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166925"/>
  <mc:AlternateContent xmlns:mc="http://schemas.openxmlformats.org/markup-compatibility/2006">
    <mc:Choice Requires="x15">
      <x15ac:absPath xmlns:x15ac="http://schemas.microsoft.com/office/spreadsheetml/2010/11/ac" url="D:\Private &amp; Confidential\DOJKI_TASK\17-09-2023\P39 Done\Starter_Code\"/>
    </mc:Choice>
  </mc:AlternateContent>
  <xr:revisionPtr revIDLastSave="0" documentId="13_ncr:1_{B403F48E-4971-4052-82FD-26AA90965E05}" xr6:coauthVersionLast="47" xr6:coauthVersionMax="47" xr10:uidLastSave="{00000000-0000-0000-0000-000000000000}"/>
  <bookViews>
    <workbookView xWindow="-120" yWindow="-120" windowWidth="20730" windowHeight="11160" firstSheet="3" activeTab="4" xr2:uid="{00000000-000D-0000-FFFF-FFFF00000000}"/>
  </bookViews>
  <sheets>
    <sheet name="Crowdfunding" sheetId="1" r:id="rId1"/>
    <sheet name="CATEGORY" sheetId="2" r:id="rId2"/>
    <sheet name="SUBCATEGORY" sheetId="3" r:id="rId3"/>
    <sheet name="Date Ended Conversion" sheetId="4" r:id="rId4"/>
    <sheet name="Crowdfunding Goal Analysis" sheetId="5" r:id="rId5"/>
    <sheet name="Statistics table" sheetId="7" r:id="rId6"/>
    <sheet name="Sheet3" sheetId="8" r:id="rId7"/>
  </sheets>
  <definedNames>
    <definedName name="_xlnm._FilterDatabase" localSheetId="0" hidden="1">Crowdfunding!$A$1:$T$1001</definedName>
  </definedNames>
  <calcPr calcId="191029"/>
  <pivotCaches>
    <pivotCache cacheId="4" r:id="rId8"/>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7" l="1"/>
  <c r="F8" i="7"/>
  <c r="G7" i="7"/>
  <c r="F7" i="7"/>
  <c r="G6" i="7"/>
  <c r="G5" i="7"/>
  <c r="G4" i="7"/>
  <c r="G3" i="7"/>
  <c r="F6" i="7"/>
  <c r="F5" i="7"/>
  <c r="F4" i="7"/>
  <c r="F3" i="7"/>
  <c r="C569" i="7"/>
  <c r="B569" i="7"/>
  <c r="C14" i="5" l="1"/>
  <c r="C13" i="5"/>
  <c r="C12" i="5"/>
  <c r="C11" i="5"/>
  <c r="C10" i="5"/>
  <c r="C9" i="5"/>
  <c r="C8" i="5"/>
  <c r="C7" i="5"/>
  <c r="C6" i="5"/>
  <c r="C5" i="5"/>
  <c r="C4" i="5"/>
  <c r="F14" i="5"/>
  <c r="F13" i="5"/>
  <c r="F12" i="5"/>
  <c r="F11" i="5"/>
  <c r="F10" i="5"/>
  <c r="F9" i="5"/>
  <c r="F8" i="5"/>
  <c r="F7" i="5"/>
  <c r="F6" i="5"/>
  <c r="F5" i="5"/>
  <c r="F4" i="5"/>
  <c r="E14" i="5"/>
  <c r="E13" i="5"/>
  <c r="E12" i="5"/>
  <c r="E11" i="5"/>
  <c r="E10" i="5"/>
  <c r="E9" i="5"/>
  <c r="E8" i="5"/>
  <c r="E7" i="5"/>
  <c r="E6" i="5"/>
  <c r="E5" i="5"/>
  <c r="E4" i="5"/>
  <c r="D14" i="5"/>
  <c r="D13" i="5"/>
  <c r="D12" i="5"/>
  <c r="D11" i="5"/>
  <c r="G11" i="5" s="1"/>
  <c r="D10" i="5"/>
  <c r="G10" i="5" s="1"/>
  <c r="D9" i="5"/>
  <c r="G9" i="5" s="1"/>
  <c r="D8" i="5"/>
  <c r="D7" i="5"/>
  <c r="D6" i="5"/>
  <c r="D5" i="5"/>
  <c r="D4" i="5"/>
  <c r="J11" i="5" l="1"/>
  <c r="I9" i="5"/>
  <c r="I10" i="5"/>
  <c r="J10" i="5"/>
  <c r="I11" i="5"/>
  <c r="J9" i="5"/>
  <c r="G4" i="5"/>
  <c r="H4" i="5" s="1"/>
  <c r="G12" i="5"/>
  <c r="I12" i="5" s="1"/>
  <c r="H9" i="5"/>
  <c r="G5" i="5"/>
  <c r="I5" i="5" s="1"/>
  <c r="G13" i="5"/>
  <c r="J13" i="5" s="1"/>
  <c r="H10" i="5"/>
  <c r="G6" i="5"/>
  <c r="H6" i="5" s="1"/>
  <c r="G14" i="5"/>
  <c r="I14" i="5" s="1"/>
  <c r="H11" i="5"/>
  <c r="G7" i="5"/>
  <c r="J7" i="5" s="1"/>
  <c r="G8" i="5"/>
  <c r="I8" i="5"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I4" i="5" l="1"/>
  <c r="J4" i="5"/>
  <c r="H13" i="5"/>
  <c r="J6" i="5"/>
  <c r="J8" i="5"/>
  <c r="H14" i="5"/>
  <c r="H8" i="5"/>
  <c r="I6" i="5"/>
  <c r="H5" i="5"/>
  <c r="I13" i="5"/>
  <c r="H12" i="5"/>
  <c r="J12" i="5"/>
  <c r="I7" i="5"/>
  <c r="J5" i="5"/>
  <c r="J14" i="5"/>
  <c r="H7" i="5"/>
</calcChain>
</file>

<file path=xl/sharedStrings.xml><?xml version="1.0" encoding="utf-8"?>
<sst xmlns="http://schemas.openxmlformats.org/spreadsheetml/2006/main" count="6136" uniqueCount="2103">
  <si>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</si>
  <si>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</si>
  <si>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</si>
  <si>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</si>
  <si>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</si>
  <si>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</si>
  <si>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</si>
  <si>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</si>
  <si>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</si>
  <si>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</si>
  <si>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</si>
  <si>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</si>
  <si>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</si>
  <si>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</si>
  <si>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</si>
  <si>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</si>
  <si>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</si>
  <si>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</si>
  <si>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</si>
  <si>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</si>
  <si>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</si>
  <si>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</si>
  <si>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</si>
  <si>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</si>
  <si>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</si>
  <si>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</si>
  <si>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</si>
  <si>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</si>
  <si>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</si>
  <si>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</si>
  <si>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</si>
  <si>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</si>
  <si>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</si>
  <si>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</si>
  <si>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</si>
  <si>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</si>
  <si>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</si>
  <si>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</si>
  <si>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</si>
  <si>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</si>
  <si>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</si>
  <si>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</si>
  <si>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</si>
  <si>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</si>
  <si>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</si>
  <si>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</si>
  <si>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</si>
  <si>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</si>
  <si>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</si>
  <si>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</si>
  <si>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</si>
  <si>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</si>
  <si>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</si>
  <si>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</si>
  <si>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</si>
  <si>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</si>
  <si>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</si>
  <si>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</si>
  <si>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</si>
  <si>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</si>
  <si>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</si>
  <si>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</si>
  <si>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</si>
  <si>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</si>
  <si>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</si>
  <si>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</si>
  <si>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</si>
  <si>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</si>
  <si>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</si>
  <si>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</si>
  <si>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</si>
  <si>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</si>
  <si>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</si>
  <si>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</si>
  <si>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</si>
  <si>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</si>
  <si>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</si>
  <si>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</si>
  <si>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</si>
  <si>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</si>
  <si>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</si>
  <si>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</si>
  <si>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</si>
  <si>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</si>
  <si>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</si>
  <si>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</si>
  <si>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</si>
  <si>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</si>
  <si>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</si>
  <si>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</si>
  <si>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</si>
  <si>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</si>
  <si>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</si>
  <si>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</si>
  <si>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</si>
  <si>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</si>
  <si>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</si>
  <si>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</si>
  <si>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</si>
  <si>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</si>
  <si>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</si>
  <si>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</si>
  <si>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</si>
  <si>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</si>
  <si>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</si>
  <si>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</si>
  <si>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</si>
  <si>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</si>
  <si>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</si>
  <si>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</si>
  <si>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</si>
  <si>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</si>
  <si>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</si>
  <si>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</si>
  <si>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</si>
  <si>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</si>
  <si>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</si>
  <si>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</si>
  <si>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</si>
  <si>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</si>
  <si>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</si>
  <si>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</si>
  <si>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</si>
  <si>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</si>
  <si>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</si>
  <si>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</si>
  <si>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</si>
  <si>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</si>
  <si>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</si>
  <si>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</si>
  <si>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</si>
  <si>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</si>
  <si>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</si>
  <si>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</si>
  <si>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</si>
  <si>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</si>
  <si>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</si>
  <si>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</si>
  <si>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</si>
  <si>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</si>
  <si>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</si>
  <si>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</si>
  <si>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</si>
  <si>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</si>
  <si>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</si>
  <si>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</si>
  <si>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</si>
  <si>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</si>
  <si>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</si>
  <si>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</si>
  <si>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</si>
  <si>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</si>
  <si>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</si>
  <si>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</si>
  <si>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</si>
  <si>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</si>
  <si>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</si>
  <si>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</si>
  <si>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</si>
  <si>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</si>
  <si>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</si>
  <si>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</si>
  <si>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</si>
  <si>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</si>
  <si>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</si>
  <si>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</si>
  <si>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</si>
  <si>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</si>
  <si>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</si>
  <si>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</si>
  <si>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</si>
  <si>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</si>
  <si>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</si>
  <si>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</si>
  <si>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</si>
  <si>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</si>
  <si>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</si>
  <si>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</si>
  <si>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</si>
  <si>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</si>
  <si>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</si>
  <si>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</si>
  <si>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</si>
  <si>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</si>
  <si>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</si>
  <si>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</si>
  <si>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</si>
  <si>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</si>
  <si>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</si>
  <si>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</si>
  <si>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</si>
  <si>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</si>
  <si>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</si>
  <si>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</si>
  <si>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</si>
  <si>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</si>
  <si>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</si>
  <si>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</si>
  <si>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</si>
  <si>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</si>
  <si>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</si>
  <si>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</si>
  <si>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</si>
  <si>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</si>
  <si>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</si>
  <si>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</si>
  <si>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</si>
  <si>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</si>
  <si>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</si>
  <si>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</si>
  <si>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</si>
  <si>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</si>
  <si>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</si>
  <si>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</si>
  <si>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</si>
  <si>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</si>
  <si>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</si>
  <si>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</si>
  <si>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</si>
  <si>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</si>
  <si>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</si>
  <si>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</si>
  <si>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</si>
  <si>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</si>
  <si>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</si>
  <si>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</si>
  <si>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</si>
  <si>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</si>
  <si>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</si>
  <si>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</si>
  <si>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</si>
  <si>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</si>
  <si>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</si>
  <si>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</si>
  <si>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</si>
  <si>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</si>
  <si>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</si>
  <si>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</si>
  <si>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</si>
  <si>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</si>
  <si>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</si>
  <si>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</si>
  <si>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</si>
  <si>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</si>
  <si>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</si>
  <si>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</si>
  <si>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</si>
  <si>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</si>
  <si>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</si>
  <si>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</si>
  <si>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</si>
  <si>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</si>
  <si>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</si>
  <si>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</si>
  <si>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</si>
  <si>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</si>
  <si>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</si>
  <si>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</si>
  <si>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</si>
  <si>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</si>
  <si>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</si>
  <si>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</si>
  <si>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</si>
  <si>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</si>
  <si>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</si>
  <si>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</si>
  <si>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</si>
  <si>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</si>
  <si>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</si>
  <si>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</si>
  <si>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</si>
  <si>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</si>
  <si>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</si>
  <si>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</si>
  <si>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</si>
  <si>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</si>
  <si>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</si>
  <si>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</si>
  <si>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</si>
  <si>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</si>
  <si>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</si>
  <si>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</si>
  <si>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</si>
  <si>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</si>
  <si>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</si>
  <si>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</si>
  <si>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</si>
  <si>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</si>
  <si>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</si>
  <si>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</si>
  <si>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</si>
  <si>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</si>
  <si>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</si>
  <si>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</si>
  <si>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</si>
  <si>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</si>
  <si>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</si>
  <si>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</si>
  <si>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</si>
  <si>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</si>
  <si>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</si>
  <si>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</si>
  <si>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</si>
  <si>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</si>
  <si>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</si>
  <si>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</si>
  <si>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</si>
  <si>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</si>
  <si>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</si>
  <si>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</si>
  <si>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</si>
  <si>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</si>
  <si>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</si>
  <si>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</si>
  <si>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</si>
  <si>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</si>
  <si>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</si>
  <si>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</si>
  <si>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</si>
  <si>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</si>
  <si>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</si>
  <si>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</si>
  <si>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</si>
  <si>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</si>
  <si>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</si>
  <si>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</si>
  <si>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</si>
  <si>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</si>
  <si>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</si>
  <si>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</si>
  <si>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</si>
  <si>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</si>
  <si>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</si>
  <si>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</si>
  <si>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</si>
  <si>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</si>
  <si>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</si>
  <si>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</si>
  <si>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</si>
  <si>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</si>
  <si>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</si>
  <si>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</si>
  <si>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</si>
  <si>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</si>
  <si>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</si>
  <si>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</si>
  <si>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</si>
  <si>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</si>
  <si>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</si>
  <si>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</si>
  <si>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</si>
  <si>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</si>
  <si>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</si>
  <si>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</si>
  <si>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</si>
  <si>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</si>
  <si>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</si>
  <si>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</si>
  <si>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</si>
  <si>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</si>
  <si>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</si>
  <si>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</si>
  <si>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</si>
  <si>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</si>
  <si>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</si>
  <si>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</si>
  <si>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</si>
  <si>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</si>
  <si>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</si>
  <si>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</si>
  <si>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</si>
  <si>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</si>
  <si>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</si>
  <si>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</si>
  <si>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</si>
  <si>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</si>
  <si>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</si>
  <si>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</si>
  <si>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</si>
  <si>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</si>
  <si>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</si>
  <si>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</si>
  <si>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</si>
  <si>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</si>
  <si>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</si>
  <si>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</si>
  <si>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</si>
  <si>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</si>
  <si>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</si>
  <si>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</si>
  <si>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</si>
  <si>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</si>
  <si>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</si>
  <si>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</si>
  <si>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</si>
  <si>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</si>
  <si>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</si>
  <si>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</si>
  <si>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</si>
  <si>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</si>
  <si>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</si>
  <si>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</si>
  <si>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</si>
  <si>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</si>
  <si>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</si>
  <si>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</si>
  <si>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</si>
  <si>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</si>
  <si>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</si>
  <si>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</si>
  <si>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</si>
  <si>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</si>
  <si>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</si>
  <si>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</si>
  <si>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</si>
  <si>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</si>
  <si>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</si>
  <si>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</si>
  <si>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</si>
  <si>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</si>
  <si>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</si>
  <si>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</si>
  <si>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</si>
  <si>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</si>
  <si>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</si>
  <si>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</si>
  <si>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</si>
  <si>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</si>
  <si>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</si>
  <si>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</si>
  <si>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</si>
  <si>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</si>
  <si>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</si>
  <si>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</si>
  <si>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</si>
  <si>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</si>
  <si>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</si>
  <si>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</si>
  <si>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</si>
  <si>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</si>
  <si>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</si>
  <si>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</si>
  <si>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</si>
  <si>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</si>
  <si>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</si>
  <si>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</si>
  <si>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</si>
  <si>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</si>
  <si>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</si>
  <si>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</si>
  <si>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</si>
  <si>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</si>
  <si>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</si>
  <si>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</si>
  <si>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</si>
  <si>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</si>
  <si>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</si>
  <si>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</si>
  <si>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</si>
  <si>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</si>
  <si>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</si>
  <si>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</si>
  <si>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</si>
  <si>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</si>
  <si>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</si>
  <si>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</si>
  <si>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</si>
  <si>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</si>
  <si>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</si>
  <si>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</si>
  <si>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</si>
  <si>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</si>
  <si>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</si>
  <si>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</si>
  <si>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</si>
  <si>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</si>
  <si>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</si>
  <si>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</si>
  <si>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</si>
  <si>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</si>
  <si>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</si>
  <si>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</si>
  <si>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</si>
  <si>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</si>
  <si>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</si>
  <si>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</si>
  <si>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</si>
  <si>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</si>
  <si>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</si>
  <si>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</si>
  <si>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</si>
  <si>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</si>
  <si>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</si>
  <si>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</si>
  <si>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</si>
  <si>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</si>
  <si>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</si>
  <si>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</si>
  <si>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</si>
  <si>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</si>
  <si>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</si>
  <si>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</si>
  <si>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</si>
  <si>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</si>
  <si>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</si>
  <si>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</si>
  <si>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</si>
  <si>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</si>
  <si>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</si>
  <si>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</si>
  <si>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</si>
  <si>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</si>
  <si>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</si>
  <si>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</si>
  <si>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</si>
  <si>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</si>
  <si>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</si>
  <si>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</si>
  <si>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</si>
  <si>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</si>
  <si>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</si>
  <si>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</si>
  <si>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</si>
  <si>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</si>
  <si>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</si>
  <si>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</si>
  <si>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</si>
  <si>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</si>
  <si>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</si>
  <si>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</si>
  <si>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</si>
  <si>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</si>
  <si>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</si>
  <si>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</si>
  <si>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</si>
  <si>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</si>
  <si>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</si>
  <si>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</si>
  <si>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</si>
  <si>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</si>
  <si>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</si>
  <si>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</si>
  <si>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</si>
  <si>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</si>
  <si>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</si>
  <si>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</si>
  <si>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</si>
  <si>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</si>
  <si>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</si>
  <si>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</si>
  <si>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</si>
  <si>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</si>
  <si>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</si>
  <si>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</si>
  <si>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</si>
  <si>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</si>
  <si>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</si>
  <si>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</si>
  <si>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</si>
  <si>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</si>
  <si>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</si>
  <si>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</si>
  <si>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</si>
  <si>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</si>
  <si>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</si>
  <si>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</si>
  <si>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</si>
  <si>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</si>
  <si>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</si>
  <si>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</si>
  <si>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</si>
  <si>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</si>
  <si>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</si>
  <si>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</si>
  <si>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</si>
  <si>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</si>
  <si>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</si>
  <si>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</si>
  <si>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</si>
  <si>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</si>
  <si>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</si>
  <si>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</si>
  <si>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</si>
  <si>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</si>
  <si>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</si>
  <si>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</si>
  <si>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</si>
  <si>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</si>
  <si>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</si>
  <si>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</si>
  <si>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</si>
  <si>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</si>
  <si>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</si>
  <si>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</si>
  <si>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</si>
  <si>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</si>
  <si>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</si>
  <si>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</si>
  <si>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</si>
  <si>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</si>
  <si>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</si>
  <si>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</si>
  <si>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</si>
  <si>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</si>
  <si>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</si>
  <si>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</si>
  <si>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</si>
  <si>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</si>
  <si>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</si>
  <si>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</si>
  <si>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</si>
  <si>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</si>
  <si>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</si>
  <si>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</si>
  <si>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</si>
  <si>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</si>
  <si>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</si>
  <si>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</si>
  <si>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</si>
  <si>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</si>
  <si>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</si>
  <si>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</si>
  <si>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</si>
  <si>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</si>
  <si>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</si>
  <si>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</si>
  <si>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</si>
  <si>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</si>
  <si>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</si>
  <si>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</si>
  <si>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</si>
  <si>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</si>
  <si>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</si>
  <si>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</si>
  <si>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</si>
  <si>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</si>
  <si>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</si>
  <si>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</si>
  <si>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</si>
  <si>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</si>
  <si>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</si>
  <si>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</si>
  <si>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</si>
  <si>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</si>
  <si>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</si>
  <si>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</si>
  <si>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</si>
  <si>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</si>
  <si>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</si>
  <si>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</si>
  <si>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</si>
  <si>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</si>
  <si>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</si>
  <si>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</si>
  <si>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</si>
  <si>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</si>
  <si>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</si>
  <si>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</si>
  <si>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</si>
  <si>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</si>
  <si>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</si>
  <si>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</si>
  <si>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</si>
  <si>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</si>
  <si>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</si>
  <si>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</si>
  <si>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</si>
  <si>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</si>
  <si>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</si>
  <si>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</si>
  <si>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</si>
  <si>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</si>
  <si>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</si>
  <si>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</si>
  <si>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</si>
  <si>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</si>
  <si>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</si>
  <si>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</si>
  <si>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</si>
  <si>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</si>
  <si>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</si>
  <si>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</si>
  <si>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</si>
  <si>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</si>
  <si>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</si>
  <si>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</si>
  <si>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</si>
  <si>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</si>
  <si>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</si>
  <si>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</si>
  <si>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</si>
  <si>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</si>
  <si>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</si>
  <si>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</si>
  <si>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</si>
  <si>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</si>
  <si>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</si>
  <si>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</si>
  <si>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</si>
  <si>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</si>
  <si>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</si>
  <si>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</si>
  <si>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</si>
  <si>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</si>
  <si>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</si>
  <si>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</si>
  <si>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</si>
  <si>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</si>
  <si>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</si>
  <si>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</si>
  <si>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</si>
  <si>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</si>
  <si>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</si>
  <si>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</si>
  <si>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</si>
  <si>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</si>
  <si>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</si>
  <si>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</si>
  <si>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</si>
  <si>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</si>
  <si>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</si>
  <si>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</si>
  <si>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</si>
  <si>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</si>
  <si>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</si>
  <si>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</si>
  <si>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</si>
  <si>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</si>
  <si>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</si>
  <si>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</si>
  <si>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</si>
  <si>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</si>
  <si>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</si>
  <si>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</si>
  <si>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</si>
  <si>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</si>
  <si>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</si>
  <si>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</si>
  <si>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</si>
  <si>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</si>
  <si>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</si>
  <si>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</si>
  <si>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</si>
  <si>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</si>
  <si>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</si>
  <si>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</si>
  <si>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</si>
  <si>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</si>
  <si>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</si>
  <si>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</si>
  <si>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</si>
  <si>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</si>
  <si>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</si>
  <si>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</si>
  <si>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</si>
  <si>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</si>
  <si>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</si>
  <si>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</si>
  <si>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</si>
  <si>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</si>
  <si>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</si>
  <si>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</si>
  <si>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</si>
  <si>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</si>
  <si>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</si>
  <si>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</si>
  <si>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</si>
  <si>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</si>
  <si>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</si>
  <si>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</si>
  <si>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</si>
  <si>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</si>
  <si>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</si>
  <si>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</si>
  <si>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</si>
  <si>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</si>
  <si>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</si>
  <si>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</si>
  <si>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</si>
  <si>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</si>
  <si>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</si>
  <si>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</si>
  <si>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</si>
  <si>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</si>
  <si>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</si>
  <si>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</si>
  <si>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</si>
  <si>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</si>
  <si>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</si>
  <si>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</si>
  <si>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</si>
  <si>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</si>
  <si>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</si>
  <si>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</si>
  <si>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</si>
  <si>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</si>
  <si>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</si>
  <si>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</si>
  <si>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</si>
  <si>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</si>
  <si>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</si>
  <si>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</si>
  <si>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</si>
  <si>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</si>
  <si>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</si>
  <si>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</si>
  <si>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</si>
  <si>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</si>
  <si>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</si>
  <si>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</si>
  <si>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</si>
  <si>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</si>
  <si>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</si>
  <si>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</si>
  <si>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</si>
  <si>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</si>
  <si>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</si>
  <si>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</si>
  <si>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</si>
  <si>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</si>
  <si>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</si>
  <si>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</si>
  <si>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</si>
  <si>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</si>
  <si>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</si>
  <si>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</si>
  <si>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</si>
  <si>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</si>
  <si>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</si>
  <si>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</si>
  <si>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</si>
  <si>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</si>
  <si>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</si>
  <si>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</si>
  <si>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</si>
  <si>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</si>
  <si>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</si>
  <si>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</si>
  <si>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</si>
  <si>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</si>
  <si>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</si>
  <si>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</si>
  <si>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</si>
  <si>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</si>
  <si>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</si>
  <si>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</si>
  <si>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</si>
  <si>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</si>
  <si>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</si>
  <si>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</si>
  <si>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</si>
  <si>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</si>
  <si>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</si>
  <si>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</si>
  <si>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</si>
  <si>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</si>
  <si>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</si>
  <si>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</si>
  <si>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</si>
  <si>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</si>
  <si>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</si>
  <si>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</si>
  <si>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</si>
  <si>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</si>
  <si>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</si>
  <si>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</si>
  <si>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</si>
  <si>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</si>
  <si>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</si>
  <si>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</si>
  <si>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</si>
  <si>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</si>
  <si>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</si>
  <si>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</si>
  <si>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</si>
  <si>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</si>
  <si>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</si>
  <si>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</si>
  <si>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</si>
  <si>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</si>
  <si>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</si>
  <si>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</si>
  <si>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</si>
  <si>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</si>
  <si>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</si>
  <si>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</si>
  <si>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</si>
  <si>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</si>
  <si>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</si>
  <si>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</si>
  <si>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</si>
  <si>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</si>
  <si>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</si>
  <si>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</si>
  <si>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</si>
  <si>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</si>
  <si>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</si>
  <si>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</si>
  <si>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</si>
  <si>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</si>
  <si>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</si>
  <si>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</si>
  <si>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</si>
  <si>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</si>
  <si>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</si>
  <si>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</si>
  <si>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</si>
  <si>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</si>
  <si>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</si>
  <si>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</si>
  <si>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</si>
  <si>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</si>
  <si>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</si>
  <si>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</si>
  <si>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</si>
  <si>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</si>
  <si>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</si>
  <si>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</si>
  <si>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</si>
  <si>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</si>
  <si>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</si>
  <si>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</si>
  <si>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</si>
  <si>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</si>
  <si>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</si>
  <si>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</si>
  <si>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</si>
  <si>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</si>
  <si>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</si>
  <si>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</si>
  <si>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</si>
  <si>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</si>
  <si>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</si>
  <si>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</si>
  <si>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</si>
  <si>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</si>
  <si>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</si>
  <si>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</si>
  <si>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</si>
  <si>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</si>
  <si>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</si>
  <si>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</si>
  <si>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</si>
  <si>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</si>
  <si>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</si>
  <si>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</si>
  <si>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</si>
  <si>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</si>
  <si>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</si>
  <si>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</si>
  <si>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</si>
  <si>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</si>
  <si>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</si>
  <si>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</si>
  <si>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</si>
  <si>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</si>
  <si>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</si>
  <si>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</si>
  <si>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</si>
  <si>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</si>
  <si>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</si>
  <si>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</si>
  <si>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</si>
  <si>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</si>
  <si>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</si>
  <si>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</si>
  <si>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</si>
  <si>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</si>
  <si>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</si>
  <si>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</si>
  <si>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</si>
  <si>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</si>
  <si>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</si>
  <si>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</si>
  <si>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</si>
  <si>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</si>
  <si>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</si>
  <si>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</si>
  <si>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</si>
  <si>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</si>
  <si>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</si>
  <si>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</si>
  <si>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</si>
  <si>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</si>
  <si>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</si>
  <si>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</si>
  <si>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</si>
  <si>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</si>
  <si>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</si>
  <si>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</si>
  <si>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</si>
  <si>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</si>
  <si>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</si>
  <si>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</si>
  <si>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</si>
  <si>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</si>
  <si>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</si>
  <si>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</si>
  <si>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</si>
  <si>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</si>
  <si>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</si>
  <si>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</si>
  <si>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</si>
  <si>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</si>
  <si>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</si>
  <si>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</si>
  <si>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</si>
  <si>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</si>
  <si>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</si>
  <si>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</si>
  <si>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</si>
  <si>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</si>
  <si>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</si>
  <si>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</si>
  <si>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</si>
  <si>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</si>
  <si>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</si>
  <si>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</si>
  <si>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</si>
  <si>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</si>
  <si>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</si>
  <si>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</si>
  <si>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</si>
  <si>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</si>
  <si>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</si>
  <si>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</si>
  <si>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</si>
  <si>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</si>
  <si>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</si>
  <si>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</si>
  <si>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</si>
  <si>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</si>
  <si>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</si>
  <si>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</si>
  <si>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</si>
  <si>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</si>
  <si>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</si>
  <si>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</si>
  <si>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</si>
  <si>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</si>
  <si>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</si>
  <si>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</si>
  <si>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</si>
  <si>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</si>
  <si>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</si>
  <si>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</si>
  <si>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</si>
  <si>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</si>
  <si>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</si>
  <si>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</si>
  <si>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</si>
  <si>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</si>
  <si>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</si>
  <si>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</si>
  <si>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</si>
  <si>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</si>
  <si>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</si>
  <si>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</si>
  <si>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</si>
  <si>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</si>
  <si>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</si>
  <si>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</si>
  <si>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</si>
  <si>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</si>
  <si>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</si>
  <si>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</si>
  <si>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</si>
  <si>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</si>
  <si>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</si>
  <si>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</si>
  <si>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</si>
  <si>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</si>
  <si>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</si>
  <si>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</si>
  <si>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</si>
  <si>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</si>
  <si>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</si>
  <si>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</si>
  <si>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</si>
  <si>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</si>
  <si>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</si>
  <si>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</si>
  <si>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</si>
  <si>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</si>
  <si>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</si>
  <si>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</si>
  <si>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</si>
  <si>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</si>
  <si>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</si>
  <si>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</si>
  <si>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</si>
  <si>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</si>
  <si>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</si>
  <si>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</si>
  <si>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</si>
  <si>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</si>
  <si>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</si>
  <si>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</si>
  <si>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</si>
  <si>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</si>
  <si>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</si>
  <si>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</si>
  <si>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</si>
  <si>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</si>
  <si>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</si>
  <si>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</si>
  <si>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</si>
  <si>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</si>
  <si>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</si>
  <si>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</si>
  <si>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</si>
  <si>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</si>
  <si>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</si>
  <si>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</si>
  <si>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</si>
  <si>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</si>
  <si>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</si>
  <si>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</si>
  <si>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</si>
  <si>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</si>
  <si>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</si>
  <si>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</si>
  <si>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</si>
  <si>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</si>
  <si>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</si>
  <si>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</si>
  <si>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</si>
  <si>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</si>
  <si>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</si>
  <si>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</si>
  <si>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</si>
  <si>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</si>
  <si>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</si>
  <si>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</si>
  <si>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</si>
  <si>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</si>
  <si>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</si>
  <si>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</si>
  <si>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</si>
  <si>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</si>
  <si>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</si>
  <si>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</si>
  <si>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</si>
  <si>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</si>
  <si>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</si>
  <si>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</si>
  <si>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</si>
  <si>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</si>
  <si>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</si>
  <si>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</si>
  <si>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</si>
  <si>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</si>
  <si>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</si>
  <si>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</si>
  <si>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</si>
  <si>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</si>
  <si>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</si>
  <si>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</si>
  <si>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</si>
  <si>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</si>
  <si>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</si>
  <si>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</si>
  <si>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</si>
  <si>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</si>
  <si>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</si>
  <si>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</si>
  <si>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</si>
  <si>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</si>
  <si>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</si>
  <si>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</si>
  <si>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</si>
  <si>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</si>
  <si>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</si>
  <si>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</si>
  <si>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</si>
  <si>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</si>
  <si>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</si>
  <si>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</si>
  <si>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</si>
  <si>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</si>
  <si>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</si>
  <si>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</si>
  <si>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</si>
  <si>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</si>
  <si>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</si>
  <si>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</si>
  <si>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</si>
  <si>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</si>
  <si>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</si>
  <si>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</si>
  <si>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</si>
  <si>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</si>
  <si>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</si>
  <si>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</si>
  <si>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</si>
  <si>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</si>
  <si>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</si>
  <si>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</si>
  <si>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</si>
  <si>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</si>
  <si>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</si>
  <si>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</si>
  <si>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</si>
  <si>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</si>
  <si>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</si>
  <si>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</si>
  <si>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</si>
  <si>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</si>
  <si>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</si>
  <si>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</si>
  <si>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</si>
  <si>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</si>
  <si>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</si>
  <si>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</si>
  <si>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</si>
  <si>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</si>
  <si>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</si>
  <si>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</si>
  <si>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</si>
  <si>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</si>
  <si>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</si>
  <si>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</si>
  <si>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</si>
  <si>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</si>
  <si>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</si>
  <si>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</si>
  <si>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</si>
  <si>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</si>
  <si>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</si>
  <si>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</si>
  <si>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</si>
  <si>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</si>
  <si>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</si>
  <si>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</si>
  <si>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</si>
  <si>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</si>
  <si>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</si>
  <si>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</si>
  <si>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</si>
  <si>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</si>
  <si>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</si>
  <si>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</si>
  <si>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</si>
  <si>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</si>
  <si>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</si>
  <si>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</si>
  <si>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</si>
  <si>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</si>
  <si>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</si>
  <si>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</si>
  <si>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</si>
  <si>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</si>
  <si>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</si>
  <si>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</si>
  <si>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</si>
  <si>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</si>
  <si>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</si>
  <si>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</si>
  <si>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</si>
  <si>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</si>
  <si>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</si>
  <si>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</si>
  <si>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</si>
  <si>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</si>
  <si>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</si>
  <si>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</si>
  <si>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</si>
  <si>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</si>
  <si>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</si>
  <si>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</si>
  <si>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</si>
  <si>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</si>
  <si>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</si>
  <si>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</si>
  <si>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</si>
  <si>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</si>
  <si>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</si>
  <si>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</si>
  <si>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</si>
  <si>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</si>
  <si>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</si>
  <si>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</si>
  <si>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</si>
  <si>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</si>
  <si>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</si>
  <si>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</si>
  <si>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</si>
  <si>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</si>
  <si>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</si>
  <si>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</si>
  <si>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</si>
  <si>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</si>
  <si>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</si>
  <si>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</si>
  <si>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</si>
  <si>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</si>
  <si>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</si>
  <si>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</si>
  <si>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</si>
  <si>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</si>
  <si>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</si>
  <si>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</si>
  <si>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</si>
  <si>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</si>
  <si>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</si>
  <si>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</si>
  <si>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</si>
  <si>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</si>
  <si>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</si>
  <si>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</si>
  <si>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</si>
  <si>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</si>
  <si>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</si>
  <si>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</si>
  <si>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</si>
  <si>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</si>
  <si>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</si>
  <si>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</si>
  <si>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</si>
  <si>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</si>
  <si>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</si>
  <si>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</si>
  <si>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</si>
  <si>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</si>
  <si>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</si>
  <si>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</si>
  <si>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</si>
  <si>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</si>
  <si>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</si>
  <si>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</si>
  <si>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</si>
  <si>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</si>
  <si>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</si>
  <si>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</si>
  <si>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</si>
  <si>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</si>
  <si>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</si>
  <si>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</si>
  <si>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</si>
  <si>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</si>
  <si>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</si>
  <si>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</si>
  <si>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</si>
  <si>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</si>
  <si>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</si>
  <si>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</si>
  <si>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</si>
  <si>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</si>
  <si>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</si>
  <si>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</si>
  <si>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</si>
  <si>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</si>
  <si>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</si>
  <si>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</si>
  <si>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</si>
  <si>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</si>
  <si>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</si>
  <si>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</si>
  <si>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</si>
  <si>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</si>
  <si>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</si>
  <si>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</si>
  <si>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</si>
  <si>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</si>
  <si>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</si>
  <si>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</si>
  <si>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</si>
  <si>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</si>
  <si>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</si>
  <si>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</si>
  <si>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</si>
  <si>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</si>
  <si>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</si>
  <si>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</si>
  <si>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</si>
  <si>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</si>
  <si>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</si>
  <si>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</si>
  <si>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</si>
  <si>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</si>
  <si>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</si>
  <si>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</si>
  <si>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</si>
  <si>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</si>
  <si>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</si>
  <si>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</si>
  <si>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</si>
  <si>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</si>
  <si>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</si>
  <si>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</si>
  <si>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</si>
  <si>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</si>
  <si>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</si>
  <si>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</si>
  <si>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</si>
  <si>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</si>
  <si>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</si>
  <si>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</si>
  <si>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</si>
  <si>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</si>
  <si>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</si>
  <si>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</si>
  <si>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</si>
  <si>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</si>
  <si>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</si>
  <si>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</si>
  <si>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</si>
  <si>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</si>
  <si>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</si>
  <si>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</si>
  <si>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</si>
  <si>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</si>
  <si>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</si>
  <si>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</si>
  <si>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</si>
  <si>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</si>
  <si>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</si>
  <si>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</si>
  <si>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</si>
  <si>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</si>
  <si>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</si>
  <si>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</si>
  <si>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</si>
  <si>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</si>
  <si>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</si>
  <si>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</si>
  <si>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</si>
  <si>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</si>
  <si>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</si>
  <si>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</si>
  <si>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</si>
  <si>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</si>
  <si>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</si>
  <si>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</si>
  <si>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</si>
  <si>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</si>
  <si>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</si>
  <si>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</si>
  <si>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</si>
  <si>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</si>
  <si>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</si>
  <si>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</si>
  <si>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</si>
  <si>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</si>
  <si>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</si>
  <si>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</si>
  <si>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</si>
  <si>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</si>
  <si>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</si>
  <si>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</si>
  <si>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</si>
  <si>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</si>
  <si>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</si>
  <si>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</si>
  <si>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</si>
  <si>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</si>
  <si>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</si>
  <si>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</si>
  <si>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</si>
  <si>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</si>
  <si>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</si>
  <si>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</si>
  <si>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</si>
  <si>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</si>
  <si>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</si>
  <si>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</si>
  <si>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</si>
  <si>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</si>
  <si>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</si>
  <si>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</si>
  <si>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</si>
  <si>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</si>
  <si>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</si>
  <si>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</si>
  <si>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</si>
  <si>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</si>
  <si>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</si>
  <si>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</si>
  <si>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</si>
  <si>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</si>
  <si>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</si>
  <si>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</si>
  <si>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</si>
  <si>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</si>
  <si>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</si>
  <si>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</si>
  <si>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</si>
  <si>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</si>
  <si>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</si>
  <si>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</si>
  <si>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</si>
  <si>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</si>
  <si>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</si>
  <si>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</si>
  <si>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</si>
  <si>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</si>
  <si>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</si>
  <si>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</si>
  <si>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</si>
  <si>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</si>
  <si>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</si>
  <si>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</si>
  <si>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</si>
  <si>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</si>
  <si>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</si>
  <si>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</si>
  <si>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</si>
  <si>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</si>
  <si>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</si>
  <si>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</si>
  <si>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</si>
  <si>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</si>
  <si>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</si>
  <si>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</si>
  <si>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</si>
  <si>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</si>
  <si>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</si>
  <si>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</si>
  <si>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</si>
  <si>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</si>
  <si>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</si>
  <si>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</si>
  <si>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</si>
  <si>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</si>
  <si>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</si>
  <si>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</si>
  <si>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</si>
  <si>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</si>
  <si>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</si>
  <si>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</si>
  <si>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</si>
  <si>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</si>
  <si>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</si>
  <si>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</si>
  <si>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</si>
  <si>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</si>
  <si>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</si>
  <si>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</si>
  <si>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</si>
  <si>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</si>
  <si>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</si>
  <si>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</si>
  <si>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</si>
  <si>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</si>
  <si>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</si>
  <si>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</si>
  <si>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</si>
  <si>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</si>
  <si>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</si>
  <si>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</si>
  <si>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</si>
  <si>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</si>
  <si>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</si>
  <si>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</si>
  <si>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</si>
  <si>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</si>
  <si>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</si>
  <si>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</si>
  <si>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</si>
  <si>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</si>
  <si>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</si>
  <si>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</si>
  <si>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</si>
  <si>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</si>
  <si>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</si>
  <si>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</si>
  <si>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</si>
  <si>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</si>
  <si>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</si>
  <si>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</si>
  <si>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</si>
  <si>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</si>
  <si>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</si>
  <si>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</si>
  <si>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</si>
  <si>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</si>
  <si>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</si>
  <si>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</si>
  <si>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</si>
  <si>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</si>
  <si>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</si>
  <si>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</si>
  <si>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</si>
  <si>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</si>
  <si>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</si>
  <si>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</si>
  <si>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</si>
  <si>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</si>
  <si>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</si>
  <si>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</si>
  <si>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</si>
  <si>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</si>
  <si>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</si>
  <si>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</si>
  <si>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</si>
  <si>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</si>
  <si>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</si>
  <si>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</si>
  <si>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</si>
  <si>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</si>
  <si>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</si>
  <si>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</si>
  <si>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</si>
  <si>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</si>
  <si>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</si>
  <si>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</si>
  <si>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</si>
  <si>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</si>
  <si>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</si>
  <si>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</si>
  <si>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</si>
  <si>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</si>
  <si>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</si>
  <si>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</si>
  <si>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</si>
  <si>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</si>
  <si>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</si>
  <si>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</si>
  <si>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</si>
  <si>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</si>
  <si>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</si>
  <si>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</si>
  <si>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</si>
  <si>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</si>
  <si>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</si>
  <si>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</si>
  <si>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</si>
  <si>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</si>
  <si>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</si>
  <si>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</si>
  <si>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</si>
  <si>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</si>
  <si>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</si>
  <si>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</si>
  <si>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</si>
  <si>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</si>
  <si>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</si>
  <si>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</si>
  <si>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</si>
  <si>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</si>
  <si>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</si>
  <si>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</si>
  <si>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</si>
  <si>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</si>
  <si>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</si>
  <si>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</si>
  <si>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</si>
  <si>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</si>
  <si>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</si>
  <si>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</si>
  <si>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</si>
  <si>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</si>
  <si>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</si>
  <si>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</si>
  <si>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</si>
  <si>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</si>
  <si>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</si>
  <si>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</si>
  <si>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</si>
  <si>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</si>
  <si>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</si>
  <si>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</si>
  <si>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</si>
  <si>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</si>
  <si>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</si>
  <si>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</si>
  <si>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</si>
  <si>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</si>
  <si>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</si>
  <si>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</si>
  <si>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</si>
  <si>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</si>
  <si>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</si>
  <si>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</si>
  <si>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</si>
  <si>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</si>
  <si>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</si>
  <si>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</si>
  <si>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</si>
  <si>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</si>
  <si>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</si>
  <si>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</si>
  <si>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</si>
  <si>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</si>
  <si>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</si>
  <si>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</si>
  <si>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</si>
  <si>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</si>
  <si>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</si>
  <si>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</si>
  <si>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</si>
  <si>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</si>
  <si>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</si>
  <si>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</si>
  <si>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</si>
  <si>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</si>
  <si>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</si>
  <si>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</si>
  <si>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</si>
  <si>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</si>
  <si>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</si>
  <si>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</si>
  <si>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</si>
  <si>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</si>
  <si>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</si>
  <si>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</si>
  <si>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</si>
  <si>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</si>
  <si>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</si>
  <si>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</si>
  <si>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</si>
  <si>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</si>
  <si>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</si>
  <si>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</si>
  <si>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</si>
  <si>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</si>
  <si>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</si>
  <si>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</si>
  <si>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</si>
  <si>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</si>
  <si>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</si>
  <si>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</si>
  <si>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</si>
  <si>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</si>
  <si>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</si>
  <si>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</si>
  <si>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</si>
  <si>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</si>
  <si>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</si>
  <si>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</si>
  <si>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</si>
  <si>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</si>
  <si>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</si>
  <si>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</si>
  <si>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</si>
  <si>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</si>
  <si>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</si>
  <si>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</si>
  <si>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</si>
  <si>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</si>
  <si>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</si>
  <si>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</si>
  <si>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</si>
  <si>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</si>
  <si>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</si>
  <si>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</si>
  <si>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</si>
  <si>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</si>
  <si>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</si>
  <si>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</si>
  <si>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</si>
  <si>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</si>
  <si>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</si>
  <si>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</si>
  <si>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</si>
  <si>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</si>
  <si>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</si>
  <si>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</si>
  <si>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</si>
  <si>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</si>
  <si>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</si>
  <si>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</si>
  <si>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</si>
  <si>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</si>
  <si>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</si>
  <si>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</si>
  <si>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</si>
  <si>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</si>
  <si>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</si>
  <si>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</si>
  <si>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</si>
  <si>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</si>
  <si>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</si>
  <si>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</si>
  <si>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</si>
  <si>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</si>
  <si>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</si>
  <si>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</si>
  <si>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</si>
  <si>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</si>
  <si>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</si>
  <si>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</si>
  <si>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</si>
  <si>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</si>
  <si>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</si>
  <si>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</si>
  <si>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</si>
  <si>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</si>
  <si>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</si>
  <si>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</si>
  <si>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</si>
  <si>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</si>
  <si>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</si>
  <si>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</si>
  <si>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</si>
  <si>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</si>
  <si>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</si>
  <si>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</si>
  <si>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</si>
  <si>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</si>
  <si>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</si>
  <si>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</si>
  <si>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</si>
  <si>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</si>
  <si>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</si>
  <si>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</si>
  <si>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</si>
  <si>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</si>
  <si>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</si>
  <si>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</si>
  <si>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</si>
  <si>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</si>
  <si>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</si>
  <si>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</si>
  <si>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</si>
  <si>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</si>
  <si>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</si>
  <si>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</si>
  <si>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</si>
  <si>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</si>
  <si>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</si>
  <si>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</si>
  <si>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</si>
  <si>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</si>
  <si>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</si>
  <si>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</si>
  <si>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</si>
  <si>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</si>
  <si>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</si>
  <si>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</si>
  <si>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</si>
  <si>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</si>
  <si>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</si>
  <si>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</si>
  <si>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</si>
  <si>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</si>
  <si>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</si>
  <si>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</si>
  <si>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</si>
  <si>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</si>
  <si>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</si>
  <si>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</si>
  <si>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</si>
  <si>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</si>
  <si>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</si>
  <si>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</si>
  <si>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</si>
  <si>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</si>
  <si>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</si>
  <si>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</si>
  <si>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</si>
  <si>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</si>
  <si>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</si>
  <si>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</si>
  <si>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</si>
  <si>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</si>
  <si>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</si>
  <si>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</si>
  <si>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</si>
  <si>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</si>
  <si>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</si>
  <si>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</si>
  <si>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</si>
  <si>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</si>
  <si>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</si>
  <si>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</si>
  <si>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</si>
  <si>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</si>
  <si>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</si>
  <si>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</si>
  <si>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</si>
  <si>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</si>
  <si>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</si>
  <si>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</si>
  <si>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</si>
  <si>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</si>
  <si>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</si>
  <si>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</si>
  <si>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</si>
  <si>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</si>
  <si>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</si>
  <si>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</si>
  <si>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</si>
  <si>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</si>
  <si>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</si>
  <si>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</si>
  <si>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</si>
  <si>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</si>
  <si>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</si>
  <si>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</si>
  <si>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</si>
  <si>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</si>
  <si>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</si>
  <si>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</si>
  <si>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</si>
  <si>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</si>
  <si>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</si>
  <si>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</si>
  <si>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</si>
  <si>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</si>
  <si>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</si>
  <si>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</si>
  <si>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</si>
  <si>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</si>
  <si>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</si>
  <si>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</si>
  <si>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</si>
  <si>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</si>
  <si>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</si>
  <si>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</si>
  <si>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</si>
  <si>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</si>
  <si>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</si>
  <si>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</si>
  <si>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</si>
  <si>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</si>
  <si>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</si>
  <si>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</si>
  <si>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</si>
  <si>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</si>
  <si>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</si>
  <si>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</si>
  <si>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</si>
  <si>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</si>
  <si>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</si>
  <si>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</si>
  <si>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</si>
  <si>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</si>
  <si>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</si>
  <si>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</si>
  <si>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</si>
  <si>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</si>
  <si>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</si>
  <si>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</si>
  <si>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</si>
  <si>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</si>
  <si>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</si>
  <si>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</si>
  <si>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</si>
  <si>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</si>
  <si>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</si>
  <si>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</si>
  <si>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</si>
  <si>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</si>
  <si>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</si>
  <si>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</si>
  <si>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</si>
  <si>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</si>
  <si>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</si>
  <si>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</si>
  <si>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</si>
  <si>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</si>
  <si>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</si>
  <si>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</si>
  <si>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</si>
  <si>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</si>
  <si>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</si>
  <si>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</si>
  <si>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</si>
  <si>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</si>
  <si>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</si>
  <si>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</si>
  <si>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</si>
  <si>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</si>
  <si>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</si>
  <si>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</si>
  <si>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</si>
  <si>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</si>
  <si>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</si>
  <si>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</si>
  <si>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</si>
  <si>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</si>
  <si>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</si>
  <si>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</si>
  <si>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</si>
  <si>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</si>
  <si>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</si>
  <si>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</si>
  <si>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</si>
  <si>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</si>
  <si>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</si>
  <si>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</si>
  <si>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</si>
  <si>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</si>
  <si>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</si>
  <si>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</si>
  <si>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</si>
  <si>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</si>
  <si>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</si>
  <si>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</si>
  <si>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</si>
  <si>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</si>
  <si>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</si>
  <si>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</si>
  <si>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</si>
  <si>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</si>
  <si>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</si>
  <si>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</si>
  <si>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</si>
  <si>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</si>
  <si>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</si>
  <si>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</si>
  <si>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</si>
  <si>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</si>
  <si>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</si>
  <si>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</si>
  <si>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</si>
  <si>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</si>
  <si>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</si>
  <si>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</si>
  <si>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</si>
  <si>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</si>
  <si>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</si>
  <si>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</si>
  <si>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</si>
  <si>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</si>
  <si>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</si>
  <si>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</si>
  <si>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</si>
  <si>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</si>
  <si>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</si>
  <si>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</si>
  <si>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</si>
  <si>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</si>
  <si>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</si>
  <si>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</si>
  <si>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</si>
  <si>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</si>
  <si>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</si>
  <si>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</si>
  <si>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</si>
  <si>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</si>
  <si>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Catergory</t>
  </si>
  <si>
    <t>Column Labels</t>
  </si>
  <si>
    <t>Grand Total</t>
  </si>
  <si>
    <t>Row Labels</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</si>
  <si>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</si>
  <si>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</si>
  <si>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</si>
  <si>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</si>
  <si>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</si>
  <si>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</si>
  <si>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</si>
  <si>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</si>
  <si>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</si>
  <si>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</si>
  <si>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</si>
  <si>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</si>
  <si>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</si>
  <si>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</si>
  <si>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</si>
  <si>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</si>
  <si>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</si>
  <si>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</si>
  <si>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</si>
  <si>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</si>
  <si>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</si>
  <si>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</si>
  <si>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</si>
  <si>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</si>
  <si>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</si>
  <si>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</si>
  <si>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</si>
  <si>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</si>
  <si>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</si>
  <si>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</si>
  <si>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</si>
  <si>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</si>
  <si>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</si>
  <si>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Count of category &amp; sub-category</t>
  </si>
  <si>
    <t>(All)</t>
  </si>
  <si>
    <t>Date Ended Conversion</t>
  </si>
  <si>
    <t>Date Created Conversion</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</si>
  <si>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</si>
  <si>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</si>
  <si>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</si>
  <si>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</si>
  <si>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</si>
  <si>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</si>
  <si>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</si>
  <si>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</si>
  <si>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</si>
  <si>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</si>
  <si>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</si>
  <si>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</si>
  <si>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</si>
  <si>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</si>
  <si>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</si>
  <si>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</si>
  <si>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</si>
  <si>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</si>
  <si>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Greater than or equal to 50000</t>
  </si>
  <si>
    <t>No. of backers of successful campaigns</t>
  </si>
  <si>
    <t>No. of backers of unsuccessful campaigns</t>
  </si>
  <si>
    <t>Mean</t>
  </si>
  <si>
    <t>Median</t>
  </si>
  <si>
    <t>Min</t>
  </si>
  <si>
    <t>Max</t>
  </si>
  <si>
    <t>Variance</t>
  </si>
  <si>
    <t>ST. Deviation</t>
  </si>
  <si>
    <t>Count of outcome</t>
  </si>
  <si>
    <t>Years (Date Created Conversion)</t>
  </si>
  <si>
    <t>Based on the statistics provided, we can analyze the central tendency and variability of the data for successful and unsuccessful campaigns.
Central Tendency - Mean vs. Median:
For successful campaigns:
Mean: 851.15 backers
Median: 201 backers
The mean is significantly higher than the median, indicating a right-skewed distribution. This suggests that a few campaigns with a large number of backers are influencing the mean and pulling it upwards.
For unsuccessful campaigns:
Mean: 566.50 backers
Median: 117.50 backers
Again, the mean is higher than the median, implying the presence of campaigns with relatively high backer counts that affect the mean.
Variability - Variance and Standard Deviation:
For successful campaigns:
Variance: 1,606,216.59
Standard Deviation: 1,267.37
The high variance and standard deviation indicate a significant amount of variability in the number of backers for successful campaigns.
For unsuccessful campaigns:
Variance: 846,491.69
Standard Deviation: 920.05
Similarly, the high variance and standard deviation suggest substantial variability in the number of backers for unsuccessful campaigns.
Summary:
When determining the appropriate measure of central tendency, the choice between the mean and median depends on the distribution. Since both successful and unsuccessful campaigns exhibit high variances and standard deviations, it suggests the presence of outliers in both datasets.
In the presence of outliers, the median is a more robust measure of central tendency because it is less influenced by extreme values. Therefore, the median may better represent the typical number of backers for both successful and unsuccessful campaigns, considering the presence of outliers.
Regarding variability, both successful and unsuccessful campaigns demonstrate significant dispersion in the number of backers, as evidenced by their high variances and standard deviations. Based on the provided data alone, it is unclear which type of campaign has more variability.
In conclusion, while the mean provides an average value, the presence of outliers in both datasets suggests that the median is a more appropriate measure of central tendency. Additionally, both successful and unsuccessful campaigns display considerable variability, and it is challenging to determine which has more variability solely based on the provided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</si>
</sst>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4"/>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0" fontId="0" fillId="0" borderId="10" xfId="0" applyBorder="1"/>
    <xf numFmtId="0" fontId="19" fillId="33" borderId="11" xfId="0" applyFont="1" applyFill="1" applyBorder="1" applyAlignment="1">
      <alignment horizontal="center" vertical="center" wrapText="1"/>
    </xf>
    <xf numFmtId="0" fontId="19" fillId="33" borderId="12"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8" fillId="0" borderId="14" xfId="0" applyFont="1" applyBorder="1"/>
    <xf numFmtId="0" fontId="18" fillId="0" borderId="15" xfId="0" applyFont="1" applyBorder="1"/>
    <xf numFmtId="0" fontId="18" fillId="0" borderId="16" xfId="0" applyFont="1" applyBorder="1"/>
    <xf numFmtId="0" fontId="18" fillId="0" borderId="17" xfId="0" applyFont="1" applyBorder="1"/>
    <xf numFmtId="0" fontId="18" fillId="0" borderId="10" xfId="0" applyFont="1" applyBorder="1"/>
    <xf numFmtId="0" fontId="18" fillId="0" borderId="18" xfId="0" applyFont="1" applyBorder="1"/>
    <xf numFmtId="10" fontId="18" fillId="0" borderId="17" xfId="42" applyNumberFormat="1" applyFont="1" applyBorder="1"/>
    <xf numFmtId="10" fontId="18" fillId="0" borderId="10" xfId="42" applyNumberFormat="1" applyFont="1" applyBorder="1"/>
    <xf numFmtId="10" fontId="18" fillId="0" borderId="18" xfId="42" applyNumberFormat="1" applyFont="1" applyBorder="1"/>
    <xf numFmtId="0" fontId="20" fillId="33" borderId="10" xfId="0" applyFont="1" applyFill="1" applyBorder="1" applyAlignment="1">
      <alignment horizontal="center" vertical="center" wrapText="1"/>
    </xf>
    <xf numFmtId="164" fontId="0" fillId="0" borderId="10" xfId="43" applyNumberFormat="1" applyFont="1" applyBorder="1"/>
    <xf numFmtId="164" fontId="0" fillId="0" borderId="0" xfId="0" applyNumberFormat="1"/>
    <xf numFmtId="0" fontId="20" fillId="33" borderId="19" xfId="0" applyFont="1" applyFill="1" applyBorder="1" applyAlignment="1">
      <alignment horizontal="center" vertical="center" wrapText="1"/>
    </xf>
    <xf numFmtId="0" fontId="16" fillId="0" borderId="10" xfId="0" applyFont="1" applyBorder="1"/>
    <xf numFmtId="43" fontId="16" fillId="0" borderId="10" xfId="0" applyNumberFormat="1" applyFont="1" applyBorder="1"/>
    <xf numFmtId="0" fontId="0" fillId="34" borderId="20" xfId="0" applyFill="1" applyBorder="1" applyAlignment="1">
      <alignment horizontal="left" vertical="top" wrapText="1"/>
    </xf>
    <xf numFmtId="0" fontId="0" fillId="34" borderId="21" xfId="0" applyFill="1" applyBorder="1" applyAlignment="1">
      <alignment horizontal="left" vertical="top" wrapText="1"/>
    </xf>
    <xf numFmtId="0" fontId="0" fillId="34" borderId="22" xfId="0" applyFill="1" applyBorder="1" applyAlignment="1">
      <alignment horizontal="left" vertical="top" wrapText="1"/>
    </xf>
    <xf numFmtId="0" fontId="0" fillId="34" borderId="23" xfId="0" applyFill="1" applyBorder="1" applyAlignment="1">
      <alignment horizontal="left" vertical="top" wrapText="1"/>
    </xf>
    <xf numFmtId="0" fontId="0" fillId="34" borderId="0" xfId="0" applyFill="1" applyAlignment="1">
      <alignment horizontal="left" vertical="top" wrapText="1"/>
    </xf>
    <xf numFmtId="0" fontId="0" fillId="34" borderId="24" xfId="0" applyFill="1" applyBorder="1" applyAlignment="1">
      <alignment horizontal="left" vertical="top" wrapText="1"/>
    </xf>
    <xf numFmtId="0" fontId="0" fillId="34" borderId="25" xfId="0" applyFill="1" applyBorder="1" applyAlignment="1">
      <alignment horizontal="left" vertical="top" wrapText="1"/>
    </xf>
    <xf numFmtId="0" fontId="0" fillId="34" borderId="26" xfId="0" applyFill="1" applyBorder="1" applyAlignment="1">
      <alignment horizontal="left" vertical="top" wrapText="1"/>
    </xf>
    <xf numFmtId="0" fontId="0" fillId="34" borderId="27" xfId="0"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theme="1"/>
      </font>
      <fill>
        <patternFill>
          <bgColor rgb="FFFF5050"/>
        </patternFill>
      </fill>
    </dxf>
    <dxf>
      <fill>
        <patternFill>
          <bgColor rgb="FF00B050"/>
        </patternFill>
      </fill>
    </dxf>
    <dxf>
      <fill>
        <patternFill>
          <bgColor theme="8"/>
        </patternFill>
      </fill>
    </dxf>
    <dxf>
      <fill>
        <patternFill>
          <bgColor theme="0" tint="-0.24994659260841701"/>
        </patternFill>
      </fill>
    </dxf>
  </dxfs>
  <tableStyles count="0" defaultTableStyle="TableStyleMedium2" defaultPivotStyle="PivotStyleLight16"/>
  <colors>
    <mruColors>
      <color rgb="FFFF5050"/>
      <color rgb="FFCCFF66"/>
      <color rgb="FFFF6699"/>
      <color rgb="FFFF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4B-43A9-9644-955361671BF2}"/>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4B-43A9-9644-955361671BF2}"/>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4B-43A9-9644-955361671BF2}"/>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4B-43A9-9644-955361671BF2}"/>
            </c:ext>
          </c:extLst>
        </c:ser>
        <c:dLbls>
          <c:showLegendKey val="0"/>
          <c:showVal val="0"/>
          <c:showCatName val="0"/>
          <c:showSerName val="0"/>
          <c:showPercent val="0"/>
          <c:showBubbleSize val="0"/>
        </c:dLbls>
        <c:gapWidth val="219"/>
        <c:overlap val="100"/>
        <c:axId val="206849008"/>
        <c:axId val="206840728"/>
      </c:barChart>
      <c:catAx>
        <c:axId val="20684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0728"/>
        <c:crosses val="autoZero"/>
        <c:auto val="1"/>
        <c:lblAlgn val="ctr"/>
        <c:lblOffset val="100"/>
        <c:noMultiLvlLbl val="0"/>
      </c:catAx>
      <c:valAx>
        <c:axId val="20684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SUBCATEGORY!$B$3:$B$4</c:f>
              <c:strCache>
                <c:ptCount val="1"/>
                <c:pt idx="0">
                  <c:v>canceled</c:v>
                </c:pt>
              </c:strCache>
            </c:strRef>
          </c:tx>
          <c:spPr>
            <a:solidFill>
              <a:schemeClr val="accent1"/>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9A-9EBB-40C2-B0C6-43936A2B06E0}"/>
            </c:ext>
          </c:extLst>
        </c:ser>
        <c:ser>
          <c:idx val="1"/>
          <c:order val="1"/>
          <c:tx>
            <c:strRef>
              <c:f>SUBCATEGORY!$C$3:$C$4</c:f>
              <c:strCache>
                <c:ptCount val="1"/>
                <c:pt idx="0">
                  <c:v>failed</c:v>
                </c:pt>
              </c:strCache>
            </c:strRef>
          </c:tx>
          <c:spPr>
            <a:solidFill>
              <a:schemeClr val="accent2"/>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9B-9EBB-40C2-B0C6-43936A2B06E0}"/>
            </c:ext>
          </c:extLst>
        </c:ser>
        <c:ser>
          <c:idx val="2"/>
          <c:order val="2"/>
          <c:tx>
            <c:strRef>
              <c:f>SUBCATEGORY!$D$3:$D$4</c:f>
              <c:strCache>
                <c:ptCount val="1"/>
                <c:pt idx="0">
                  <c:v>live</c:v>
                </c:pt>
              </c:strCache>
            </c:strRef>
          </c:tx>
          <c:spPr>
            <a:solidFill>
              <a:schemeClr val="accent3"/>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9C-9EBB-40C2-B0C6-43936A2B06E0}"/>
            </c:ext>
          </c:extLst>
        </c:ser>
        <c:ser>
          <c:idx val="3"/>
          <c:order val="3"/>
          <c:tx>
            <c:strRef>
              <c:f>SUBCATEGORY!$E$3:$E$4</c:f>
              <c:strCache>
                <c:ptCount val="1"/>
                <c:pt idx="0">
                  <c:v>successful</c:v>
                </c:pt>
              </c:strCache>
            </c:strRef>
          </c:tx>
          <c:spPr>
            <a:solidFill>
              <a:schemeClr val="accent4"/>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9D-9EBB-40C2-B0C6-43936A2B06E0}"/>
            </c:ext>
          </c:extLst>
        </c:ser>
        <c:dLbls>
          <c:showLegendKey val="0"/>
          <c:showVal val="0"/>
          <c:showCatName val="0"/>
          <c:showSerName val="0"/>
          <c:showPercent val="0"/>
          <c:showBubbleSize val="0"/>
        </c:dLbls>
        <c:gapWidth val="219"/>
        <c:overlap val="100"/>
        <c:axId val="206855848"/>
        <c:axId val="206856568"/>
      </c:barChart>
      <c:catAx>
        <c:axId val="20685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6568"/>
        <c:crosses val="autoZero"/>
        <c:auto val="1"/>
        <c:lblAlgn val="ctr"/>
        <c:lblOffset val="100"/>
        <c:noMultiLvlLbl val="0"/>
      </c:catAx>
      <c:valAx>
        <c:axId val="2068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Ended Conversion!PivotTable4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Ended Conversion'!$B$4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Ended Conversion'!$A$5:$A$29</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'Date Ended Conversion'!$B$5:$B$29</c:f>
              <c:numCache>
                <c:formatCode>General</c:formatCode>
                <c:ptCount val="24"/>
                <c:pt idx="0">
                  <c:v>34</c:v>
                </c:pt>
                <c:pt idx="1">
                  <c:v>60</c:v>
                </c:pt>
                <c:pt idx="2">
                  <c:v>37</c:v>
                </c:pt>
                <c:pt idx="3">
                  <c:v>14</c:v>
                </c:pt>
                <c:pt idx="4">
                  <c:v>16</c:v>
                </c:pt>
                <c:pt idx="5">
                  <c:v>17</c:v>
                </c:pt>
                <c:pt idx="6">
                  <c:v>46</c:v>
                </c:pt>
                <c:pt idx="7">
                  <c:v>13</c:v>
                </c:pt>
                <c:pt idx="8">
                  <c:v>35</c:v>
                </c:pt>
                <c:pt idx="9">
                  <c:v>4</c:v>
                </c:pt>
                <c:pt idx="10">
                  <c:v>18</c:v>
                </c:pt>
                <c:pt idx="11">
                  <c:v>45</c:v>
                </c:pt>
                <c:pt idx="12">
                  <c:v>17</c:v>
                </c:pt>
                <c:pt idx="13">
                  <c:v>7</c:v>
                </c:pt>
                <c:pt idx="14">
                  <c:v>85</c:v>
                </c:pt>
                <c:pt idx="15">
                  <c:v>3</c:v>
                </c:pt>
                <c:pt idx="16">
                  <c:v>42</c:v>
                </c:pt>
                <c:pt idx="17">
                  <c:v>17</c:v>
                </c:pt>
                <c:pt idx="18">
                  <c:v>21</c:v>
                </c:pt>
                <c:pt idx="19">
                  <c:v>8</c:v>
                </c:pt>
                <c:pt idx="20">
                  <c:v>21</c:v>
                </c:pt>
                <c:pt idx="21">
                  <c:v>45</c:v>
                </c:pt>
                <c:pt idx="22">
                  <c:v>51</c:v>
                </c:pt>
                <c:pt idx="23">
                  <c:v>344</c:v>
                </c:pt>
              </c:numCache>
            </c:numRef>
          </c:val>
          <c:smooth val="0"/>
          <c:extLst>
            <c:ext xmlns:c16="http://schemas.microsoft.com/office/drawing/2014/chart" uri="{C3380CC4-5D6E-409C-BE32-E72D297353CC}">
              <c16:uniqueId val="{00000000-AAE3-485B-A8FB-4A3E802D7F88}"/>
            </c:ext>
          </c:extLst>
        </c:ser>
        <c:dLbls>
          <c:showLegendKey val="0"/>
          <c:showVal val="0"/>
          <c:showCatName val="0"/>
          <c:showSerName val="0"/>
          <c:showPercent val="0"/>
          <c:showBubbleSize val="0"/>
        </c:dLbls>
        <c:marker val="1"/>
        <c:smooth val="0"/>
        <c:axId val="206862688"/>
        <c:axId val="206863048"/>
      </c:lineChart>
      <c:catAx>
        <c:axId val="20686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3048"/>
        <c:crosses val="autoZero"/>
        <c:auto val="1"/>
        <c:lblAlgn val="ctr"/>
        <c:lblOffset val="100"/>
        <c:noMultiLvlLbl val="0"/>
      </c:catAx>
      <c:valAx>
        <c:axId val="20686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Chances of Succession/Failure/Cancelled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Analysis'!$D$4:$F$4</c:f>
              <c:numCache>
                <c:formatCode>General</c:formatCode>
                <c:ptCount val="3"/>
                <c:pt idx="0">
                  <c:v>191</c:v>
                </c:pt>
                <c:pt idx="1">
                  <c:v>38</c:v>
                </c:pt>
                <c:pt idx="2">
                  <c:v>2</c:v>
                </c:pt>
              </c:numCache>
            </c:numRef>
          </c:val>
          <c:smooth val="0"/>
          <c:extLst>
            <c:ext xmlns:c16="http://schemas.microsoft.com/office/drawing/2014/chart" uri="{C3380CC4-5D6E-409C-BE32-E72D297353CC}">
              <c16:uniqueId val="{00000001-C14B-4AD5-86CA-5BB68F19CFCB}"/>
            </c:ext>
          </c:extLst>
        </c:ser>
        <c:ser>
          <c:idx val="2"/>
          <c:order val="2"/>
          <c:spPr>
            <a:ln w="28575" cap="rnd">
              <a:solidFill>
                <a:schemeClr val="accent3"/>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Analysis'!$D$5:$F$5</c:f>
              <c:numCache>
                <c:formatCode>General</c:formatCode>
                <c:ptCount val="3"/>
                <c:pt idx="0">
                  <c:v>164</c:v>
                </c:pt>
                <c:pt idx="1">
                  <c:v>126</c:v>
                </c:pt>
                <c:pt idx="2">
                  <c:v>25</c:v>
                </c:pt>
              </c:numCache>
            </c:numRef>
          </c:val>
          <c:smooth val="0"/>
          <c:extLst>
            <c:ext xmlns:c16="http://schemas.microsoft.com/office/drawing/2014/chart" uri="{C3380CC4-5D6E-409C-BE32-E72D297353CC}">
              <c16:uniqueId val="{00000002-C14B-4AD5-86CA-5BB68F19CFCB}"/>
            </c:ext>
          </c:extLst>
        </c:ser>
        <c:ser>
          <c:idx val="3"/>
          <c:order val="3"/>
          <c:spPr>
            <a:ln w="28575" cap="rnd">
              <a:solidFill>
                <a:schemeClr val="accent4"/>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Analysis'!$D$6:$F$6</c:f>
              <c:numCache>
                <c:formatCode>General</c:formatCode>
                <c:ptCount val="3"/>
                <c:pt idx="0">
                  <c:v>4</c:v>
                </c:pt>
                <c:pt idx="1">
                  <c:v>5</c:v>
                </c:pt>
                <c:pt idx="2">
                  <c:v>0</c:v>
                </c:pt>
              </c:numCache>
            </c:numRef>
          </c:val>
          <c:smooth val="0"/>
          <c:extLst>
            <c:ext xmlns:c16="http://schemas.microsoft.com/office/drawing/2014/chart" uri="{C3380CC4-5D6E-409C-BE32-E72D297353CC}">
              <c16:uniqueId val="{00000003-C14B-4AD5-86CA-5BB68F19CFCB}"/>
            </c:ext>
          </c:extLst>
        </c:ser>
        <c:ser>
          <c:idx val="4"/>
          <c:order val="4"/>
          <c:spPr>
            <a:ln w="28575" cap="rnd">
              <a:solidFill>
                <a:schemeClr val="accent5"/>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Analysis'!$D$7:$F$7</c:f>
              <c:numCache>
                <c:formatCode>General</c:formatCode>
                <c:ptCount val="3"/>
                <c:pt idx="0">
                  <c:v>10</c:v>
                </c:pt>
                <c:pt idx="1">
                  <c:v>0</c:v>
                </c:pt>
                <c:pt idx="2">
                  <c:v>0</c:v>
                </c:pt>
              </c:numCache>
            </c:numRef>
          </c:val>
          <c:smooth val="0"/>
          <c:extLst>
            <c:ext xmlns:c16="http://schemas.microsoft.com/office/drawing/2014/chart" uri="{C3380CC4-5D6E-409C-BE32-E72D297353CC}">
              <c16:uniqueId val="{00000004-C14B-4AD5-86CA-5BB68F19CFCB}"/>
            </c:ext>
          </c:extLst>
        </c:ser>
        <c:ser>
          <c:idx val="5"/>
          <c:order val="5"/>
          <c:spPr>
            <a:ln w="28575" cap="rnd">
              <a:solidFill>
                <a:schemeClr val="accent6"/>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Analysis'!$D$8:$F$8</c:f>
              <c:numCache>
                <c:formatCode>General</c:formatCode>
                <c:ptCount val="3"/>
                <c:pt idx="0">
                  <c:v>7</c:v>
                </c:pt>
                <c:pt idx="1">
                  <c:v>0</c:v>
                </c:pt>
                <c:pt idx="2">
                  <c:v>0</c:v>
                </c:pt>
              </c:numCache>
            </c:numRef>
          </c:val>
          <c:smooth val="0"/>
          <c:extLst>
            <c:ext xmlns:c16="http://schemas.microsoft.com/office/drawing/2014/chart" uri="{C3380CC4-5D6E-409C-BE32-E72D297353CC}">
              <c16:uniqueId val="{00000005-C14B-4AD5-86CA-5BB68F19CFCB}"/>
            </c:ext>
          </c:extLst>
        </c:ser>
        <c:ser>
          <c:idx val="6"/>
          <c:order val="6"/>
          <c:spPr>
            <a:ln w="28575" cap="rnd">
              <a:solidFill>
                <a:schemeClr val="accent1">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Analysis'!$D$9:$F$9</c:f>
              <c:numCache>
                <c:formatCode>General</c:formatCode>
                <c:ptCount val="3"/>
                <c:pt idx="0">
                  <c:v>11</c:v>
                </c:pt>
                <c:pt idx="1">
                  <c:v>3</c:v>
                </c:pt>
                <c:pt idx="2">
                  <c:v>0</c:v>
                </c:pt>
              </c:numCache>
            </c:numRef>
          </c:val>
          <c:smooth val="0"/>
          <c:extLst>
            <c:ext xmlns:c16="http://schemas.microsoft.com/office/drawing/2014/chart" uri="{C3380CC4-5D6E-409C-BE32-E72D297353CC}">
              <c16:uniqueId val="{00000006-C14B-4AD5-86CA-5BB68F19CFCB}"/>
            </c:ext>
          </c:extLst>
        </c:ser>
        <c:ser>
          <c:idx val="7"/>
          <c:order val="7"/>
          <c:spPr>
            <a:ln w="28575" cap="rnd">
              <a:solidFill>
                <a:schemeClr val="accent2">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Analysis'!$D$10:$F$10</c:f>
              <c:numCache>
                <c:formatCode>General</c:formatCode>
                <c:ptCount val="3"/>
                <c:pt idx="0">
                  <c:v>7</c:v>
                </c:pt>
                <c:pt idx="1">
                  <c:v>0</c:v>
                </c:pt>
                <c:pt idx="2">
                  <c:v>0</c:v>
                </c:pt>
              </c:numCache>
            </c:numRef>
          </c:val>
          <c:smooth val="0"/>
          <c:extLst>
            <c:ext xmlns:c16="http://schemas.microsoft.com/office/drawing/2014/chart" uri="{C3380CC4-5D6E-409C-BE32-E72D297353CC}">
              <c16:uniqueId val="{00000007-C14B-4AD5-86CA-5BB68F19CFCB}"/>
            </c:ext>
          </c:extLst>
        </c:ser>
        <c:ser>
          <c:idx val="8"/>
          <c:order val="8"/>
          <c:spPr>
            <a:ln w="28575" cap="rnd">
              <a:solidFill>
                <a:schemeClr val="accent3">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Analysis'!$D$11:$F$11</c:f>
              <c:numCache>
                <c:formatCode>General</c:formatCode>
                <c:ptCount val="3"/>
                <c:pt idx="0">
                  <c:v>8</c:v>
                </c:pt>
                <c:pt idx="1">
                  <c:v>3</c:v>
                </c:pt>
                <c:pt idx="2">
                  <c:v>1</c:v>
                </c:pt>
              </c:numCache>
            </c:numRef>
          </c:val>
          <c:smooth val="0"/>
          <c:extLst>
            <c:ext xmlns:c16="http://schemas.microsoft.com/office/drawing/2014/chart" uri="{C3380CC4-5D6E-409C-BE32-E72D297353CC}">
              <c16:uniqueId val="{00000008-C14B-4AD5-86CA-5BB68F19CFCB}"/>
            </c:ext>
          </c:extLst>
        </c:ser>
        <c:ser>
          <c:idx val="9"/>
          <c:order val="9"/>
          <c:spPr>
            <a:ln w="28575" cap="rnd">
              <a:solidFill>
                <a:schemeClr val="accent4">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Analysis'!$D$12:$F$12</c:f>
              <c:numCache>
                <c:formatCode>General</c:formatCode>
                <c:ptCount val="3"/>
                <c:pt idx="0">
                  <c:v>11</c:v>
                </c:pt>
                <c:pt idx="1">
                  <c:v>3</c:v>
                </c:pt>
                <c:pt idx="2">
                  <c:v>0</c:v>
                </c:pt>
              </c:numCache>
            </c:numRef>
          </c:val>
          <c:smooth val="0"/>
          <c:extLst>
            <c:ext xmlns:c16="http://schemas.microsoft.com/office/drawing/2014/chart" uri="{C3380CC4-5D6E-409C-BE32-E72D297353CC}">
              <c16:uniqueId val="{00000009-C14B-4AD5-86CA-5BB68F19CFCB}"/>
            </c:ext>
          </c:extLst>
        </c:ser>
        <c:ser>
          <c:idx val="10"/>
          <c:order val="10"/>
          <c:spPr>
            <a:ln w="28575" cap="rnd">
              <a:solidFill>
                <a:schemeClr val="accent5">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Analysis'!$D$13:$F$13</c:f>
              <c:numCache>
                <c:formatCode>General</c:formatCode>
                <c:ptCount val="3"/>
                <c:pt idx="0">
                  <c:v>8</c:v>
                </c:pt>
                <c:pt idx="1">
                  <c:v>3</c:v>
                </c:pt>
                <c:pt idx="2">
                  <c:v>0</c:v>
                </c:pt>
              </c:numCache>
            </c:numRef>
          </c:val>
          <c:smooth val="0"/>
          <c:extLst>
            <c:ext xmlns:c16="http://schemas.microsoft.com/office/drawing/2014/chart" uri="{C3380CC4-5D6E-409C-BE32-E72D297353CC}">
              <c16:uniqueId val="{0000000A-C14B-4AD5-86CA-5BB68F19CFCB}"/>
            </c:ext>
          </c:extLst>
        </c:ser>
        <c:ser>
          <c:idx val="11"/>
          <c:order val="11"/>
          <c:spPr>
            <a:ln w="28575" cap="rnd">
              <a:solidFill>
                <a:schemeClr val="accent6">
                  <a:lumMod val="60000"/>
                </a:schemeClr>
              </a:solidFill>
              <a:round/>
            </a:ln>
            <a:effectLst/>
          </c:spPr>
          <c:marker>
            <c:symbol val="none"/>
          </c:marker>
          <c:cat>
            <c:strRef>
              <c:f>'Crowdfunding Goal Analysis'!$D$2:$F$2</c:f>
              <c:strCache>
                <c:ptCount val="3"/>
                <c:pt idx="0">
                  <c:v>Number Successful</c:v>
                </c:pt>
                <c:pt idx="1">
                  <c:v>Number Failed</c:v>
                </c:pt>
                <c:pt idx="2">
                  <c:v>Number Canceled</c:v>
                </c:pt>
              </c:strCache>
            </c:strRef>
          </c:cat>
          <c:val>
            <c:numRef>
              <c:f>'Crowdfunding Goal Analysis'!$D$14:$F$14</c:f>
              <c:numCache>
                <c:formatCode>General</c:formatCode>
                <c:ptCount val="3"/>
                <c:pt idx="0">
                  <c:v>114</c:v>
                </c:pt>
                <c:pt idx="1">
                  <c:v>163</c:v>
                </c:pt>
                <c:pt idx="2">
                  <c:v>28</c:v>
                </c:pt>
              </c:numCache>
            </c:numRef>
          </c:val>
          <c:smooth val="0"/>
          <c:extLst>
            <c:ext xmlns:c16="http://schemas.microsoft.com/office/drawing/2014/chart" uri="{C3380CC4-5D6E-409C-BE32-E72D297353CC}">
              <c16:uniqueId val="{0000000B-C14B-4AD5-86CA-5BB68F19CFCB}"/>
            </c:ext>
          </c:extLst>
        </c:ser>
        <c:dLbls>
          <c:showLegendKey val="0"/>
          <c:showVal val="0"/>
          <c:showCatName val="0"/>
          <c:showSerName val="0"/>
          <c:showPercent val="0"/>
          <c:showBubbleSize val="0"/>
        </c:dLbls>
        <c:smooth val="0"/>
        <c:axId val="1797837663"/>
        <c:axId val="1797818943"/>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'Crowdfunding Goal Analysis'!$D$2:$F$2</c15:sqref>
                        </c15:formulaRef>
                      </c:ext>
                    </c:extLst>
                    <c:strCache>
                      <c:ptCount val="3"/>
                      <c:pt idx="0">
                        <c:v>Number Successful</c:v>
                      </c:pt>
                      <c:pt idx="1">
                        <c:v>Number Failed</c:v>
                      </c:pt>
                      <c:pt idx="2">
                        <c:v>Number Canceled</c:v>
                      </c:pt>
                    </c:strCache>
                  </c:strRef>
                </c:cat>
                <c:val>
                  <c:numRef>
                    <c:extLst>
                      <c:ext uri="{02D57815-91ED-43cb-92C2-25804820EDAC}">
                        <c15:formulaRef>
                          <c15:sqref>'Crowdfunding Goal Analysis'!$D$3:$F$3</c15:sqref>
                        </c15:formulaRef>
                      </c:ext>
                    </c:extLst>
                    <c:numCache>
                      <c:formatCode>General</c:formatCode>
                      <c:ptCount val="3"/>
                    </c:numCache>
                  </c:numRef>
                </c:val>
                <c:smooth val="0"/>
                <c:extLst>
                  <c:ext xmlns:c16="http://schemas.microsoft.com/office/drawing/2014/chart" uri="{C3380CC4-5D6E-409C-BE32-E72D297353CC}">
                    <c16:uniqueId val="{00000000-C14B-4AD5-86CA-5BB68F19CFCB}"/>
                  </c:ext>
                </c:extLst>
              </c15:ser>
            </c15:filteredLineSeries>
          </c:ext>
        </c:extLst>
      </c:lineChart>
      <c:catAx>
        <c:axId val="17978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18943"/>
        <c:crosses val="autoZero"/>
        <c:auto val="1"/>
        <c:lblAlgn val="ctr"/>
        <c:lblOffset val="100"/>
        <c:noMultiLvlLbl val="0"/>
      </c:catAx>
      <c:valAx>
        <c:axId val="179781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37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xdr:colOff>
      <xdr:row>0</xdr:row>
      <xdr:rowOff>19049</xdr:rowOff>
    </xdr:from>
    <xdr:to>
      <xdr:col>15</xdr:col>
      <xdr:colOff>628650</xdr:colOff>
      <xdr:row>14</xdr:row>
      <xdr:rowOff>9524</xdr:rowOff>
    </xdr:to>
    <xdr:graphicFrame macro="">
      <xdr:nvGraphicFramePr>
        <xdr:cNvPr id="2" name="Chart 1">
          <a:extLst>
            <a:ext uri="{FF2B5EF4-FFF2-40B4-BE49-F238E27FC236}">
              <a16:creationId xmlns:a16="http://schemas.microsoft.com/office/drawing/2014/main" id="{2C756D55-B146-C7B6-7ECA-ED80FA2BF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1</xdr:row>
      <xdr:rowOff>190500</xdr:rowOff>
    </xdr:from>
    <xdr:to>
      <xdr:col>17</xdr:col>
      <xdr:colOff>114301</xdr:colOff>
      <xdr:row>19</xdr:row>
      <xdr:rowOff>114300</xdr:rowOff>
    </xdr:to>
    <xdr:graphicFrame macro="">
      <xdr:nvGraphicFramePr>
        <xdr:cNvPr id="2" name="Chart 1">
          <a:extLst>
            <a:ext uri="{FF2B5EF4-FFF2-40B4-BE49-F238E27FC236}">
              <a16:creationId xmlns:a16="http://schemas.microsoft.com/office/drawing/2014/main" id="{829AF9EF-F78D-A749-F020-2C0195A0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33336</xdr:colOff>
      <xdr:row>2</xdr:row>
      <xdr:rowOff>19049</xdr:rowOff>
    </xdr:from>
    <xdr:to>
      <xdr:col>18</xdr:col>
      <xdr:colOff>57149</xdr:colOff>
      <xdr:row>20</xdr:row>
      <xdr:rowOff>180974</xdr:rowOff>
    </xdr:to>
    <xdr:graphicFrame macro="">
      <xdr:nvGraphicFramePr>
        <xdr:cNvPr id="2" name="Chart 1">
          <a:extLst>
            <a:ext uri="{FF2B5EF4-FFF2-40B4-BE49-F238E27FC236}">
              <a16:creationId xmlns:a16="http://schemas.microsoft.com/office/drawing/2014/main" id="{DCCAC603-F54F-4D64-84B5-41B820158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31748</xdr:colOff>
      <xdr:row>15</xdr:row>
      <xdr:rowOff>6348</xdr:rowOff>
    </xdr:from>
    <xdr:to>
      <xdr:col>9</xdr:col>
      <xdr:colOff>1409699</xdr:colOff>
      <xdr:row>31</xdr:row>
      <xdr:rowOff>190499</xdr:rowOff>
    </xdr:to>
    <xdr:graphicFrame macro="">
      <xdr:nvGraphicFramePr>
        <xdr:cNvPr id="4" name="Chart 3">
          <a:extLst>
            <a:ext uri="{FF2B5EF4-FFF2-40B4-BE49-F238E27FC236}">
              <a16:creationId xmlns:a16="http://schemas.microsoft.com/office/drawing/2014/main" id="{9FC52BF9-9A21-0049-085C-ADB6DD854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refreshedDate="45186.977337962962" createdVersion="8" refreshedVersion="8" minRefreshableVersion="3" recordCount="1000" xr:uid="{0E991B8E-BBA5-4387-AD9C-4F2D7F8FB11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r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refreshedDate="45186.996248958334" createdVersion="8" refreshedVersion="8" minRefreshableVersion="3" recordCount="1000" xr:uid="{EFEE5A14-995E-4261-8753-ED15C408EBAE}">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r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09-01-2010"/>
          <s v="Qtr1"/>
          <s v="Qtr2"/>
          <s v="Qtr3"/>
          <s v="Qtr4"/>
          <s v="&gt;27-01-2020"/>
        </groupItems>
      </fieldGroup>
    </cacheField>
    <cacheField name="Years (Date Created Conversion)"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x v="0"/>
    <n v="0"/>
    <n v="0"/>
    <x v="0"/>
    <s v="food trucks"/>
    <x v="0"/>
    <d v="2015-12-15T06:00:00"/>
  </r>
  <r>
    <n v="1"/>
    <s v="Odom Inc"/>
    <s v="Managed bottom-line architecture"/>
    <n v="1400"/>
    <n v="14560"/>
    <x v="1"/>
    <n v="158"/>
    <s v="US"/>
    <s v="USD"/>
    <n v="1408424400"/>
    <n v="1408597200"/>
    <b v="0"/>
    <b v="1"/>
    <x v="1"/>
    <n v="10.4"/>
    <n v="92.151898734177209"/>
    <x v="1"/>
    <s v="rock"/>
    <x v="1"/>
    <d v="2014-08-21T05:00:00"/>
  </r>
  <r>
    <n v="2"/>
    <s v="Melton, Robinson and Fritz"/>
    <s v="Function-based leadingedge pricing structure"/>
    <n v="108400"/>
    <n v="142523"/>
    <x v="1"/>
    <n v="1425"/>
    <s v="AU"/>
    <s v="AUD"/>
    <n v="1384668000"/>
    <n v="1384840800"/>
    <b v="0"/>
    <b v="0"/>
    <x v="2"/>
    <n v="1.3147878228782288"/>
    <n v="100.01614035087719"/>
    <x v="2"/>
    <s v="web"/>
    <x v="2"/>
    <d v="2013-11-19T06:00:00"/>
  </r>
  <r>
    <n v="3"/>
    <s v="Mcdonald, Gonzalez and Ross"/>
    <s v="Vision-oriented fresh-thinking conglomeration"/>
    <n v="4200"/>
    <n v="2477"/>
    <x v="0"/>
    <n v="24"/>
    <s v="US"/>
    <s v="USD"/>
    <n v="1565499600"/>
    <n v="1568955600"/>
    <b v="0"/>
    <b v="0"/>
    <x v="1"/>
    <n v="0.58976190476190471"/>
    <n v="103.20833333333333"/>
    <x v="1"/>
    <s v="rock"/>
    <x v="3"/>
    <d v="2019-09-20T05:00:00"/>
  </r>
  <r>
    <n v="4"/>
    <s v="Larson-Little"/>
    <s v="Proactive foreground core"/>
    <n v="7600"/>
    <n v="5265"/>
    <x v="0"/>
    <n v="53"/>
    <s v="US"/>
    <s v="USD"/>
    <n v="1547964000"/>
    <n v="1548309600"/>
    <b v="0"/>
    <b v="0"/>
    <x v="3"/>
    <n v="0.69276315789473686"/>
    <n v="99.339622641509436"/>
    <x v="3"/>
    <s v="plays"/>
    <x v="4"/>
    <d v="2019-01-24T06:00:00"/>
  </r>
  <r>
    <n v="5"/>
    <s v="Harris Group"/>
    <s v="Open-source optimizing database"/>
    <n v="7600"/>
    <n v="13195"/>
    <x v="1"/>
    <n v="174"/>
    <s v="DK"/>
    <s v="DKK"/>
    <n v="1346130000"/>
    <n v="1347080400"/>
    <b v="0"/>
    <b v="0"/>
    <x v="3"/>
    <n v="1.7361842105263159"/>
    <n v="75.833333333333329"/>
    <x v="3"/>
    <s v="plays"/>
    <x v="5"/>
    <d v="2012-09-08T05:00:00"/>
  </r>
  <r>
    <n v="6"/>
    <s v="Ortiz, Coleman and Mitchell"/>
    <s v="Operative upward-trending algorithm"/>
    <n v="5200"/>
    <n v="1090"/>
    <x v="0"/>
    <n v="18"/>
    <s v="GB"/>
    <s v="GBP"/>
    <n v="1505278800"/>
    <n v="1505365200"/>
    <b v="0"/>
    <b v="0"/>
    <x v="4"/>
    <n v="0.20961538461538462"/>
    <n v="60.555555555555557"/>
    <x v="4"/>
    <s v="documentary"/>
    <x v="6"/>
    <d v="2017-09-14T05:00:00"/>
  </r>
  <r>
    <n v="7"/>
    <s v="Carter-Guzman"/>
    <s v="Centralized cohesive challenge"/>
    <n v="4500"/>
    <n v="14741"/>
    <x v="1"/>
    <n v="227"/>
    <s v="DK"/>
    <s v="DKK"/>
    <n v="1439442000"/>
    <n v="1439614800"/>
    <b v="0"/>
    <b v="0"/>
    <x v="3"/>
    <n v="3.2757777777777779"/>
    <n v="64.93832599118943"/>
    <x v="3"/>
    <s v="plays"/>
    <x v="7"/>
    <d v="2015-08-15T05:00:00"/>
  </r>
  <r>
    <n v="8"/>
    <s v="Nunez-Richards"/>
    <s v="Exclusive attitude-oriented intranet"/>
    <n v="110100"/>
    <n v="21946"/>
    <x v="2"/>
    <n v="708"/>
    <s v="DK"/>
    <s v="DKK"/>
    <n v="1281330000"/>
    <n v="1281502800"/>
    <b v="0"/>
    <b v="0"/>
    <x v="3"/>
    <n v="0.19932788374205268"/>
    <n v="30.997175141242938"/>
    <x v="3"/>
    <s v="plays"/>
    <x v="8"/>
    <d v="2010-08-11T05:00:00"/>
  </r>
  <r>
    <n v="9"/>
    <s v="Rangel, Holt and Jones"/>
    <s v="Open-source fresh-thinking model"/>
    <n v="6200"/>
    <n v="3208"/>
    <x v="0"/>
    <n v="44"/>
    <s v="US"/>
    <s v="USD"/>
    <n v="1379566800"/>
    <n v="1383804000"/>
    <b v="0"/>
    <b v="0"/>
    <x v="5"/>
    <n v="0.51741935483870971"/>
    <n v="72.909090909090907"/>
    <x v="1"/>
    <s v="electric music"/>
    <x v="9"/>
    <d v="2013-11-07T06:00:00"/>
  </r>
  <r>
    <n v="10"/>
    <s v="Green Ltd"/>
    <s v="Monitored empowering installation"/>
    <n v="5200"/>
    <n v="13838"/>
    <x v="1"/>
    <n v="220"/>
    <s v="US"/>
    <s v="USD"/>
    <n v="1281762000"/>
    <n v="1285909200"/>
    <b v="0"/>
    <b v="0"/>
    <x v="6"/>
    <n v="2.6611538461538462"/>
    <n v="62.9"/>
    <x v="4"/>
    <s v="drama"/>
    <x v="10"/>
    <d v="2010-10-01T05:00:00"/>
  </r>
  <r>
    <n v="11"/>
    <s v="Perez, Johnson and Gardner"/>
    <s v="Grass-roots zero administration system engine"/>
    <n v="6300"/>
    <n v="3030"/>
    <x v="0"/>
    <n v="27"/>
    <s v="US"/>
    <s v="USD"/>
    <n v="1285045200"/>
    <n v="1285563600"/>
    <b v="0"/>
    <b v="1"/>
    <x v="3"/>
    <n v="0.48095238095238096"/>
    <n v="112.22222222222223"/>
    <x v="3"/>
    <s v="plays"/>
    <x v="11"/>
    <d v="2010-09-27T05:00:00"/>
  </r>
  <r>
    <n v="12"/>
    <s v="Kim Ltd"/>
    <s v="Assimilated hybrid intranet"/>
    <n v="6300"/>
    <n v="5629"/>
    <x v="0"/>
    <n v="55"/>
    <s v="US"/>
    <s v="USD"/>
    <n v="1571720400"/>
    <n v="1572411600"/>
    <b v="0"/>
    <b v="0"/>
    <x v="6"/>
    <n v="0.89349206349206345"/>
    <n v="102.34545454545454"/>
    <x v="4"/>
    <s v="drama"/>
    <x v="12"/>
    <d v="2019-10-30T05:00:00"/>
  </r>
  <r>
    <n v="13"/>
    <s v="Walker, Taylor and Coleman"/>
    <s v="Multi-tiered directional open architecture"/>
    <n v="4200"/>
    <n v="10295"/>
    <x v="1"/>
    <n v="98"/>
    <s v="US"/>
    <s v="USD"/>
    <n v="1465621200"/>
    <n v="1466658000"/>
    <b v="0"/>
    <b v="0"/>
    <x v="7"/>
    <n v="2.4511904761904764"/>
    <n v="105.05102040816327"/>
    <x v="1"/>
    <s v="indie rock"/>
    <x v="13"/>
    <d v="2016-06-23T05:00:00"/>
  </r>
  <r>
    <n v="14"/>
    <s v="Rodriguez, Rose and Stewart"/>
    <s v="Cloned directional synergy"/>
    <n v="28200"/>
    <n v="18829"/>
    <x v="0"/>
    <n v="200"/>
    <s v="US"/>
    <s v="USD"/>
    <n v="1331013600"/>
    <n v="1333342800"/>
    <b v="0"/>
    <b v="0"/>
    <x v="7"/>
    <n v="0.66769503546099296"/>
    <n v="94.144999999999996"/>
    <x v="1"/>
    <s v="indie rock"/>
    <x v="14"/>
    <d v="2012-04-02T05:00:00"/>
  </r>
  <r>
    <n v="15"/>
    <s v="Wright, Hunt and Rowe"/>
    <s v="Extended eco-centric pricing structure"/>
    <n v="81200"/>
    <n v="38414"/>
    <x v="0"/>
    <n v="452"/>
    <s v="US"/>
    <s v="USD"/>
    <n v="1575957600"/>
    <n v="1576303200"/>
    <b v="0"/>
    <b v="0"/>
    <x v="8"/>
    <n v="0.47307881773399013"/>
    <n v="84.986725663716811"/>
    <x v="2"/>
    <s v="wearables"/>
    <x v="15"/>
    <d v="2019-12-14T06:00:00"/>
  </r>
  <r>
    <n v="16"/>
    <s v="Hines Inc"/>
    <s v="Cross-platform systemic adapter"/>
    <n v="1700"/>
    <n v="11041"/>
    <x v="1"/>
    <n v="100"/>
    <s v="US"/>
    <s v="USD"/>
    <n v="1390370400"/>
    <n v="1392271200"/>
    <b v="0"/>
    <b v="0"/>
    <x v="9"/>
    <n v="6.4947058823529416"/>
    <n v="110.41"/>
    <x v="5"/>
    <s v="nonfiction"/>
    <x v="16"/>
    <d v="2014-02-13T06:00:00"/>
  </r>
  <r>
    <n v="17"/>
    <s v="Cochran-Nguyen"/>
    <s v="Seamless 4thgeneration methodology"/>
    <n v="84600"/>
    <n v="134845"/>
    <x v="1"/>
    <n v="1249"/>
    <s v="US"/>
    <s v="USD"/>
    <n v="1294812000"/>
    <n v="1294898400"/>
    <b v="0"/>
    <b v="0"/>
    <x v="10"/>
    <n v="1.5939125295508274"/>
    <n v="107.96236989591674"/>
    <x v="4"/>
    <s v="animation"/>
    <x v="17"/>
    <d v="2011-01-13T06:00:00"/>
  </r>
  <r>
    <n v="18"/>
    <s v="Johnson-Gould"/>
    <s v="Exclusive needs-based adapter"/>
    <n v="9100"/>
    <n v="6089"/>
    <x v="3"/>
    <n v="135"/>
    <s v="US"/>
    <s v="USD"/>
    <n v="1536382800"/>
    <n v="1537074000"/>
    <b v="0"/>
    <b v="0"/>
    <x v="3"/>
    <n v="0.66912087912087914"/>
    <n v="45.103703703703701"/>
    <x v="3"/>
    <s v="plays"/>
    <x v="18"/>
    <d v="2018-09-16T05:00:00"/>
  </r>
  <r>
    <n v="19"/>
    <s v="Perez-Hess"/>
    <s v="Down-sized cohesive archive"/>
    <n v="62500"/>
    <n v="30331"/>
    <x v="0"/>
    <n v="674"/>
    <s v="US"/>
    <s v="USD"/>
    <n v="1551679200"/>
    <n v="1553490000"/>
    <b v="0"/>
    <b v="1"/>
    <x v="3"/>
    <n v="0.48529600000000001"/>
    <n v="45.001483679525222"/>
    <x v="3"/>
    <s v="plays"/>
    <x v="19"/>
    <d v="2019-03-25T05:00:00"/>
  </r>
  <r>
    <n v="20"/>
    <s v="Reeves, Thompson and Richardson"/>
    <s v="Proactive composite alliance"/>
    <n v="131800"/>
    <n v="147936"/>
    <x v="1"/>
    <n v="1396"/>
    <s v="US"/>
    <s v="USD"/>
    <n v="1406523600"/>
    <n v="1406523600"/>
    <b v="0"/>
    <b v="0"/>
    <x v="6"/>
    <n v="1.1224279210925645"/>
    <n v="105.97134670487107"/>
    <x v="4"/>
    <s v="drama"/>
    <x v="20"/>
    <d v="2014-07-28T05:00:00"/>
  </r>
  <r>
    <n v="21"/>
    <s v="Simmons-Reynolds"/>
    <s v="Re-engineered intangible definition"/>
    <n v="94000"/>
    <n v="38533"/>
    <x v="0"/>
    <n v="558"/>
    <s v="US"/>
    <s v="USD"/>
    <n v="1313384400"/>
    <n v="1316322000"/>
    <b v="0"/>
    <b v="0"/>
    <x v="3"/>
    <n v="0.40992553191489361"/>
    <n v="69.055555555555557"/>
    <x v="3"/>
    <s v="plays"/>
    <x v="21"/>
    <d v="2011-09-18T05:00:00"/>
  </r>
  <r>
    <n v="22"/>
    <s v="Collier Inc"/>
    <s v="Enhanced dynamic definition"/>
    <n v="59100"/>
    <n v="75690"/>
    <x v="1"/>
    <n v="890"/>
    <s v="US"/>
    <s v="USD"/>
    <n v="1522731600"/>
    <n v="1524027600"/>
    <b v="0"/>
    <b v="0"/>
    <x v="3"/>
    <n v="1.2807106598984772"/>
    <n v="85.044943820224717"/>
    <x v="3"/>
    <s v="plays"/>
    <x v="22"/>
    <d v="2018-04-18T05:00:00"/>
  </r>
  <r>
    <n v="23"/>
    <s v="Gray-Jenkins"/>
    <s v="Devolved next generation adapter"/>
    <n v="4500"/>
    <n v="14942"/>
    <x v="1"/>
    <n v="142"/>
    <s v="GB"/>
    <s v="GBP"/>
    <n v="1550124000"/>
    <n v="1554699600"/>
    <b v="0"/>
    <b v="0"/>
    <x v="4"/>
    <n v="3.3204444444444445"/>
    <n v="105.22535211267606"/>
    <x v="4"/>
    <s v="documentary"/>
    <x v="23"/>
    <d v="2019-04-08T05:00:00"/>
  </r>
  <r>
    <n v="24"/>
    <s v="Scott, Wilson and Martin"/>
    <s v="Cross-platform intermediate frame"/>
    <n v="92400"/>
    <n v="104257"/>
    <x v="1"/>
    <n v="2673"/>
    <s v="US"/>
    <s v="USD"/>
    <n v="1403326800"/>
    <n v="1403499600"/>
    <b v="0"/>
    <b v="0"/>
    <x v="8"/>
    <n v="1.1283225108225108"/>
    <n v="39.003741114852225"/>
    <x v="2"/>
    <s v="wearables"/>
    <x v="24"/>
    <d v="2014-06-23T05:00:00"/>
  </r>
  <r>
    <n v="25"/>
    <s v="Caldwell, Velazquez and Wilson"/>
    <s v="Monitored impactful analyzer"/>
    <n v="5500"/>
    <n v="11904"/>
    <x v="1"/>
    <n v="163"/>
    <s v="US"/>
    <s v="USD"/>
    <n v="1305694800"/>
    <n v="1307422800"/>
    <b v="0"/>
    <b v="1"/>
    <x v="11"/>
    <n v="2.1643636363636363"/>
    <n v="73.030674846625772"/>
    <x v="6"/>
    <s v="video games"/>
    <x v="25"/>
    <d v="2011-06-07T05:00:00"/>
  </r>
  <r>
    <n v="26"/>
    <s v="Spencer-Bates"/>
    <s v="Optional responsive customer loyalty"/>
    <n v="107500"/>
    <n v="51814"/>
    <x v="3"/>
    <n v="1480"/>
    <s v="US"/>
    <s v="USD"/>
    <n v="1533013200"/>
    <n v="1535346000"/>
    <b v="0"/>
    <b v="0"/>
    <x v="3"/>
    <n v="0.4819906976744186"/>
    <n v="35.009459459459457"/>
    <x v="3"/>
    <s v="plays"/>
    <x v="26"/>
    <d v="2018-08-27T05:00:00"/>
  </r>
  <r>
    <n v="27"/>
    <s v="Best, Carr and Williams"/>
    <s v="Diverse transitional migration"/>
    <n v="2000"/>
    <n v="1599"/>
    <x v="0"/>
    <n v="15"/>
    <s v="US"/>
    <s v="USD"/>
    <n v="1443848400"/>
    <n v="1444539600"/>
    <b v="0"/>
    <b v="0"/>
    <x v="1"/>
    <n v="0.79949999999999999"/>
    <n v="106.6"/>
    <x v="1"/>
    <s v="rock"/>
    <x v="27"/>
    <d v="2015-10-11T05:00:00"/>
  </r>
  <r>
    <n v="28"/>
    <s v="Campbell, Brown and Powell"/>
    <s v="Synchronized global task-force"/>
    <n v="130800"/>
    <n v="137635"/>
    <x v="1"/>
    <n v="2220"/>
    <s v="US"/>
    <s v="USD"/>
    <n v="1265695200"/>
    <n v="1267682400"/>
    <b v="0"/>
    <b v="1"/>
    <x v="3"/>
    <n v="1.0522553516819573"/>
    <n v="61.997747747747745"/>
    <x v="3"/>
    <s v="plays"/>
    <x v="28"/>
    <d v="2010-03-04T06:00:00"/>
  </r>
  <r>
    <n v="29"/>
    <s v="Johnson, Parker and Haynes"/>
    <s v="Focused 6thgeneration forecast"/>
    <n v="45900"/>
    <n v="150965"/>
    <x v="1"/>
    <n v="1606"/>
    <s v="CH"/>
    <s v="CHF"/>
    <n v="1532062800"/>
    <n v="1535518800"/>
    <b v="0"/>
    <b v="0"/>
    <x v="12"/>
    <n v="3.2889978213507627"/>
    <n v="94.000622665006233"/>
    <x v="4"/>
    <s v="shorts"/>
    <x v="29"/>
    <d v="2018-08-29T05:00:00"/>
  </r>
  <r>
    <n v="30"/>
    <s v="Clark-Cooke"/>
    <s v="Down-sized analyzing challenge"/>
    <n v="9000"/>
    <n v="14455"/>
    <x v="1"/>
    <n v="129"/>
    <s v="US"/>
    <s v="USD"/>
    <n v="1558674000"/>
    <n v="1559106000"/>
    <b v="0"/>
    <b v="0"/>
    <x v="10"/>
    <n v="1.606111111111111"/>
    <n v="112.05426356589147"/>
    <x v="4"/>
    <s v="animation"/>
    <x v="30"/>
    <d v="2019-05-29T05:00:00"/>
  </r>
  <r>
    <n v="31"/>
    <s v="Schroeder Ltd"/>
    <s v="Progressive needs-based focus group"/>
    <n v="3500"/>
    <n v="10850"/>
    <x v="1"/>
    <n v="226"/>
    <s v="GB"/>
    <s v="GBP"/>
    <n v="1451973600"/>
    <n v="1454392800"/>
    <b v="0"/>
    <b v="0"/>
    <x v="11"/>
    <n v="3.1"/>
    <n v="48.008849557522126"/>
    <x v="6"/>
    <s v="video games"/>
    <x v="31"/>
    <d v="2016-02-02T06:00:00"/>
  </r>
  <r>
    <n v="32"/>
    <s v="Jackson PLC"/>
    <s v="Ergonomic 6thgeneration success"/>
    <n v="101000"/>
    <n v="87676"/>
    <x v="0"/>
    <n v="2307"/>
    <s v="IT"/>
    <s v="EUR"/>
    <n v="1515564000"/>
    <n v="1517896800"/>
    <b v="0"/>
    <b v="0"/>
    <x v="4"/>
    <n v="0.86807920792079207"/>
    <n v="38.004334633723452"/>
    <x v="4"/>
    <s v="documentary"/>
    <x v="32"/>
    <d v="2018-02-06T06:00:00"/>
  </r>
  <r>
    <n v="33"/>
    <s v="Blair, Collins and Carter"/>
    <s v="Exclusive interactive approach"/>
    <n v="50200"/>
    <n v="189666"/>
    <x v="1"/>
    <n v="5419"/>
    <s v="US"/>
    <s v="USD"/>
    <n v="1412485200"/>
    <n v="1415685600"/>
    <b v="0"/>
    <b v="0"/>
    <x v="3"/>
    <n v="3.7782071713147412"/>
    <n v="35.000184535892231"/>
    <x v="3"/>
    <s v="plays"/>
    <x v="33"/>
    <d v="2014-11-11T06:00:00"/>
  </r>
  <r>
    <n v="34"/>
    <s v="Maldonado and Sons"/>
    <s v="Reverse-engineered asynchronous archive"/>
    <n v="9300"/>
    <n v="14025"/>
    <x v="1"/>
    <n v="165"/>
    <s v="US"/>
    <s v="USD"/>
    <n v="1490245200"/>
    <n v="1490677200"/>
    <b v="0"/>
    <b v="0"/>
    <x v="4"/>
    <n v="1.5080645161290323"/>
    <n v="85"/>
    <x v="4"/>
    <s v="documentary"/>
    <x v="34"/>
    <d v="2017-03-28T05:00:00"/>
  </r>
  <r>
    <n v="35"/>
    <s v="Mitchell and Sons"/>
    <s v="Synergized intangible challenge"/>
    <n v="125500"/>
    <n v="188628"/>
    <x v="1"/>
    <n v="1965"/>
    <s v="DK"/>
    <s v="DKK"/>
    <n v="1547877600"/>
    <n v="1551506400"/>
    <b v="0"/>
    <b v="1"/>
    <x v="6"/>
    <n v="1.5030119521912351"/>
    <n v="95.993893129770996"/>
    <x v="4"/>
    <s v="drama"/>
    <x v="35"/>
    <d v="2019-03-02T06:00:00"/>
  </r>
  <r>
    <n v="36"/>
    <s v="Jackson-Lewis"/>
    <s v="Monitored multi-state encryption"/>
    <n v="700"/>
    <n v="1101"/>
    <x v="1"/>
    <n v="16"/>
    <s v="US"/>
    <s v="USD"/>
    <n v="1298700000"/>
    <n v="1300856400"/>
    <b v="0"/>
    <b v="0"/>
    <x v="3"/>
    <n v="1.572857142857143"/>
    <n v="68.8125"/>
    <x v="3"/>
    <s v="plays"/>
    <x v="36"/>
    <d v="2011-03-23T05:00:00"/>
  </r>
  <r>
    <n v="37"/>
    <s v="Black, Armstrong and Anderson"/>
    <s v="Profound attitude-oriented functionalities"/>
    <n v="8100"/>
    <n v="11339"/>
    <x v="1"/>
    <n v="107"/>
    <s v="US"/>
    <s v="USD"/>
    <n v="1570338000"/>
    <n v="1573192800"/>
    <b v="0"/>
    <b v="1"/>
    <x v="13"/>
    <n v="1.3998765432098765"/>
    <n v="105.97196261682242"/>
    <x v="5"/>
    <s v="fiction"/>
    <x v="37"/>
    <d v="2019-11-08T06:00:00"/>
  </r>
  <r>
    <n v="38"/>
    <s v="Maldonado-Gonzalez"/>
    <s v="Digitized client-driven database"/>
    <n v="3100"/>
    <n v="10085"/>
    <x v="1"/>
    <n v="134"/>
    <s v="US"/>
    <s v="USD"/>
    <n v="1287378000"/>
    <n v="1287810000"/>
    <b v="0"/>
    <b v="0"/>
    <x v="14"/>
    <n v="3.2532258064516131"/>
    <n v="75.261194029850742"/>
    <x v="7"/>
    <s v="photography books"/>
    <x v="38"/>
    <d v="2010-10-23T05:00:00"/>
  </r>
  <r>
    <n v="39"/>
    <s v="Kim-Rice"/>
    <s v="Organized bi-directional function"/>
    <n v="9900"/>
    <n v="5027"/>
    <x v="0"/>
    <n v="88"/>
    <s v="DK"/>
    <s v="DKK"/>
    <n v="1361772000"/>
    <n v="1362978000"/>
    <b v="0"/>
    <b v="0"/>
    <x v="3"/>
    <n v="0.50777777777777777"/>
    <n v="57.125"/>
    <x v="3"/>
    <s v="plays"/>
    <x v="39"/>
    <d v="2013-03-11T05:00:00"/>
  </r>
  <r>
    <n v="40"/>
    <s v="Garcia, Garcia and Lopez"/>
    <s v="Reduced stable middleware"/>
    <n v="8800"/>
    <n v="14878"/>
    <x v="1"/>
    <n v="198"/>
    <s v="US"/>
    <s v="USD"/>
    <n v="1275714000"/>
    <n v="1277355600"/>
    <b v="0"/>
    <b v="1"/>
    <x v="8"/>
    <n v="1.6906818181818182"/>
    <n v="75.141414141414145"/>
    <x v="2"/>
    <s v="wearables"/>
    <x v="40"/>
    <d v="2010-06-24T05:00:00"/>
  </r>
  <r>
    <n v="41"/>
    <s v="Watts Group"/>
    <s v="Universal 5thgeneration neural-net"/>
    <n v="5600"/>
    <n v="11924"/>
    <x v="1"/>
    <n v="111"/>
    <s v="IT"/>
    <s v="EUR"/>
    <n v="1346734800"/>
    <n v="1348981200"/>
    <b v="0"/>
    <b v="1"/>
    <x v="1"/>
    <n v="2.1292857142857144"/>
    <n v="107.42342342342343"/>
    <x v="1"/>
    <s v="rock"/>
    <x v="41"/>
    <d v="2012-09-30T05:00:00"/>
  </r>
  <r>
    <n v="42"/>
    <s v="Werner-Bryant"/>
    <s v="Virtual uniform frame"/>
    <n v="1800"/>
    <n v="7991"/>
    <x v="1"/>
    <n v="222"/>
    <s v="US"/>
    <s v="USD"/>
    <n v="1309755600"/>
    <n v="1310533200"/>
    <b v="0"/>
    <b v="0"/>
    <x v="0"/>
    <n v="4.4394444444444447"/>
    <n v="35.995495495495497"/>
    <x v="0"/>
    <s v="food trucks"/>
    <x v="42"/>
    <d v="2011-07-13T05:00:00"/>
  </r>
  <r>
    <n v="43"/>
    <s v="Schmitt-Mendoza"/>
    <s v="Profound explicit paradigm"/>
    <n v="90200"/>
    <n v="167717"/>
    <x v="1"/>
    <n v="6212"/>
    <s v="US"/>
    <s v="USD"/>
    <n v="1406178000"/>
    <n v="1407560400"/>
    <b v="0"/>
    <b v="0"/>
    <x v="15"/>
    <n v="1.859390243902439"/>
    <n v="26.998873148744366"/>
    <x v="5"/>
    <s v="radio &amp; podcasts"/>
    <x v="43"/>
    <d v="2014-08-09T05:00:00"/>
  </r>
  <r>
    <n v="44"/>
    <s v="Reid-Mccullough"/>
    <s v="Visionary real-time groupware"/>
    <n v="1600"/>
    <n v="10541"/>
    <x v="1"/>
    <n v="98"/>
    <s v="DK"/>
    <s v="DKK"/>
    <n v="1552798800"/>
    <n v="1552885200"/>
    <b v="0"/>
    <b v="0"/>
    <x v="13"/>
    <n v="6.5881249999999998"/>
    <n v="107.56122448979592"/>
    <x v="5"/>
    <s v="fiction"/>
    <x v="44"/>
    <d v="2019-03-18T05:00:00"/>
  </r>
  <r>
    <n v="45"/>
    <s v="Woods-Clark"/>
    <s v="Networked tertiary Graphical User Interface"/>
    <n v="9500"/>
    <n v="4530"/>
    <x v="0"/>
    <n v="48"/>
    <s v="US"/>
    <s v="USD"/>
    <n v="1478062800"/>
    <n v="1479362400"/>
    <b v="0"/>
    <b v="1"/>
    <x v="3"/>
    <n v="0.4768421052631579"/>
    <n v="94.375"/>
    <x v="3"/>
    <s v="plays"/>
    <x v="45"/>
    <d v="2016-11-17T06:00:00"/>
  </r>
  <r>
    <n v="46"/>
    <s v="Vaughn, Hunt and Caldwell"/>
    <s v="Virtual grid-enabled task-force"/>
    <n v="3700"/>
    <n v="4247"/>
    <x v="1"/>
    <n v="92"/>
    <s v="US"/>
    <s v="USD"/>
    <n v="1278565200"/>
    <n v="1280552400"/>
    <b v="0"/>
    <b v="0"/>
    <x v="1"/>
    <n v="1.1478378378378378"/>
    <n v="46.163043478260867"/>
    <x v="1"/>
    <s v="rock"/>
    <x v="46"/>
    <d v="2010-07-31T05:00:00"/>
  </r>
  <r>
    <n v="47"/>
    <s v="Bennett and Sons"/>
    <s v="Function-based multi-state software"/>
    <n v="1500"/>
    <n v="7129"/>
    <x v="1"/>
    <n v="149"/>
    <s v="US"/>
    <s v="USD"/>
    <n v="1396069200"/>
    <n v="1398661200"/>
    <b v="0"/>
    <b v="0"/>
    <x v="3"/>
    <n v="4.7526666666666664"/>
    <n v="47.845637583892618"/>
    <x v="3"/>
    <s v="plays"/>
    <x v="47"/>
    <d v="2014-04-28T05:00:00"/>
  </r>
  <r>
    <n v="48"/>
    <s v="Lamb Inc"/>
    <s v="Optimized leadingedge concept"/>
    <n v="33300"/>
    <n v="128862"/>
    <x v="1"/>
    <n v="2431"/>
    <s v="US"/>
    <s v="USD"/>
    <n v="1435208400"/>
    <n v="1436245200"/>
    <b v="0"/>
    <b v="0"/>
    <x v="3"/>
    <n v="3.86972972972973"/>
    <n v="53.007815713698065"/>
    <x v="3"/>
    <s v="plays"/>
    <x v="48"/>
    <d v="2015-07-07T05:00:00"/>
  </r>
  <r>
    <n v="49"/>
    <s v="Casey-Kelly"/>
    <s v="Sharable holistic interface"/>
    <n v="7200"/>
    <n v="13653"/>
    <x v="1"/>
    <n v="303"/>
    <s v="US"/>
    <s v="USD"/>
    <n v="1571547600"/>
    <n v="1575439200"/>
    <b v="0"/>
    <b v="0"/>
    <x v="1"/>
    <n v="1.89625"/>
    <n v="45.059405940594061"/>
    <x v="1"/>
    <s v="rock"/>
    <x v="49"/>
    <d v="2019-12-04T06:00:00"/>
  </r>
  <r>
    <n v="50"/>
    <s v="Jones, Taylor and Moore"/>
    <s v="Down-sized system-worthy secured line"/>
    <n v="100"/>
    <n v="2"/>
    <x v="0"/>
    <n v="1"/>
    <s v="IT"/>
    <s v="EUR"/>
    <n v="1375333200"/>
    <n v="1377752400"/>
    <b v="0"/>
    <b v="0"/>
    <x v="16"/>
    <n v="0.02"/>
    <n v="2"/>
    <x v="1"/>
    <s v="metal"/>
    <x v="50"/>
    <d v="2013-08-29T05:00:00"/>
  </r>
  <r>
    <n v="51"/>
    <s v="Bradshaw, Gill and Donovan"/>
    <s v="Inverse secondary infrastructure"/>
    <n v="158100"/>
    <n v="145243"/>
    <x v="0"/>
    <n v="1467"/>
    <s v="GB"/>
    <s v="GBP"/>
    <n v="1332824400"/>
    <n v="1334206800"/>
    <b v="0"/>
    <b v="1"/>
    <x v="8"/>
    <n v="0.91867805186590767"/>
    <n v="99.006816632583508"/>
    <x v="2"/>
    <s v="wearables"/>
    <x v="51"/>
    <d v="2012-04-12T05:00:00"/>
  </r>
  <r>
    <n v="52"/>
    <s v="Hernandez, Rodriguez and Clark"/>
    <s v="Organic foreground leverage"/>
    <n v="7200"/>
    <n v="2459"/>
    <x v="0"/>
    <n v="75"/>
    <s v="US"/>
    <s v="USD"/>
    <n v="1284526800"/>
    <n v="1284872400"/>
    <b v="0"/>
    <b v="0"/>
    <x v="3"/>
    <n v="0.34152777777777776"/>
    <n v="32.786666666666669"/>
    <x v="3"/>
    <s v="plays"/>
    <x v="52"/>
    <d v="2010-09-19T05:00:00"/>
  </r>
  <r>
    <n v="53"/>
    <s v="Smith-Jones"/>
    <s v="Reverse-engineered static concept"/>
    <n v="8800"/>
    <n v="12356"/>
    <x v="1"/>
    <n v="209"/>
    <s v="US"/>
    <s v="USD"/>
    <n v="1400562000"/>
    <n v="1403931600"/>
    <b v="0"/>
    <b v="0"/>
    <x v="6"/>
    <n v="1.4040909090909091"/>
    <n v="59.119617224880386"/>
    <x v="4"/>
    <s v="drama"/>
    <x v="53"/>
    <d v="2014-06-28T05:00:00"/>
  </r>
  <r>
    <n v="54"/>
    <s v="Roy PLC"/>
    <s v="Multi-channeled neutral customer loyalty"/>
    <n v="6000"/>
    <n v="5392"/>
    <x v="0"/>
    <n v="120"/>
    <s v="US"/>
    <s v="USD"/>
    <n v="1520748000"/>
    <n v="1521262800"/>
    <b v="0"/>
    <b v="0"/>
    <x v="8"/>
    <n v="0.89866666666666661"/>
    <n v="44.93333333333333"/>
    <x v="2"/>
    <s v="wearables"/>
    <x v="54"/>
    <d v="2018-03-17T05:00:00"/>
  </r>
  <r>
    <n v="55"/>
    <s v="Wright, Brooks and Villarreal"/>
    <s v="Reverse-engineered bifurcated strategy"/>
    <n v="6600"/>
    <n v="11746"/>
    <x v="1"/>
    <n v="131"/>
    <s v="US"/>
    <s v="USD"/>
    <n v="1532926800"/>
    <n v="1533358800"/>
    <b v="0"/>
    <b v="0"/>
    <x v="17"/>
    <n v="1.7796969696969698"/>
    <n v="89.664122137404576"/>
    <x v="1"/>
    <s v="jazz"/>
    <x v="55"/>
    <d v="2018-08-04T05:00:00"/>
  </r>
  <r>
    <n v="56"/>
    <s v="Flores, Miller and Johnson"/>
    <s v="Horizontal context-sensitive knowledge user"/>
    <n v="8000"/>
    <n v="11493"/>
    <x v="1"/>
    <n v="164"/>
    <s v="US"/>
    <s v="USD"/>
    <n v="1420869600"/>
    <n v="1421474400"/>
    <b v="0"/>
    <b v="0"/>
    <x v="8"/>
    <n v="1.436625"/>
    <n v="70.079268292682926"/>
    <x v="2"/>
    <s v="wearables"/>
    <x v="56"/>
    <d v="2015-01-17T06:00:00"/>
  </r>
  <r>
    <n v="57"/>
    <s v="Bridges, Freeman and Kim"/>
    <s v="Cross-group multi-state task-force"/>
    <n v="2900"/>
    <n v="6243"/>
    <x v="1"/>
    <n v="201"/>
    <s v="US"/>
    <s v="USD"/>
    <n v="1504242000"/>
    <n v="1505278800"/>
    <b v="0"/>
    <b v="0"/>
    <x v="11"/>
    <n v="2.1527586206896552"/>
    <n v="31.059701492537314"/>
    <x v="6"/>
    <s v="video games"/>
    <x v="57"/>
    <d v="2017-09-13T05:00:00"/>
  </r>
  <r>
    <n v="58"/>
    <s v="Anderson-Perez"/>
    <s v="Expanded 3rdgeneration strategy"/>
    <n v="2700"/>
    <n v="6132"/>
    <x v="1"/>
    <n v="211"/>
    <s v="US"/>
    <s v="USD"/>
    <n v="1442811600"/>
    <n v="1443934800"/>
    <b v="0"/>
    <b v="0"/>
    <x v="3"/>
    <n v="2.2711111111111113"/>
    <n v="29.061611374407583"/>
    <x v="3"/>
    <s v="plays"/>
    <x v="58"/>
    <d v="2015-10-04T05:00:00"/>
  </r>
  <r>
    <n v="59"/>
    <s v="Wright, Fox and Marks"/>
    <s v="Assimilated real-time support"/>
    <n v="1400"/>
    <n v="3851"/>
    <x v="1"/>
    <n v="128"/>
    <s v="US"/>
    <s v="USD"/>
    <n v="1497243600"/>
    <n v="1498539600"/>
    <b v="0"/>
    <b v="1"/>
    <x v="3"/>
    <n v="2.7507142857142859"/>
    <n v="30.0859375"/>
    <x v="3"/>
    <s v="plays"/>
    <x v="59"/>
    <d v="2017-06-27T05:00:00"/>
  </r>
  <r>
    <n v="60"/>
    <s v="Crawford-Peters"/>
    <s v="User-centric regional database"/>
    <n v="94200"/>
    <n v="135997"/>
    <x v="1"/>
    <n v="1600"/>
    <s v="CA"/>
    <s v="CAD"/>
    <n v="1342501200"/>
    <n v="1342760400"/>
    <b v="0"/>
    <b v="0"/>
    <x v="3"/>
    <n v="1.4437048832271762"/>
    <n v="84.998125000000002"/>
    <x v="3"/>
    <s v="plays"/>
    <x v="60"/>
    <d v="2012-07-20T05:00:00"/>
  </r>
  <r>
    <n v="61"/>
    <s v="Romero-Hoffman"/>
    <s v="Open-source zero administration complexity"/>
    <n v="199200"/>
    <n v="184750"/>
    <x v="0"/>
    <n v="2253"/>
    <s v="CA"/>
    <s v="CAD"/>
    <n v="1298268000"/>
    <n v="1301720400"/>
    <b v="0"/>
    <b v="0"/>
    <x v="3"/>
    <n v="0.92745983935742971"/>
    <n v="82.001775410563695"/>
    <x v="3"/>
    <s v="plays"/>
    <x v="61"/>
    <d v="2011-04-02T05:00:00"/>
  </r>
  <r>
    <n v="62"/>
    <s v="Sparks-West"/>
    <s v="Organized incremental standardization"/>
    <n v="2000"/>
    <n v="14452"/>
    <x v="1"/>
    <n v="249"/>
    <s v="US"/>
    <s v="USD"/>
    <n v="1433480400"/>
    <n v="1433566800"/>
    <b v="0"/>
    <b v="0"/>
    <x v="2"/>
    <n v="7.226"/>
    <n v="58.040160642570278"/>
    <x v="2"/>
    <s v="web"/>
    <x v="62"/>
    <d v="2015-06-06T05:00:00"/>
  </r>
  <r>
    <n v="63"/>
    <s v="Baker, Morgan and Brown"/>
    <s v="Assimilated didactic open system"/>
    <n v="4700"/>
    <n v="557"/>
    <x v="0"/>
    <n v="5"/>
    <s v="US"/>
    <s v="USD"/>
    <n v="1493355600"/>
    <n v="1493874000"/>
    <b v="0"/>
    <b v="0"/>
    <x v="3"/>
    <n v="0.11851063829787234"/>
    <n v="111.4"/>
    <x v="3"/>
    <s v="plays"/>
    <x v="63"/>
    <d v="2017-05-04T05:00:00"/>
  </r>
  <r>
    <n v="64"/>
    <s v="Mosley-Gilbert"/>
    <s v="Vision-oriented logistical intranet"/>
    <n v="2800"/>
    <n v="2734"/>
    <x v="0"/>
    <n v="38"/>
    <s v="US"/>
    <s v="USD"/>
    <n v="1530507600"/>
    <n v="1531803600"/>
    <b v="0"/>
    <b v="1"/>
    <x v="2"/>
    <n v="0.97642857142857142"/>
    <n v="71.94736842105263"/>
    <x v="2"/>
    <s v="web"/>
    <x v="64"/>
    <d v="2018-07-17T05:00:00"/>
  </r>
  <r>
    <n v="65"/>
    <s v="Berry-Boyer"/>
    <s v="Mandatory incremental projection"/>
    <n v="6100"/>
    <n v="14405"/>
    <x v="1"/>
    <n v="236"/>
    <s v="US"/>
    <s v="USD"/>
    <n v="1296108000"/>
    <n v="1296712800"/>
    <b v="0"/>
    <b v="0"/>
    <x v="3"/>
    <n v="2.3614754098360655"/>
    <n v="61.038135593220339"/>
    <x v="3"/>
    <s v="plays"/>
    <x v="65"/>
    <d v="2011-02-03T06:00:00"/>
  </r>
  <r>
    <n v="66"/>
    <s v="Sanders-Allen"/>
    <s v="Grass-roots needs-based encryption"/>
    <n v="2900"/>
    <n v="1307"/>
    <x v="0"/>
    <n v="12"/>
    <s v="US"/>
    <s v="USD"/>
    <n v="1428469200"/>
    <n v="1428901200"/>
    <b v="0"/>
    <b v="1"/>
    <x v="3"/>
    <n v="0.45068965517241377"/>
    <n v="108.91666666666667"/>
    <x v="3"/>
    <s v="plays"/>
    <x v="66"/>
    <d v="2015-04-13T05:00:00"/>
  </r>
  <r>
    <n v="67"/>
    <s v="Lopez Inc"/>
    <s v="Team-oriented 6thgeneration middleware"/>
    <n v="72600"/>
    <n v="117892"/>
    <x v="1"/>
    <n v="4065"/>
    <s v="GB"/>
    <s v="GBP"/>
    <n v="1264399200"/>
    <n v="1264831200"/>
    <b v="0"/>
    <b v="1"/>
    <x v="8"/>
    <n v="1.6238567493112948"/>
    <n v="29.001722017220171"/>
    <x v="2"/>
    <s v="wearables"/>
    <x v="67"/>
    <d v="2010-01-30T06:00:00"/>
  </r>
  <r>
    <n v="68"/>
    <s v="Moreno-Turner"/>
    <s v="Inverse multi-tasking installation"/>
    <n v="5700"/>
    <n v="14508"/>
    <x v="1"/>
    <n v="246"/>
    <s v="IT"/>
    <s v="EUR"/>
    <n v="1501131600"/>
    <n v="1505192400"/>
    <b v="0"/>
    <b v="1"/>
    <x v="3"/>
    <n v="2.5452631578947367"/>
    <n v="58.975609756097562"/>
    <x v="3"/>
    <s v="plays"/>
    <x v="68"/>
    <d v="2017-09-12T05:00:00"/>
  </r>
  <r>
    <n v="69"/>
    <s v="Jones-Watson"/>
    <s v="Switchable disintermediate moderator"/>
    <n v="7900"/>
    <n v="1901"/>
    <x v="3"/>
    <n v="17"/>
    <s v="US"/>
    <s v="USD"/>
    <n v="1292738400"/>
    <n v="1295676000"/>
    <b v="0"/>
    <b v="0"/>
    <x v="3"/>
    <n v="0.24063291139240506"/>
    <n v="111.82352941176471"/>
    <x v="3"/>
    <s v="plays"/>
    <x v="69"/>
    <d v="2011-01-22T06:00:00"/>
  </r>
  <r>
    <n v="70"/>
    <s v="Barker Inc"/>
    <s v="Re-engineered 24/7 task-force"/>
    <n v="128000"/>
    <n v="158389"/>
    <x v="1"/>
    <n v="2475"/>
    <s v="IT"/>
    <s v="EUR"/>
    <n v="1288674000"/>
    <n v="1292911200"/>
    <b v="0"/>
    <b v="1"/>
    <x v="3"/>
    <n v="1.2374140625000001"/>
    <n v="63.995555555555555"/>
    <x v="3"/>
    <s v="plays"/>
    <x v="70"/>
    <d v="2010-12-21T06:00:00"/>
  </r>
  <r>
    <n v="71"/>
    <s v="Tate, Bass and House"/>
    <s v="Organic object-oriented budgetary management"/>
    <n v="6000"/>
    <n v="6484"/>
    <x v="1"/>
    <n v="76"/>
    <s v="US"/>
    <s v="USD"/>
    <n v="1575093600"/>
    <n v="1575439200"/>
    <b v="0"/>
    <b v="0"/>
    <x v="3"/>
    <n v="1.0806666666666667"/>
    <n v="85.315789473684205"/>
    <x v="3"/>
    <s v="plays"/>
    <x v="71"/>
    <d v="2019-12-04T06:00:00"/>
  </r>
  <r>
    <n v="72"/>
    <s v="Hampton, Lewis and Ray"/>
    <s v="Seamless coherent parallelism"/>
    <n v="600"/>
    <n v="4022"/>
    <x v="1"/>
    <n v="54"/>
    <s v="US"/>
    <s v="USD"/>
    <n v="1435726800"/>
    <n v="1438837200"/>
    <b v="0"/>
    <b v="0"/>
    <x v="10"/>
    <n v="6.7033333333333331"/>
    <n v="74.481481481481481"/>
    <x v="4"/>
    <s v="animation"/>
    <x v="72"/>
    <d v="2015-08-06T05:00:00"/>
  </r>
  <r>
    <n v="73"/>
    <s v="Collins-Goodman"/>
    <s v="Cross-platform even-keeled initiative"/>
    <n v="1400"/>
    <n v="9253"/>
    <x v="1"/>
    <n v="88"/>
    <s v="US"/>
    <s v="USD"/>
    <n v="1480226400"/>
    <n v="1480485600"/>
    <b v="0"/>
    <b v="0"/>
    <x v="17"/>
    <n v="6.609285714285714"/>
    <n v="105.14772727272727"/>
    <x v="1"/>
    <s v="jazz"/>
    <x v="73"/>
    <d v="2016-11-30T06:00:00"/>
  </r>
  <r>
    <n v="74"/>
    <s v="Davis-Michael"/>
    <s v="Progressive tertiary framework"/>
    <n v="3900"/>
    <n v="4776"/>
    <x v="1"/>
    <n v="85"/>
    <s v="GB"/>
    <s v="GBP"/>
    <n v="1459054800"/>
    <n v="1459141200"/>
    <b v="0"/>
    <b v="0"/>
    <x v="16"/>
    <n v="1.2246153846153847"/>
    <n v="56.188235294117646"/>
    <x v="1"/>
    <s v="metal"/>
    <x v="74"/>
    <d v="2016-03-28T05:00:00"/>
  </r>
  <r>
    <n v="75"/>
    <s v="White, Torres and Bishop"/>
    <s v="Multi-layered dynamic protocol"/>
    <n v="9700"/>
    <n v="14606"/>
    <x v="1"/>
    <n v="170"/>
    <s v="US"/>
    <s v="USD"/>
    <n v="1531630800"/>
    <n v="1532322000"/>
    <b v="0"/>
    <b v="0"/>
    <x v="14"/>
    <n v="1.5057731958762886"/>
    <n v="85.917647058823533"/>
    <x v="7"/>
    <s v="photography books"/>
    <x v="75"/>
    <d v="2018-07-23T05:00:00"/>
  </r>
  <r>
    <n v="76"/>
    <s v="Martin, Conway and Larsen"/>
    <s v="Horizontal next generation function"/>
    <n v="122900"/>
    <n v="95993"/>
    <x v="0"/>
    <n v="1684"/>
    <s v="US"/>
    <s v="USD"/>
    <n v="1421992800"/>
    <n v="1426222800"/>
    <b v="1"/>
    <b v="1"/>
    <x v="3"/>
    <n v="0.78106590724165992"/>
    <n v="57.00296912114014"/>
    <x v="3"/>
    <s v="plays"/>
    <x v="76"/>
    <d v="2015-03-13T05:00:00"/>
  </r>
  <r>
    <n v="77"/>
    <s v="Acevedo-Huffman"/>
    <s v="Pre-emptive impactful model"/>
    <n v="9500"/>
    <n v="4460"/>
    <x v="0"/>
    <n v="56"/>
    <s v="US"/>
    <s v="USD"/>
    <n v="1285563600"/>
    <n v="1286773200"/>
    <b v="0"/>
    <b v="1"/>
    <x v="10"/>
    <n v="0.46947368421052632"/>
    <n v="79.642857142857139"/>
    <x v="4"/>
    <s v="animation"/>
    <x v="77"/>
    <d v="2010-10-11T05:00:00"/>
  </r>
  <r>
    <n v="78"/>
    <s v="Montgomery, Larson and Spencer"/>
    <s v="User-centric bifurcated knowledge user"/>
    <n v="4500"/>
    <n v="13536"/>
    <x v="1"/>
    <n v="330"/>
    <s v="US"/>
    <s v="USD"/>
    <n v="1523854800"/>
    <n v="1523941200"/>
    <b v="0"/>
    <b v="0"/>
    <x v="18"/>
    <n v="3.008"/>
    <n v="41.018181818181816"/>
    <x v="5"/>
    <s v="translations"/>
    <x v="78"/>
    <d v="2018-04-17T05:00:00"/>
  </r>
  <r>
    <n v="79"/>
    <s v="Soto LLC"/>
    <s v="Triple-buffered reciprocal project"/>
    <n v="57800"/>
    <n v="40228"/>
    <x v="0"/>
    <n v="838"/>
    <s v="US"/>
    <s v="USD"/>
    <n v="1529125200"/>
    <n v="1529557200"/>
    <b v="0"/>
    <b v="0"/>
    <x v="3"/>
    <n v="0.6959861591695502"/>
    <n v="48.004773269689736"/>
    <x v="3"/>
    <s v="plays"/>
    <x v="79"/>
    <d v="2018-06-21T05:00:00"/>
  </r>
  <r>
    <n v="80"/>
    <s v="Sutton, Barrett and Tucker"/>
    <s v="Cross-platform needs-based approach"/>
    <n v="1100"/>
    <n v="7012"/>
    <x v="1"/>
    <n v="127"/>
    <s v="US"/>
    <s v="USD"/>
    <n v="1503982800"/>
    <n v="1506574800"/>
    <b v="0"/>
    <b v="0"/>
    <x v="11"/>
    <n v="6.374545454545455"/>
    <n v="55.212598425196852"/>
    <x v="6"/>
    <s v="video games"/>
    <x v="80"/>
    <d v="2017-09-28T05:00:00"/>
  </r>
  <r>
    <n v="81"/>
    <s v="Gomez, Bailey and Flores"/>
    <s v="User-friendly static contingency"/>
    <n v="16800"/>
    <n v="37857"/>
    <x v="1"/>
    <n v="411"/>
    <s v="US"/>
    <s v="USD"/>
    <n v="1511416800"/>
    <n v="1513576800"/>
    <b v="0"/>
    <b v="0"/>
    <x v="1"/>
    <n v="2.253392857142857"/>
    <n v="92.109489051094897"/>
    <x v="1"/>
    <s v="rock"/>
    <x v="81"/>
    <d v="2017-12-18T06:00:00"/>
  </r>
  <r>
    <n v="82"/>
    <s v="Porter-George"/>
    <s v="Reactive content-based framework"/>
    <n v="1000"/>
    <n v="14973"/>
    <x v="1"/>
    <n v="180"/>
    <s v="GB"/>
    <s v="GBP"/>
    <n v="1547704800"/>
    <n v="1548309600"/>
    <b v="0"/>
    <b v="1"/>
    <x v="11"/>
    <n v="14.973000000000001"/>
    <n v="83.183333333333337"/>
    <x v="6"/>
    <s v="video games"/>
    <x v="82"/>
    <d v="2019-01-24T06:00:00"/>
  </r>
  <r>
    <n v="83"/>
    <s v="Fitzgerald PLC"/>
    <s v="Realigned user-facing concept"/>
    <n v="106400"/>
    <n v="39996"/>
    <x v="0"/>
    <n v="1000"/>
    <s v="US"/>
    <s v="USD"/>
    <n v="1469682000"/>
    <n v="1471582800"/>
    <b v="0"/>
    <b v="0"/>
    <x v="5"/>
    <n v="0.37590225563909774"/>
    <n v="39.996000000000002"/>
    <x v="1"/>
    <s v="electric music"/>
    <x v="83"/>
    <d v="2016-08-19T05:00:00"/>
  </r>
  <r>
    <n v="84"/>
    <s v="Cisneros-Burton"/>
    <s v="Public-key zero tolerance orchestration"/>
    <n v="31400"/>
    <n v="41564"/>
    <x v="1"/>
    <n v="374"/>
    <s v="US"/>
    <s v="USD"/>
    <n v="1343451600"/>
    <n v="1344315600"/>
    <b v="0"/>
    <b v="0"/>
    <x v="8"/>
    <n v="1.3236942675159236"/>
    <n v="111.1336898395722"/>
    <x v="2"/>
    <s v="wearables"/>
    <x v="84"/>
    <d v="2012-08-07T05:00:00"/>
  </r>
  <r>
    <n v="85"/>
    <s v="Hill, Lawson and Wilkinson"/>
    <s v="Multi-tiered eco-centric architecture"/>
    <n v="4900"/>
    <n v="6430"/>
    <x v="1"/>
    <n v="71"/>
    <s v="AU"/>
    <s v="AUD"/>
    <n v="1315717200"/>
    <n v="1316408400"/>
    <b v="0"/>
    <b v="0"/>
    <x v="7"/>
    <n v="1.3122448979591836"/>
    <n v="90.563380281690144"/>
    <x v="1"/>
    <s v="indie rock"/>
    <x v="85"/>
    <d v="2011-09-19T05:00:00"/>
  </r>
  <r>
    <n v="86"/>
    <s v="Davis-Smith"/>
    <s v="Organic motivating firmware"/>
    <n v="7400"/>
    <n v="12405"/>
    <x v="1"/>
    <n v="203"/>
    <s v="US"/>
    <s v="USD"/>
    <n v="1430715600"/>
    <n v="1431838800"/>
    <b v="1"/>
    <b v="0"/>
    <x v="3"/>
    <n v="1.6763513513513513"/>
    <n v="61.108374384236456"/>
    <x v="3"/>
    <s v="plays"/>
    <x v="86"/>
    <d v="2015-05-17T05:00:00"/>
  </r>
  <r>
    <n v="87"/>
    <s v="Farrell and Sons"/>
    <s v="Synergized 4thgeneration conglomeration"/>
    <n v="198500"/>
    <n v="123040"/>
    <x v="0"/>
    <n v="1482"/>
    <s v="AU"/>
    <s v="AUD"/>
    <n v="1299564000"/>
    <n v="1300510800"/>
    <b v="0"/>
    <b v="1"/>
    <x v="1"/>
    <n v="0.6198488664987406"/>
    <n v="83.022941970310384"/>
    <x v="1"/>
    <s v="rock"/>
    <x v="87"/>
    <d v="2011-03-19T05:00:00"/>
  </r>
  <r>
    <n v="88"/>
    <s v="Clark Group"/>
    <s v="Grass-roots fault-tolerant policy"/>
    <n v="4800"/>
    <n v="12516"/>
    <x v="1"/>
    <n v="113"/>
    <s v="US"/>
    <s v="USD"/>
    <n v="1429160400"/>
    <n v="1431061200"/>
    <b v="0"/>
    <b v="0"/>
    <x v="18"/>
    <n v="2.6074999999999999"/>
    <n v="110.76106194690266"/>
    <x v="5"/>
    <s v="translations"/>
    <x v="88"/>
    <d v="2015-05-08T05:00:00"/>
  </r>
  <r>
    <n v="89"/>
    <s v="White, Singleton and Zimmerman"/>
    <s v="Monitored scalable knowledgebase"/>
    <n v="3400"/>
    <n v="8588"/>
    <x v="1"/>
    <n v="96"/>
    <s v="US"/>
    <s v="USD"/>
    <n v="1271307600"/>
    <n v="1271480400"/>
    <b v="0"/>
    <b v="0"/>
    <x v="3"/>
    <n v="2.5258823529411765"/>
    <n v="89.458333333333329"/>
    <x v="3"/>
    <s v="plays"/>
    <x v="89"/>
    <d v="2010-04-17T05:00:00"/>
  </r>
  <r>
    <n v="90"/>
    <s v="Kramer Group"/>
    <s v="Synergistic explicit parallelism"/>
    <n v="7800"/>
    <n v="6132"/>
    <x v="0"/>
    <n v="106"/>
    <s v="US"/>
    <s v="USD"/>
    <n v="1456380000"/>
    <n v="1456380000"/>
    <b v="0"/>
    <b v="1"/>
    <x v="3"/>
    <n v="0.7861538461538462"/>
    <n v="57.849056603773583"/>
    <x v="3"/>
    <s v="plays"/>
    <x v="90"/>
    <d v="2016-02-25T06:00:00"/>
  </r>
  <r>
    <n v="91"/>
    <s v="Frazier, Patrick and Smith"/>
    <s v="Enhanced systemic analyzer"/>
    <n v="154300"/>
    <n v="74688"/>
    <x v="0"/>
    <n v="679"/>
    <s v="IT"/>
    <s v="EUR"/>
    <n v="1470459600"/>
    <n v="1472878800"/>
    <b v="0"/>
    <b v="0"/>
    <x v="18"/>
    <n v="0.48404406999351912"/>
    <n v="109.99705449189985"/>
    <x v="5"/>
    <s v="translations"/>
    <x v="91"/>
    <d v="2016-09-03T05:00:00"/>
  </r>
  <r>
    <n v="92"/>
    <s v="Santos, Bell and Lloyd"/>
    <s v="Object-based analyzing knowledge user"/>
    <n v="20000"/>
    <n v="51775"/>
    <x v="1"/>
    <n v="498"/>
    <s v="CH"/>
    <s v="CHF"/>
    <n v="1277269200"/>
    <n v="1277355600"/>
    <b v="0"/>
    <b v="1"/>
    <x v="11"/>
    <n v="2.5887500000000001"/>
    <n v="103.96586345381526"/>
    <x v="6"/>
    <s v="video games"/>
    <x v="92"/>
    <d v="2010-06-24T05:00:00"/>
  </r>
  <r>
    <n v="93"/>
    <s v="Hall and Sons"/>
    <s v="Pre-emptive radical architecture"/>
    <n v="108800"/>
    <n v="65877"/>
    <x v="3"/>
    <n v="610"/>
    <s v="US"/>
    <s v="USD"/>
    <n v="1350709200"/>
    <n v="1351054800"/>
    <b v="0"/>
    <b v="1"/>
    <x v="3"/>
    <n v="0.60548713235294116"/>
    <n v="107.99508196721311"/>
    <x v="3"/>
    <s v="plays"/>
    <x v="93"/>
    <d v="2012-10-24T05:00:00"/>
  </r>
  <r>
    <n v="94"/>
    <s v="Hanson Inc"/>
    <s v="Grass-roots web-enabled contingency"/>
    <n v="2900"/>
    <n v="8807"/>
    <x v="1"/>
    <n v="180"/>
    <s v="GB"/>
    <s v="GBP"/>
    <n v="1554613200"/>
    <n v="1555563600"/>
    <b v="0"/>
    <b v="0"/>
    <x v="2"/>
    <n v="3.036896551724138"/>
    <n v="48.927777777777777"/>
    <x v="2"/>
    <s v="web"/>
    <x v="94"/>
    <d v="2019-04-18T05:00:00"/>
  </r>
  <r>
    <n v="95"/>
    <s v="Sanchez LLC"/>
    <s v="Stand-alone system-worthy standardization"/>
    <n v="900"/>
    <n v="1017"/>
    <x v="1"/>
    <n v="27"/>
    <s v="US"/>
    <s v="USD"/>
    <n v="1571029200"/>
    <n v="1571634000"/>
    <b v="0"/>
    <b v="0"/>
    <x v="4"/>
    <n v="1.1299999999999999"/>
    <n v="37.666666666666664"/>
    <x v="4"/>
    <s v="documentary"/>
    <x v="95"/>
    <d v="2019-10-21T05:00:00"/>
  </r>
  <r>
    <n v="96"/>
    <s v="Howard Ltd"/>
    <s v="Down-sized systematic policy"/>
    <n v="69700"/>
    <n v="151513"/>
    <x v="1"/>
    <n v="2331"/>
    <s v="US"/>
    <s v="USD"/>
    <n v="1299736800"/>
    <n v="1300856400"/>
    <b v="0"/>
    <b v="0"/>
    <x v="3"/>
    <n v="2.1737876614060259"/>
    <n v="64.999141999141997"/>
    <x v="3"/>
    <s v="plays"/>
    <x v="96"/>
    <d v="2011-03-23T05:00:00"/>
  </r>
  <r>
    <n v="97"/>
    <s v="Stewart LLC"/>
    <s v="Cloned bi-directional architecture"/>
    <n v="1300"/>
    <n v="12047"/>
    <x v="1"/>
    <n v="113"/>
    <s v="US"/>
    <s v="USD"/>
    <n v="1435208400"/>
    <n v="1439874000"/>
    <b v="0"/>
    <b v="0"/>
    <x v="0"/>
    <n v="9.2669230769230762"/>
    <n v="106.61061946902655"/>
    <x v="0"/>
    <s v="food trucks"/>
    <x v="48"/>
    <d v="2015-08-18T05:00:00"/>
  </r>
  <r>
    <n v="98"/>
    <s v="Arias, Allen and Miller"/>
    <s v="Seamless transitional portal"/>
    <n v="97800"/>
    <n v="32951"/>
    <x v="0"/>
    <n v="1220"/>
    <s v="AU"/>
    <s v="AUD"/>
    <n v="1437973200"/>
    <n v="1438318800"/>
    <b v="0"/>
    <b v="0"/>
    <x v="11"/>
    <n v="0.33692229038854804"/>
    <n v="27.009016393442622"/>
    <x v="6"/>
    <s v="video games"/>
    <x v="97"/>
    <d v="2015-07-31T05:00:00"/>
  </r>
  <r>
    <n v="99"/>
    <s v="Baker-Morris"/>
    <s v="Fully-configurable motivating approach"/>
    <n v="7600"/>
    <n v="14951"/>
    <x v="1"/>
    <n v="164"/>
    <s v="US"/>
    <s v="USD"/>
    <n v="1416895200"/>
    <n v="1419400800"/>
    <b v="0"/>
    <b v="0"/>
    <x v="3"/>
    <n v="1.9672368421052631"/>
    <n v="91.16463414634147"/>
    <x v="3"/>
    <s v="plays"/>
    <x v="98"/>
    <d v="2014-12-24T06:00:00"/>
  </r>
  <r>
    <n v="100"/>
    <s v="Tucker, Fox and Green"/>
    <s v="Upgradable fault-tolerant approach"/>
    <n v="100"/>
    <n v="1"/>
    <x v="0"/>
    <n v="1"/>
    <s v="US"/>
    <s v="USD"/>
    <n v="1319000400"/>
    <n v="1320555600"/>
    <b v="0"/>
    <b v="0"/>
    <x v="3"/>
    <n v="0.01"/>
    <n v="1"/>
    <x v="3"/>
    <s v="plays"/>
    <x v="99"/>
    <d v="2011-11-06T05:00:00"/>
  </r>
  <r>
    <n v="101"/>
    <s v="Douglas LLC"/>
    <s v="Reduced heuristic moratorium"/>
    <n v="900"/>
    <n v="9193"/>
    <x v="1"/>
    <n v="164"/>
    <s v="US"/>
    <s v="USD"/>
    <n v="1424498400"/>
    <n v="1425103200"/>
    <b v="0"/>
    <b v="1"/>
    <x v="5"/>
    <n v="10.214444444444444"/>
    <n v="56.054878048780488"/>
    <x v="1"/>
    <s v="electric music"/>
    <x v="100"/>
    <d v="2015-02-28T06:00:00"/>
  </r>
  <r>
    <n v="102"/>
    <s v="Garcia Inc"/>
    <s v="Front-line web-enabled model"/>
    <n v="3700"/>
    <n v="10422"/>
    <x v="1"/>
    <n v="336"/>
    <s v="US"/>
    <s v="USD"/>
    <n v="1526274000"/>
    <n v="1526878800"/>
    <b v="0"/>
    <b v="1"/>
    <x v="8"/>
    <n v="2.8167567567567566"/>
    <n v="31.017857142857142"/>
    <x v="2"/>
    <s v="wearables"/>
    <x v="101"/>
    <d v="2018-05-21T05:00:00"/>
  </r>
  <r>
    <n v="103"/>
    <s v="Frye, Hunt and Powell"/>
    <s v="Polarized incremental emulation"/>
    <n v="10000"/>
    <n v="2461"/>
    <x v="0"/>
    <n v="37"/>
    <s v="IT"/>
    <s v="EUR"/>
    <n v="1287896400"/>
    <n v="1288674000"/>
    <b v="0"/>
    <b v="0"/>
    <x v="5"/>
    <n v="0.24610000000000001"/>
    <n v="66.513513513513516"/>
    <x v="1"/>
    <s v="electric music"/>
    <x v="102"/>
    <d v="2010-11-02T05:00:00"/>
  </r>
  <r>
    <n v="104"/>
    <s v="Smith, Wells and Nguyen"/>
    <s v="Self-enabling grid-enabled initiative"/>
    <n v="119200"/>
    <n v="170623"/>
    <x v="1"/>
    <n v="1917"/>
    <s v="US"/>
    <s v="USD"/>
    <n v="1495515600"/>
    <n v="1495602000"/>
    <b v="0"/>
    <b v="0"/>
    <x v="7"/>
    <n v="1.4314010067114094"/>
    <n v="89.005216484089729"/>
    <x v="1"/>
    <s v="indie rock"/>
    <x v="103"/>
    <d v="2017-05-24T05:00:00"/>
  </r>
  <r>
    <n v="105"/>
    <s v="Charles-Johnson"/>
    <s v="Total fresh-thinking system engine"/>
    <n v="6800"/>
    <n v="9829"/>
    <x v="1"/>
    <n v="95"/>
    <s v="US"/>
    <s v="USD"/>
    <n v="1364878800"/>
    <n v="1366434000"/>
    <b v="0"/>
    <b v="0"/>
    <x v="2"/>
    <n v="1.4454411764705883"/>
    <n v="103.46315789473684"/>
    <x v="2"/>
    <s v="web"/>
    <x v="104"/>
    <d v="2013-04-20T05:00:00"/>
  </r>
  <r>
    <n v="106"/>
    <s v="Brandt, Carter and Wood"/>
    <s v="Ameliorated clear-thinking circuit"/>
    <n v="3900"/>
    <n v="14006"/>
    <x v="1"/>
    <n v="147"/>
    <s v="US"/>
    <s v="USD"/>
    <n v="1567918800"/>
    <n v="1568350800"/>
    <b v="0"/>
    <b v="0"/>
    <x v="3"/>
    <n v="3.5912820512820511"/>
    <n v="95.278911564625844"/>
    <x v="3"/>
    <s v="plays"/>
    <x v="105"/>
    <d v="2019-09-13T05:00:00"/>
  </r>
  <r>
    <n v="107"/>
    <s v="Tucker, Schmidt and Reid"/>
    <s v="Multi-layered encompassing installation"/>
    <n v="3500"/>
    <n v="6527"/>
    <x v="1"/>
    <n v="86"/>
    <s v="US"/>
    <s v="USD"/>
    <n v="1524459600"/>
    <n v="1525928400"/>
    <b v="0"/>
    <b v="1"/>
    <x v="3"/>
    <n v="1.8648571428571428"/>
    <n v="75.895348837209298"/>
    <x v="3"/>
    <s v="plays"/>
    <x v="106"/>
    <d v="2018-05-10T05:00:00"/>
  </r>
  <r>
    <n v="108"/>
    <s v="Decker Inc"/>
    <s v="Universal encompassing implementation"/>
    <n v="1500"/>
    <n v="8929"/>
    <x v="1"/>
    <n v="83"/>
    <s v="US"/>
    <s v="USD"/>
    <n v="1333688400"/>
    <n v="1336885200"/>
    <b v="0"/>
    <b v="0"/>
    <x v="4"/>
    <n v="5.9526666666666666"/>
    <n v="107.57831325301204"/>
    <x v="4"/>
    <s v="documentary"/>
    <x v="107"/>
    <d v="2012-05-13T05:00:00"/>
  </r>
  <r>
    <n v="109"/>
    <s v="Romero and Sons"/>
    <s v="Object-based client-server application"/>
    <n v="5200"/>
    <n v="3079"/>
    <x v="0"/>
    <n v="60"/>
    <s v="US"/>
    <s v="USD"/>
    <n v="1389506400"/>
    <n v="1389679200"/>
    <b v="0"/>
    <b v="0"/>
    <x v="19"/>
    <n v="0.5921153846153846"/>
    <n v="51.31666666666667"/>
    <x v="4"/>
    <s v="television"/>
    <x v="108"/>
    <d v="2014-01-14T06:00:00"/>
  </r>
  <r>
    <n v="110"/>
    <s v="Castillo-Carey"/>
    <s v="Cross-platform solution-oriented process improvement"/>
    <n v="142400"/>
    <n v="21307"/>
    <x v="0"/>
    <n v="296"/>
    <s v="US"/>
    <s v="USD"/>
    <n v="1536642000"/>
    <n v="1538283600"/>
    <b v="0"/>
    <b v="0"/>
    <x v="0"/>
    <n v="0.14962780898876404"/>
    <n v="71.983108108108112"/>
    <x v="0"/>
    <s v="food trucks"/>
    <x v="109"/>
    <d v="2018-09-30T05:00:00"/>
  </r>
  <r>
    <n v="111"/>
    <s v="Hart-Briggs"/>
    <s v="Re-engineered user-facing approach"/>
    <n v="61400"/>
    <n v="73653"/>
    <x v="1"/>
    <n v="676"/>
    <s v="US"/>
    <s v="USD"/>
    <n v="1348290000"/>
    <n v="1348808400"/>
    <b v="0"/>
    <b v="0"/>
    <x v="15"/>
    <n v="1.1995602605863191"/>
    <n v="108.95414201183432"/>
    <x v="5"/>
    <s v="radio &amp; podcasts"/>
    <x v="110"/>
    <d v="2012-09-28T05:00:00"/>
  </r>
  <r>
    <n v="112"/>
    <s v="Jones-Meyer"/>
    <s v="Re-engineered client-driven hub"/>
    <n v="4700"/>
    <n v="12635"/>
    <x v="1"/>
    <n v="361"/>
    <s v="AU"/>
    <s v="AUD"/>
    <n v="1408856400"/>
    <n v="1410152400"/>
    <b v="0"/>
    <b v="0"/>
    <x v="2"/>
    <n v="2.6882978723404256"/>
    <n v="35"/>
    <x v="2"/>
    <s v="web"/>
    <x v="111"/>
    <d v="2014-09-08T05:00:00"/>
  </r>
  <r>
    <n v="113"/>
    <s v="Wright, Hartman and Yu"/>
    <s v="User-friendly tertiary array"/>
    <n v="3300"/>
    <n v="12437"/>
    <x v="1"/>
    <n v="131"/>
    <s v="US"/>
    <s v="USD"/>
    <n v="1505192400"/>
    <n v="1505797200"/>
    <b v="0"/>
    <b v="0"/>
    <x v="0"/>
    <n v="3.7687878787878786"/>
    <n v="94.938931297709928"/>
    <x v="0"/>
    <s v="food trucks"/>
    <x v="112"/>
    <d v="2017-09-19T05:00:00"/>
  </r>
  <r>
    <n v="114"/>
    <s v="Harper-Davis"/>
    <s v="Robust heuristic encoding"/>
    <n v="1900"/>
    <n v="13816"/>
    <x v="1"/>
    <n v="126"/>
    <s v="US"/>
    <s v="USD"/>
    <n v="1554786000"/>
    <n v="1554872400"/>
    <b v="0"/>
    <b v="1"/>
    <x v="8"/>
    <n v="7.2715789473684209"/>
    <n v="109.65079365079364"/>
    <x v="2"/>
    <s v="wearables"/>
    <x v="113"/>
    <d v="2019-04-10T05:00:00"/>
  </r>
  <r>
    <n v="115"/>
    <s v="Barrett PLC"/>
    <s v="Team-oriented clear-thinking capacity"/>
    <n v="166700"/>
    <n v="145382"/>
    <x v="0"/>
    <n v="3304"/>
    <s v="IT"/>
    <s v="EUR"/>
    <n v="1510898400"/>
    <n v="1513922400"/>
    <b v="0"/>
    <b v="0"/>
    <x v="13"/>
    <n v="0.87211757648470301"/>
    <n v="44.001815980629537"/>
    <x v="5"/>
    <s v="fiction"/>
    <x v="114"/>
    <d v="2017-12-22T06:00:00"/>
  </r>
  <r>
    <n v="116"/>
    <s v="David-Clark"/>
    <s v="De-engineered motivating standardization"/>
    <n v="7200"/>
    <n v="6336"/>
    <x v="0"/>
    <n v="73"/>
    <s v="US"/>
    <s v="USD"/>
    <n v="1442552400"/>
    <n v="1442638800"/>
    <b v="0"/>
    <b v="0"/>
    <x v="3"/>
    <n v="0.88"/>
    <n v="86.794520547945211"/>
    <x v="3"/>
    <s v="plays"/>
    <x v="115"/>
    <d v="2015-09-19T05:00:00"/>
  </r>
  <r>
    <n v="117"/>
    <s v="Chaney-Dennis"/>
    <s v="Business-focused 24hour groupware"/>
    <n v="4900"/>
    <n v="8523"/>
    <x v="1"/>
    <n v="275"/>
    <s v="US"/>
    <s v="USD"/>
    <n v="1316667600"/>
    <n v="1317186000"/>
    <b v="0"/>
    <b v="0"/>
    <x v="19"/>
    <n v="1.7393877551020409"/>
    <n v="30.992727272727272"/>
    <x v="4"/>
    <s v="television"/>
    <x v="116"/>
    <d v="2011-09-28T05:00:00"/>
  </r>
  <r>
    <n v="118"/>
    <s v="Robinson, Lopez and Christensen"/>
    <s v="Organic next generation protocol"/>
    <n v="5400"/>
    <n v="6351"/>
    <x v="1"/>
    <n v="67"/>
    <s v="US"/>
    <s v="USD"/>
    <n v="1390716000"/>
    <n v="1391234400"/>
    <b v="0"/>
    <b v="0"/>
    <x v="14"/>
    <n v="1.1761111111111111"/>
    <n v="94.791044776119406"/>
    <x v="7"/>
    <s v="photography books"/>
    <x v="117"/>
    <d v="2014-02-01T06:00:00"/>
  </r>
  <r>
    <n v="119"/>
    <s v="Clark and Sons"/>
    <s v="Reverse-engineered full-range Internet solution"/>
    <n v="5000"/>
    <n v="10748"/>
    <x v="1"/>
    <n v="154"/>
    <s v="US"/>
    <s v="USD"/>
    <n v="1402894800"/>
    <n v="1404363600"/>
    <b v="0"/>
    <b v="1"/>
    <x v="4"/>
    <n v="2.1496"/>
    <n v="69.79220779220779"/>
    <x v="4"/>
    <s v="documentary"/>
    <x v="118"/>
    <d v="2014-07-03T05:00:00"/>
  </r>
  <r>
    <n v="120"/>
    <s v="Vega Group"/>
    <s v="Synchronized regional synergy"/>
    <n v="75100"/>
    <n v="112272"/>
    <x v="1"/>
    <n v="1782"/>
    <s v="US"/>
    <s v="USD"/>
    <n v="1429246800"/>
    <n v="1429592400"/>
    <b v="0"/>
    <b v="1"/>
    <x v="20"/>
    <n v="1.4949667110519307"/>
    <n v="63.003367003367003"/>
    <x v="6"/>
    <s v="mobile games"/>
    <x v="119"/>
    <d v="2015-04-21T05:00:00"/>
  </r>
  <r>
    <n v="121"/>
    <s v="Brown-Brown"/>
    <s v="Multi-lateral homogeneous success"/>
    <n v="45300"/>
    <n v="99361"/>
    <x v="1"/>
    <n v="903"/>
    <s v="US"/>
    <s v="USD"/>
    <n v="1412485200"/>
    <n v="1413608400"/>
    <b v="0"/>
    <b v="0"/>
    <x v="11"/>
    <n v="2.1933995584988963"/>
    <n v="110.0343300110742"/>
    <x v="6"/>
    <s v="video games"/>
    <x v="33"/>
    <d v="2014-10-18T05:00:00"/>
  </r>
  <r>
    <n v="122"/>
    <s v="Taylor PLC"/>
    <s v="Seamless zero-defect solution"/>
    <n v="136800"/>
    <n v="88055"/>
    <x v="0"/>
    <n v="3387"/>
    <s v="US"/>
    <s v="USD"/>
    <n v="1417068000"/>
    <n v="1419400800"/>
    <b v="0"/>
    <b v="0"/>
    <x v="13"/>
    <n v="0.64367690058479532"/>
    <n v="25.997933274284026"/>
    <x v="5"/>
    <s v="fiction"/>
    <x v="120"/>
    <d v="2014-12-24T06:00:00"/>
  </r>
  <r>
    <n v="123"/>
    <s v="Edwards-Lewis"/>
    <s v="Enhanced scalable concept"/>
    <n v="177700"/>
    <n v="33092"/>
    <x v="0"/>
    <n v="662"/>
    <s v="CA"/>
    <s v="CAD"/>
    <n v="1448344800"/>
    <n v="1448604000"/>
    <b v="1"/>
    <b v="0"/>
    <x v="3"/>
    <n v="0.18622397298818233"/>
    <n v="49.987915407854985"/>
    <x v="3"/>
    <s v="plays"/>
    <x v="121"/>
    <d v="2015-11-27T06:00:00"/>
  </r>
  <r>
    <n v="124"/>
    <s v="Stanton, Neal and Rodriguez"/>
    <s v="Polarized uniform software"/>
    <n v="2600"/>
    <n v="9562"/>
    <x v="1"/>
    <n v="94"/>
    <s v="IT"/>
    <s v="EUR"/>
    <n v="1557723600"/>
    <n v="1562302800"/>
    <b v="0"/>
    <b v="0"/>
    <x v="14"/>
    <n v="3.6776923076923076"/>
    <n v="101.72340425531915"/>
    <x v="7"/>
    <s v="photography books"/>
    <x v="122"/>
    <d v="2019-07-05T05:00:00"/>
  </r>
  <r>
    <n v="125"/>
    <s v="Pratt LLC"/>
    <s v="Stand-alone web-enabled moderator"/>
    <n v="5300"/>
    <n v="8475"/>
    <x v="1"/>
    <n v="180"/>
    <s v="US"/>
    <s v="USD"/>
    <n v="1537333200"/>
    <n v="1537678800"/>
    <b v="0"/>
    <b v="0"/>
    <x v="3"/>
    <n v="1.5990566037735849"/>
    <n v="47.083333333333336"/>
    <x v="3"/>
    <s v="plays"/>
    <x v="123"/>
    <d v="2018-09-23T05:00:00"/>
  </r>
  <r>
    <n v="126"/>
    <s v="Gross PLC"/>
    <s v="Proactive methodical benchmark"/>
    <n v="180200"/>
    <n v="69617"/>
    <x v="0"/>
    <n v="774"/>
    <s v="US"/>
    <s v="USD"/>
    <n v="1471150800"/>
    <n v="1473570000"/>
    <b v="0"/>
    <b v="1"/>
    <x v="3"/>
    <n v="0.38633185349611543"/>
    <n v="89.944444444444443"/>
    <x v="3"/>
    <s v="plays"/>
    <x v="124"/>
    <d v="2016-09-11T05:00:00"/>
  </r>
  <r>
    <n v="127"/>
    <s v="Martinez, Gomez and Dalton"/>
    <s v="Team-oriented 6thgeneration matrix"/>
    <n v="103200"/>
    <n v="53067"/>
    <x v="0"/>
    <n v="672"/>
    <s v="CA"/>
    <s v="CAD"/>
    <n v="1273640400"/>
    <n v="1273899600"/>
    <b v="0"/>
    <b v="0"/>
    <x v="3"/>
    <n v="0.51421511627906979"/>
    <n v="78.96875"/>
    <x v="3"/>
    <s v="plays"/>
    <x v="125"/>
    <d v="2010-05-15T05:00:00"/>
  </r>
  <r>
    <n v="128"/>
    <s v="Allen-Curtis"/>
    <s v="Phased human-resource core"/>
    <n v="70600"/>
    <n v="42596"/>
    <x v="3"/>
    <n v="532"/>
    <s v="US"/>
    <s v="USD"/>
    <n v="1282885200"/>
    <n v="1284008400"/>
    <b v="0"/>
    <b v="0"/>
    <x v="1"/>
    <n v="0.60334277620396604"/>
    <n v="80.067669172932327"/>
    <x v="1"/>
    <s v="rock"/>
    <x v="126"/>
    <d v="2010-09-09T05:00:00"/>
  </r>
  <r>
    <n v="129"/>
    <s v="Morgan-Martinez"/>
    <s v="Mandatory tertiary implementation"/>
    <n v="148500"/>
    <n v="4756"/>
    <x v="3"/>
    <n v="55"/>
    <s v="AU"/>
    <s v="AUD"/>
    <n v="1422943200"/>
    <n v="1425103200"/>
    <b v="0"/>
    <b v="0"/>
    <x v="0"/>
    <n v="3.2026936026936029E-2"/>
    <n v="86.472727272727269"/>
    <x v="0"/>
    <s v="food trucks"/>
    <x v="127"/>
    <d v="2015-02-28T06:00:00"/>
  </r>
  <r>
    <n v="130"/>
    <s v="Luna, Anderson and Fox"/>
    <s v="Secured directional encryption"/>
    <n v="9600"/>
    <n v="14925"/>
    <x v="1"/>
    <n v="533"/>
    <s v="DK"/>
    <s v="DKK"/>
    <n v="1319605200"/>
    <n v="1320991200"/>
    <b v="0"/>
    <b v="0"/>
    <x v="6"/>
    <n v="1.5546875"/>
    <n v="28.001876172607879"/>
    <x v="4"/>
    <s v="drama"/>
    <x v="128"/>
    <d v="2011-11-11T06:00:00"/>
  </r>
  <r>
    <n v="131"/>
    <s v="Fleming, Zhang and Henderson"/>
    <s v="Distributed 5thgeneration implementation"/>
    <n v="164700"/>
    <n v="166116"/>
    <x v="1"/>
    <n v="2443"/>
    <s v="GB"/>
    <s v="GBP"/>
    <n v="1385704800"/>
    <n v="1386828000"/>
    <b v="0"/>
    <b v="0"/>
    <x v="2"/>
    <n v="1.0085974499089254"/>
    <n v="67.996725337699544"/>
    <x v="2"/>
    <s v="web"/>
    <x v="129"/>
    <d v="2013-12-12T06:00:00"/>
  </r>
  <r>
    <n v="132"/>
    <s v="Flowers and Sons"/>
    <s v="Virtual static core"/>
    <n v="3300"/>
    <n v="3834"/>
    <x v="1"/>
    <n v="89"/>
    <s v="US"/>
    <s v="USD"/>
    <n v="1515736800"/>
    <n v="1517119200"/>
    <b v="0"/>
    <b v="1"/>
    <x v="3"/>
    <n v="1.1618181818181819"/>
    <n v="43.078651685393261"/>
    <x v="3"/>
    <s v="plays"/>
    <x v="130"/>
    <d v="2018-01-28T06:00:00"/>
  </r>
  <r>
    <n v="133"/>
    <s v="Gates PLC"/>
    <s v="Secured content-based product"/>
    <n v="4500"/>
    <n v="13985"/>
    <x v="1"/>
    <n v="159"/>
    <s v="US"/>
    <s v="USD"/>
    <n v="1313125200"/>
    <n v="1315026000"/>
    <b v="0"/>
    <b v="0"/>
    <x v="21"/>
    <n v="3.1077777777777778"/>
    <n v="87.95597484276729"/>
    <x v="1"/>
    <s v="world music"/>
    <x v="131"/>
    <d v="2011-09-03T05:00:00"/>
  </r>
  <r>
    <n v="134"/>
    <s v="Caldwell LLC"/>
    <s v="Secured executive concept"/>
    <n v="99500"/>
    <n v="89288"/>
    <x v="0"/>
    <n v="940"/>
    <s v="CH"/>
    <s v="CHF"/>
    <n v="1308459600"/>
    <n v="1312693200"/>
    <b v="0"/>
    <b v="1"/>
    <x v="4"/>
    <n v="0.89736683417085428"/>
    <n v="94.987234042553197"/>
    <x v="4"/>
    <s v="documentary"/>
    <x v="132"/>
    <d v="2011-08-07T05:00:00"/>
  </r>
  <r>
    <n v="135"/>
    <s v="Le, Burton and Evans"/>
    <s v="Balanced zero-defect software"/>
    <n v="7700"/>
    <n v="5488"/>
    <x v="0"/>
    <n v="117"/>
    <s v="US"/>
    <s v="USD"/>
    <n v="1362636000"/>
    <n v="1363064400"/>
    <b v="0"/>
    <b v="1"/>
    <x v="3"/>
    <n v="0.71272727272727276"/>
    <n v="46.905982905982903"/>
    <x v="3"/>
    <s v="plays"/>
    <x v="133"/>
    <d v="2013-03-12T05:00:00"/>
  </r>
  <r>
    <n v="136"/>
    <s v="Briggs PLC"/>
    <s v="Distributed context-sensitive flexibility"/>
    <n v="82800"/>
    <n v="2721"/>
    <x v="3"/>
    <n v="58"/>
    <s v="US"/>
    <s v="USD"/>
    <n v="1402117200"/>
    <n v="1403154000"/>
    <b v="0"/>
    <b v="1"/>
    <x v="6"/>
    <n v="3.2862318840579711E-2"/>
    <n v="46.913793103448278"/>
    <x v="4"/>
    <s v="drama"/>
    <x v="134"/>
    <d v="2014-06-19T05:00:00"/>
  </r>
  <r>
    <n v="137"/>
    <s v="Hudson-Nguyen"/>
    <s v="Down-sized disintermediate support"/>
    <n v="1800"/>
    <n v="4712"/>
    <x v="1"/>
    <n v="50"/>
    <s v="US"/>
    <s v="USD"/>
    <n v="1286341200"/>
    <n v="1286859600"/>
    <b v="0"/>
    <b v="0"/>
    <x v="9"/>
    <n v="2.617777777777778"/>
    <n v="94.24"/>
    <x v="5"/>
    <s v="nonfiction"/>
    <x v="135"/>
    <d v="2010-10-12T05:00:00"/>
  </r>
  <r>
    <n v="138"/>
    <s v="Hogan Ltd"/>
    <s v="Stand-alone mission-critical moratorium"/>
    <n v="9600"/>
    <n v="9216"/>
    <x v="0"/>
    <n v="115"/>
    <s v="US"/>
    <s v="USD"/>
    <n v="1348808400"/>
    <n v="1349326800"/>
    <b v="0"/>
    <b v="0"/>
    <x v="20"/>
    <n v="0.96"/>
    <n v="80.139130434782615"/>
    <x v="6"/>
    <s v="mobile games"/>
    <x v="136"/>
    <d v="2012-10-04T05:00:00"/>
  </r>
  <r>
    <n v="139"/>
    <s v="Hamilton, Wright and Chavez"/>
    <s v="Down-sized empowering protocol"/>
    <n v="92100"/>
    <n v="19246"/>
    <x v="0"/>
    <n v="326"/>
    <s v="US"/>
    <s v="USD"/>
    <n v="1429592400"/>
    <n v="1430974800"/>
    <b v="0"/>
    <b v="1"/>
    <x v="8"/>
    <n v="0.20896851248642778"/>
    <n v="59.036809815950917"/>
    <x v="2"/>
    <s v="wearables"/>
    <x v="137"/>
    <d v="2015-05-07T05:00:00"/>
  </r>
  <r>
    <n v="140"/>
    <s v="Bautista-Cross"/>
    <s v="Fully-configurable coherent Internet solution"/>
    <n v="5500"/>
    <n v="12274"/>
    <x v="1"/>
    <n v="186"/>
    <s v="US"/>
    <s v="USD"/>
    <n v="1519538400"/>
    <n v="1519970400"/>
    <b v="0"/>
    <b v="0"/>
    <x v="4"/>
    <n v="2.2316363636363636"/>
    <n v="65.989247311827953"/>
    <x v="4"/>
    <s v="documentary"/>
    <x v="138"/>
    <d v="2018-03-02T06:00:00"/>
  </r>
  <r>
    <n v="141"/>
    <s v="Jackson LLC"/>
    <s v="Distributed motivating algorithm"/>
    <n v="64300"/>
    <n v="65323"/>
    <x v="1"/>
    <n v="1071"/>
    <s v="US"/>
    <s v="USD"/>
    <n v="1434085200"/>
    <n v="1434603600"/>
    <b v="0"/>
    <b v="0"/>
    <x v="2"/>
    <n v="1.0159097978227061"/>
    <n v="60.992530345471522"/>
    <x v="2"/>
    <s v="web"/>
    <x v="139"/>
    <d v="2015-06-18T05:00:00"/>
  </r>
  <r>
    <n v="142"/>
    <s v="Figueroa Ltd"/>
    <s v="Expanded solution-oriented benchmark"/>
    <n v="5000"/>
    <n v="11502"/>
    <x v="1"/>
    <n v="117"/>
    <s v="US"/>
    <s v="USD"/>
    <n v="1333688400"/>
    <n v="1337230800"/>
    <b v="0"/>
    <b v="0"/>
    <x v="2"/>
    <n v="2.3003999999999998"/>
    <n v="98.307692307692307"/>
    <x v="2"/>
    <s v="web"/>
    <x v="107"/>
    <d v="2012-05-17T05:00:00"/>
  </r>
  <r>
    <n v="143"/>
    <s v="Avila-Jones"/>
    <s v="Implemented discrete secured line"/>
    <n v="5400"/>
    <n v="7322"/>
    <x v="1"/>
    <n v="70"/>
    <s v="US"/>
    <s v="USD"/>
    <n v="1277701200"/>
    <n v="1279429200"/>
    <b v="0"/>
    <b v="0"/>
    <x v="7"/>
    <n v="1.355925925925926"/>
    <n v="104.6"/>
    <x v="1"/>
    <s v="indie rock"/>
    <x v="140"/>
    <d v="2010-07-18T05:00:00"/>
  </r>
  <r>
    <n v="144"/>
    <s v="Martin, Lopez and Hunter"/>
    <s v="Multi-lateral actuating installation"/>
    <n v="9000"/>
    <n v="11619"/>
    <x v="1"/>
    <n v="135"/>
    <s v="US"/>
    <s v="USD"/>
    <n v="1560747600"/>
    <n v="1561438800"/>
    <b v="0"/>
    <b v="0"/>
    <x v="3"/>
    <n v="1.2909999999999999"/>
    <n v="86.066666666666663"/>
    <x v="3"/>
    <s v="plays"/>
    <x v="141"/>
    <d v="2019-06-25T05:00:00"/>
  </r>
  <r>
    <n v="145"/>
    <s v="Fields-Moore"/>
    <s v="Secured reciprocal array"/>
    <n v="25000"/>
    <n v="59128"/>
    <x v="1"/>
    <n v="768"/>
    <s v="CH"/>
    <s v="CHF"/>
    <n v="1410066000"/>
    <n v="1410498000"/>
    <b v="0"/>
    <b v="0"/>
    <x v="8"/>
    <n v="2.3651200000000001"/>
    <n v="76.989583333333329"/>
    <x v="2"/>
    <s v="wearables"/>
    <x v="142"/>
    <d v="2014-09-12T05:00:00"/>
  </r>
  <r>
    <n v="146"/>
    <s v="Harris-Golden"/>
    <s v="Optional bandwidth-monitored middleware"/>
    <n v="8800"/>
    <n v="1518"/>
    <x v="3"/>
    <n v="51"/>
    <s v="US"/>
    <s v="USD"/>
    <n v="1320732000"/>
    <n v="1322460000"/>
    <b v="0"/>
    <b v="0"/>
    <x v="3"/>
    <n v="0.17249999999999999"/>
    <n v="29.764705882352942"/>
    <x v="3"/>
    <s v="plays"/>
    <x v="143"/>
    <d v="2011-11-28T06:00:00"/>
  </r>
  <r>
    <n v="147"/>
    <s v="Moss, Norman and Dunlap"/>
    <s v="Upgradable upward-trending workforce"/>
    <n v="8300"/>
    <n v="9337"/>
    <x v="1"/>
    <n v="199"/>
    <s v="US"/>
    <s v="USD"/>
    <n v="1465794000"/>
    <n v="1466312400"/>
    <b v="0"/>
    <b v="1"/>
    <x v="3"/>
    <n v="1.1249397590361445"/>
    <n v="46.91959798994975"/>
    <x v="3"/>
    <s v="plays"/>
    <x v="144"/>
    <d v="2016-06-19T05:00:00"/>
  </r>
  <r>
    <n v="148"/>
    <s v="White, Larson and Wright"/>
    <s v="Upgradable hybrid capability"/>
    <n v="9300"/>
    <n v="11255"/>
    <x v="1"/>
    <n v="107"/>
    <s v="US"/>
    <s v="USD"/>
    <n v="1500958800"/>
    <n v="1501736400"/>
    <b v="0"/>
    <b v="0"/>
    <x v="8"/>
    <n v="1.2102150537634409"/>
    <n v="105.18691588785046"/>
    <x v="2"/>
    <s v="wearables"/>
    <x v="145"/>
    <d v="2017-08-03T05:00:00"/>
  </r>
  <r>
    <n v="149"/>
    <s v="Payne, Oliver and Burch"/>
    <s v="Managed fresh-thinking flexibility"/>
    <n v="6200"/>
    <n v="13632"/>
    <x v="1"/>
    <n v="195"/>
    <s v="US"/>
    <s v="USD"/>
    <n v="1357020000"/>
    <n v="1361512800"/>
    <b v="0"/>
    <b v="0"/>
    <x v="7"/>
    <n v="2.1987096774193549"/>
    <n v="69.907692307692301"/>
    <x v="1"/>
    <s v="indie rock"/>
    <x v="146"/>
    <d v="2013-02-22T06:00:00"/>
  </r>
  <r>
    <n v="150"/>
    <s v="Brown, Palmer and Pace"/>
    <s v="Networked stable workforce"/>
    <n v="100"/>
    <n v="1"/>
    <x v="0"/>
    <n v="1"/>
    <s v="US"/>
    <s v="USD"/>
    <n v="1544940000"/>
    <n v="1545026400"/>
    <b v="0"/>
    <b v="0"/>
    <x v="1"/>
    <n v="0.01"/>
    <n v="1"/>
    <x v="1"/>
    <s v="rock"/>
    <x v="147"/>
    <d v="2018-12-17T06:00:00"/>
  </r>
  <r>
    <n v="151"/>
    <s v="Parker LLC"/>
    <s v="Customizable intermediate extranet"/>
    <n v="137200"/>
    <n v="88037"/>
    <x v="0"/>
    <n v="1467"/>
    <s v="US"/>
    <s v="USD"/>
    <n v="1402290000"/>
    <n v="1406696400"/>
    <b v="0"/>
    <b v="0"/>
    <x v="5"/>
    <n v="0.64166909620991253"/>
    <n v="60.011588275391958"/>
    <x v="1"/>
    <s v="electric music"/>
    <x v="148"/>
    <d v="2014-07-30T05:00:00"/>
  </r>
  <r>
    <n v="152"/>
    <s v="Bowen, Mcdonald and Hall"/>
    <s v="User-centric fault-tolerant task-force"/>
    <n v="41500"/>
    <n v="175573"/>
    <x v="1"/>
    <n v="3376"/>
    <s v="US"/>
    <s v="USD"/>
    <n v="1487311200"/>
    <n v="1487916000"/>
    <b v="0"/>
    <b v="0"/>
    <x v="7"/>
    <n v="4.2306746987951804"/>
    <n v="52.006220379146917"/>
    <x v="1"/>
    <s v="indie rock"/>
    <x v="149"/>
    <d v="2017-02-24T06:00:00"/>
  </r>
  <r>
    <n v="153"/>
    <s v="Whitehead, Bell and Hughes"/>
    <s v="Multi-tiered radical definition"/>
    <n v="189400"/>
    <n v="176112"/>
    <x v="0"/>
    <n v="5681"/>
    <s v="US"/>
    <s v="USD"/>
    <n v="1350622800"/>
    <n v="1351141200"/>
    <b v="0"/>
    <b v="0"/>
    <x v="3"/>
    <n v="0.92984160506863778"/>
    <n v="31.000176025347649"/>
    <x v="3"/>
    <s v="plays"/>
    <x v="150"/>
    <d v="2012-10-25T05:00:00"/>
  </r>
  <r>
    <n v="154"/>
    <s v="Rodriguez-Brown"/>
    <s v="Devolved foreground benchmark"/>
    <n v="171300"/>
    <n v="100650"/>
    <x v="0"/>
    <n v="1059"/>
    <s v="US"/>
    <s v="USD"/>
    <n v="1463029200"/>
    <n v="1465016400"/>
    <b v="0"/>
    <b v="1"/>
    <x v="7"/>
    <n v="0.58756567425569173"/>
    <n v="95.042492917847028"/>
    <x v="1"/>
    <s v="indie rock"/>
    <x v="151"/>
    <d v="2016-06-04T05:00:00"/>
  </r>
  <r>
    <n v="155"/>
    <s v="Hall-Schaefer"/>
    <s v="Distributed eco-centric methodology"/>
    <n v="139500"/>
    <n v="90706"/>
    <x v="0"/>
    <n v="1194"/>
    <s v="US"/>
    <s v="USD"/>
    <n v="1269493200"/>
    <n v="1270789200"/>
    <b v="0"/>
    <b v="0"/>
    <x v="3"/>
    <n v="0.65022222222222226"/>
    <n v="75.968174204355108"/>
    <x v="3"/>
    <s v="plays"/>
    <x v="152"/>
    <d v="2010-04-09T05:00:00"/>
  </r>
  <r>
    <n v="156"/>
    <s v="Meza-Rogers"/>
    <s v="Streamlined encompassing encryption"/>
    <n v="36400"/>
    <n v="26914"/>
    <x v="3"/>
    <n v="379"/>
    <s v="AU"/>
    <s v="AUD"/>
    <n v="1570251600"/>
    <n v="1572325200"/>
    <b v="0"/>
    <b v="0"/>
    <x v="1"/>
    <n v="0.73939560439560437"/>
    <n v="71.013192612137203"/>
    <x v="1"/>
    <s v="rock"/>
    <x v="153"/>
    <d v="2019-10-29T05:00:00"/>
  </r>
  <r>
    <n v="157"/>
    <s v="Curtis-Curtis"/>
    <s v="User-friendly reciprocal initiative"/>
    <n v="4200"/>
    <n v="2212"/>
    <x v="0"/>
    <n v="30"/>
    <s v="AU"/>
    <s v="AUD"/>
    <n v="1388383200"/>
    <n v="1389420000"/>
    <b v="0"/>
    <b v="0"/>
    <x v="14"/>
    <n v="0.52666666666666662"/>
    <n v="73.733333333333334"/>
    <x v="7"/>
    <s v="photography books"/>
    <x v="154"/>
    <d v="2014-01-11T06:00:00"/>
  </r>
  <r>
    <n v="158"/>
    <s v="Carlson Inc"/>
    <s v="Ergonomic fresh-thinking installation"/>
    <n v="2100"/>
    <n v="4640"/>
    <x v="1"/>
    <n v="41"/>
    <s v="US"/>
    <s v="USD"/>
    <n v="1449554400"/>
    <n v="1449640800"/>
    <b v="0"/>
    <b v="0"/>
    <x v="1"/>
    <n v="2.2095238095238097"/>
    <n v="113.17073170731707"/>
    <x v="1"/>
    <s v="rock"/>
    <x v="155"/>
    <d v="2015-12-09T06:00:00"/>
  </r>
  <r>
    <n v="159"/>
    <s v="Clarke, Anderson and Lee"/>
    <s v="Robust explicit hardware"/>
    <n v="191200"/>
    <n v="191222"/>
    <x v="1"/>
    <n v="1821"/>
    <s v="US"/>
    <s v="USD"/>
    <n v="1553662800"/>
    <n v="1555218000"/>
    <b v="0"/>
    <b v="1"/>
    <x v="3"/>
    <n v="1.0001150627615063"/>
    <n v="105.00933552992861"/>
    <x v="3"/>
    <s v="plays"/>
    <x v="156"/>
    <d v="2019-04-14T05:00:00"/>
  </r>
  <r>
    <n v="160"/>
    <s v="Evans Group"/>
    <s v="Stand-alone actuating support"/>
    <n v="8000"/>
    <n v="12985"/>
    <x v="1"/>
    <n v="164"/>
    <s v="US"/>
    <s v="USD"/>
    <n v="1556341200"/>
    <n v="1557723600"/>
    <b v="0"/>
    <b v="0"/>
    <x v="8"/>
    <n v="1.6231249999999999"/>
    <n v="79.176829268292678"/>
    <x v="2"/>
    <s v="wearables"/>
    <x v="157"/>
    <d v="2019-05-13T05:00:00"/>
  </r>
  <r>
    <n v="161"/>
    <s v="Bruce Group"/>
    <s v="Cross-platform methodical process improvement"/>
    <n v="5500"/>
    <n v="4300"/>
    <x v="0"/>
    <n v="75"/>
    <s v="US"/>
    <s v="USD"/>
    <n v="1442984400"/>
    <n v="1443502800"/>
    <b v="0"/>
    <b v="1"/>
    <x v="2"/>
    <n v="0.78181818181818186"/>
    <n v="57.333333333333336"/>
    <x v="2"/>
    <s v="web"/>
    <x v="158"/>
    <d v="2015-09-29T05:00:00"/>
  </r>
  <r>
    <n v="162"/>
    <s v="Keith, Alvarez and Potter"/>
    <s v="Extended bottom-line open architecture"/>
    <n v="6100"/>
    <n v="9134"/>
    <x v="1"/>
    <n v="157"/>
    <s v="CH"/>
    <s v="CHF"/>
    <n v="1544248800"/>
    <n v="1546840800"/>
    <b v="0"/>
    <b v="0"/>
    <x v="1"/>
    <n v="1.4973770491803278"/>
    <n v="58.178343949044589"/>
    <x v="1"/>
    <s v="rock"/>
    <x v="159"/>
    <d v="2019-01-07T06:00:00"/>
  </r>
  <r>
    <n v="163"/>
    <s v="Burton-Watkins"/>
    <s v="Extended reciprocal circuit"/>
    <n v="3500"/>
    <n v="8864"/>
    <x v="1"/>
    <n v="246"/>
    <s v="US"/>
    <s v="USD"/>
    <n v="1508475600"/>
    <n v="1512712800"/>
    <b v="0"/>
    <b v="1"/>
    <x v="14"/>
    <n v="2.5325714285714285"/>
    <n v="36.032520325203251"/>
    <x v="7"/>
    <s v="photography books"/>
    <x v="160"/>
    <d v="2017-12-08T06:00:00"/>
  </r>
  <r>
    <n v="164"/>
    <s v="Lopez and Sons"/>
    <s v="Polarized human-resource protocol"/>
    <n v="150500"/>
    <n v="150755"/>
    <x v="1"/>
    <n v="1396"/>
    <s v="US"/>
    <s v="USD"/>
    <n v="1507438800"/>
    <n v="1507525200"/>
    <b v="0"/>
    <b v="0"/>
    <x v="3"/>
    <n v="1.0016943521594683"/>
    <n v="107.99068767908309"/>
    <x v="3"/>
    <s v="plays"/>
    <x v="161"/>
    <d v="2017-10-09T05:00:00"/>
  </r>
  <r>
    <n v="165"/>
    <s v="Cordova Ltd"/>
    <s v="Synergized radical product"/>
    <n v="90400"/>
    <n v="110279"/>
    <x v="1"/>
    <n v="2506"/>
    <s v="US"/>
    <s v="USD"/>
    <n v="1501563600"/>
    <n v="1504328400"/>
    <b v="0"/>
    <b v="0"/>
    <x v="2"/>
    <n v="1.2199004424778761"/>
    <n v="44.005985634477256"/>
    <x v="2"/>
    <s v="web"/>
    <x v="162"/>
    <d v="2017-09-02T05:00:00"/>
  </r>
  <r>
    <n v="166"/>
    <s v="Brown-Vang"/>
    <s v="Robust heuristic artificial intelligence"/>
    <n v="9800"/>
    <n v="13439"/>
    <x v="1"/>
    <n v="244"/>
    <s v="US"/>
    <s v="USD"/>
    <n v="1292997600"/>
    <n v="1293343200"/>
    <b v="0"/>
    <b v="0"/>
    <x v="14"/>
    <n v="1.3713265306122449"/>
    <n v="55.077868852459019"/>
    <x v="7"/>
    <s v="photography books"/>
    <x v="163"/>
    <d v="2010-12-26T06:00:00"/>
  </r>
  <r>
    <n v="167"/>
    <s v="Cruz-Ward"/>
    <s v="Robust content-based emulation"/>
    <n v="2600"/>
    <n v="10804"/>
    <x v="1"/>
    <n v="146"/>
    <s v="AU"/>
    <s v="AUD"/>
    <n v="1370840400"/>
    <n v="1371704400"/>
    <b v="0"/>
    <b v="0"/>
    <x v="3"/>
    <n v="4.155384615384615"/>
    <n v="74"/>
    <x v="3"/>
    <s v="plays"/>
    <x v="164"/>
    <d v="2013-06-20T05:00:00"/>
  </r>
  <r>
    <n v="168"/>
    <s v="Hernandez Group"/>
    <s v="Ergonomic uniform open system"/>
    <n v="128100"/>
    <n v="40107"/>
    <x v="0"/>
    <n v="955"/>
    <s v="DK"/>
    <s v="DKK"/>
    <n v="1550815200"/>
    <n v="1552798800"/>
    <b v="0"/>
    <b v="1"/>
    <x v="7"/>
    <n v="0.3130913348946136"/>
    <n v="41.996858638743454"/>
    <x v="1"/>
    <s v="indie rock"/>
    <x v="165"/>
    <d v="2019-03-17T05:00:00"/>
  </r>
  <r>
    <n v="169"/>
    <s v="Tran, Steele and Wilson"/>
    <s v="Profit-focused modular product"/>
    <n v="23300"/>
    <n v="98811"/>
    <x v="1"/>
    <n v="1267"/>
    <s v="US"/>
    <s v="USD"/>
    <n v="1339909200"/>
    <n v="1342328400"/>
    <b v="0"/>
    <b v="1"/>
    <x v="12"/>
    <n v="4.240815450643777"/>
    <n v="77.988161010260455"/>
    <x v="4"/>
    <s v="shorts"/>
    <x v="166"/>
    <d v="2012-07-15T05:00:00"/>
  </r>
  <r>
    <n v="170"/>
    <s v="Summers, Gallegos and Stein"/>
    <s v="Mandatory mobile product"/>
    <n v="188100"/>
    <n v="5528"/>
    <x v="0"/>
    <n v="67"/>
    <s v="US"/>
    <s v="USD"/>
    <n v="1501736400"/>
    <n v="1502341200"/>
    <b v="0"/>
    <b v="0"/>
    <x v="7"/>
    <n v="2.9388623072833599E-2"/>
    <n v="82.507462686567166"/>
    <x v="1"/>
    <s v="indie rock"/>
    <x v="167"/>
    <d v="2017-08-10T05:00:00"/>
  </r>
  <r>
    <n v="171"/>
    <s v="Blair Group"/>
    <s v="Public-key 3rdgeneration budgetary management"/>
    <n v="4900"/>
    <n v="521"/>
    <x v="0"/>
    <n v="5"/>
    <s v="US"/>
    <s v="USD"/>
    <n v="1395291600"/>
    <n v="1397192400"/>
    <b v="0"/>
    <b v="0"/>
    <x v="18"/>
    <n v="0.1063265306122449"/>
    <n v="104.2"/>
    <x v="5"/>
    <s v="translations"/>
    <x v="168"/>
    <d v="2014-04-11T05:00:00"/>
  </r>
  <r>
    <n v="172"/>
    <s v="Nixon Inc"/>
    <s v="Centralized national firmware"/>
    <n v="800"/>
    <n v="663"/>
    <x v="0"/>
    <n v="26"/>
    <s v="US"/>
    <s v="USD"/>
    <n v="1405746000"/>
    <n v="1407042000"/>
    <b v="0"/>
    <b v="1"/>
    <x v="4"/>
    <n v="0.82874999999999999"/>
    <n v="25.5"/>
    <x v="4"/>
    <s v="documentary"/>
    <x v="169"/>
    <d v="2014-08-03T05:00:00"/>
  </r>
  <r>
    <n v="173"/>
    <s v="White LLC"/>
    <s v="Cross-group 4thgeneration middleware"/>
    <n v="96700"/>
    <n v="157635"/>
    <x v="1"/>
    <n v="1561"/>
    <s v="US"/>
    <s v="USD"/>
    <n v="1368853200"/>
    <n v="1369371600"/>
    <b v="0"/>
    <b v="0"/>
    <x v="3"/>
    <n v="1.6301447776628748"/>
    <n v="100.98334401024984"/>
    <x v="3"/>
    <s v="plays"/>
    <x v="170"/>
    <d v="2013-05-24T05:00:00"/>
  </r>
  <r>
    <n v="174"/>
    <s v="Santos, Black and Donovan"/>
    <s v="Pre-emptive scalable access"/>
    <n v="600"/>
    <n v="5368"/>
    <x v="1"/>
    <n v="48"/>
    <s v="US"/>
    <s v="USD"/>
    <n v="1444021200"/>
    <n v="1444107600"/>
    <b v="0"/>
    <b v="1"/>
    <x v="8"/>
    <n v="8.9466666666666672"/>
    <n v="111.83333333333333"/>
    <x v="2"/>
    <s v="wearables"/>
    <x v="171"/>
    <d v="2015-10-06T05:00:00"/>
  </r>
  <r>
    <n v="175"/>
    <s v="Jones, Contreras and Burnett"/>
    <s v="Sharable intangible migration"/>
    <n v="181200"/>
    <n v="47459"/>
    <x v="0"/>
    <n v="1130"/>
    <s v="US"/>
    <s v="USD"/>
    <n v="1472619600"/>
    <n v="1474261200"/>
    <b v="0"/>
    <b v="0"/>
    <x v="3"/>
    <n v="0.26191501103752757"/>
    <n v="41.999115044247787"/>
    <x v="3"/>
    <s v="plays"/>
    <x v="172"/>
    <d v="2016-09-19T05:00:00"/>
  </r>
  <r>
    <n v="176"/>
    <s v="Stone-Orozco"/>
    <s v="Proactive scalable Graphical User Interface"/>
    <n v="115000"/>
    <n v="86060"/>
    <x v="0"/>
    <n v="782"/>
    <s v="US"/>
    <s v="USD"/>
    <n v="1472878800"/>
    <n v="1473656400"/>
    <b v="0"/>
    <b v="0"/>
    <x v="3"/>
    <n v="0.74834782608695649"/>
    <n v="110.05115089514067"/>
    <x v="3"/>
    <s v="plays"/>
    <x v="173"/>
    <d v="2016-09-12T05:00:00"/>
  </r>
  <r>
    <n v="177"/>
    <s v="Lee, Gibson and Morgan"/>
    <s v="Digitized solution-oriented product"/>
    <n v="38800"/>
    <n v="161593"/>
    <x v="1"/>
    <n v="2739"/>
    <s v="US"/>
    <s v="USD"/>
    <n v="1289800800"/>
    <n v="1291960800"/>
    <b v="0"/>
    <b v="0"/>
    <x v="3"/>
    <n v="4.1647680412371137"/>
    <n v="58.997079225994888"/>
    <x v="3"/>
    <s v="plays"/>
    <x v="174"/>
    <d v="2010-12-10T06:00:00"/>
  </r>
  <r>
    <n v="178"/>
    <s v="Alexander-Williams"/>
    <s v="Triple-buffered cohesive structure"/>
    <n v="7200"/>
    <n v="6927"/>
    <x v="0"/>
    <n v="210"/>
    <s v="US"/>
    <s v="USD"/>
    <n v="1505970000"/>
    <n v="1506747600"/>
    <b v="0"/>
    <b v="0"/>
    <x v="0"/>
    <n v="0.96208333333333329"/>
    <n v="32.985714285714288"/>
    <x v="0"/>
    <s v="food trucks"/>
    <x v="175"/>
    <d v="2017-09-30T05:00:00"/>
  </r>
  <r>
    <n v="179"/>
    <s v="Marks Ltd"/>
    <s v="Realigned human-resource orchestration"/>
    <n v="44500"/>
    <n v="159185"/>
    <x v="1"/>
    <n v="3537"/>
    <s v="CA"/>
    <s v="CAD"/>
    <n v="1363496400"/>
    <n v="1363582800"/>
    <b v="0"/>
    <b v="1"/>
    <x v="3"/>
    <n v="3.5771910112359548"/>
    <n v="45.005654509471306"/>
    <x v="3"/>
    <s v="plays"/>
    <x v="176"/>
    <d v="2013-03-18T05:00:00"/>
  </r>
  <r>
    <n v="180"/>
    <s v="Olsen, Edwards and Reid"/>
    <s v="Optional clear-thinking software"/>
    <n v="56000"/>
    <n v="172736"/>
    <x v="1"/>
    <n v="2107"/>
    <s v="AU"/>
    <s v="AUD"/>
    <n v="1269234000"/>
    <n v="1269666000"/>
    <b v="0"/>
    <b v="0"/>
    <x v="8"/>
    <n v="3.0845714285714285"/>
    <n v="81.98196487897485"/>
    <x v="2"/>
    <s v="wearables"/>
    <x v="177"/>
    <d v="2010-03-27T05:00:00"/>
  </r>
  <r>
    <n v="181"/>
    <s v="Daniels, Rose and Tyler"/>
    <s v="Centralized global approach"/>
    <n v="8600"/>
    <n v="5315"/>
    <x v="0"/>
    <n v="136"/>
    <s v="US"/>
    <s v="USD"/>
    <n v="1507093200"/>
    <n v="1508648400"/>
    <b v="0"/>
    <b v="0"/>
    <x v="2"/>
    <n v="0.61802325581395345"/>
    <n v="39.080882352941174"/>
    <x v="2"/>
    <s v="web"/>
    <x v="178"/>
    <d v="2017-10-22T05:00:00"/>
  </r>
  <r>
    <n v="182"/>
    <s v="Adams Group"/>
    <s v="Reverse-engineered bandwidth-monitored contingency"/>
    <n v="27100"/>
    <n v="195750"/>
    <x v="1"/>
    <n v="3318"/>
    <s v="DK"/>
    <s v="DKK"/>
    <n v="1560574800"/>
    <n v="1561957200"/>
    <b v="0"/>
    <b v="0"/>
    <x v="3"/>
    <n v="7.2232472324723247"/>
    <n v="58.996383363471971"/>
    <x v="3"/>
    <s v="plays"/>
    <x v="179"/>
    <d v="2019-07-01T05:00:00"/>
  </r>
  <r>
    <n v="183"/>
    <s v="Rogers, Huerta and Medina"/>
    <s v="Pre-emptive bandwidth-monitored instruction set"/>
    <n v="5100"/>
    <n v="3525"/>
    <x v="0"/>
    <n v="86"/>
    <s v="CA"/>
    <s v="CAD"/>
    <n v="1284008400"/>
    <n v="1285131600"/>
    <b v="0"/>
    <b v="0"/>
    <x v="1"/>
    <n v="0.69117647058823528"/>
    <n v="40.988372093023258"/>
    <x v="1"/>
    <s v="rock"/>
    <x v="180"/>
    <d v="2010-09-22T05:00:00"/>
  </r>
  <r>
    <n v="184"/>
    <s v="Howard, Carter and Griffith"/>
    <s v="Adaptive asynchronous emulation"/>
    <n v="3600"/>
    <n v="10550"/>
    <x v="1"/>
    <n v="340"/>
    <s v="US"/>
    <s v="USD"/>
    <n v="1556859600"/>
    <n v="1556946000"/>
    <b v="0"/>
    <b v="0"/>
    <x v="3"/>
    <n v="2.9305555555555554"/>
    <n v="31.029411764705884"/>
    <x v="3"/>
    <s v="plays"/>
    <x v="181"/>
    <d v="2019-05-04T05:00:00"/>
  </r>
  <r>
    <n v="185"/>
    <s v="Bailey PLC"/>
    <s v="Innovative actuating conglomeration"/>
    <n v="1000"/>
    <n v="718"/>
    <x v="0"/>
    <n v="19"/>
    <s v="US"/>
    <s v="USD"/>
    <n v="1526187600"/>
    <n v="1527138000"/>
    <b v="0"/>
    <b v="0"/>
    <x v="19"/>
    <n v="0.71799999999999997"/>
    <n v="37.789473684210527"/>
    <x v="4"/>
    <s v="television"/>
    <x v="182"/>
    <d v="2018-05-24T05:00:00"/>
  </r>
  <r>
    <n v="186"/>
    <s v="Parker Group"/>
    <s v="Grass-roots foreground policy"/>
    <n v="88800"/>
    <n v="28358"/>
    <x v="0"/>
    <n v="886"/>
    <s v="US"/>
    <s v="USD"/>
    <n v="1400821200"/>
    <n v="1402117200"/>
    <b v="0"/>
    <b v="0"/>
    <x v="3"/>
    <n v="0.31934684684684683"/>
    <n v="32.006772009029348"/>
    <x v="3"/>
    <s v="plays"/>
    <x v="183"/>
    <d v="2014-06-07T05:00:00"/>
  </r>
  <r>
    <n v="187"/>
    <s v="Fox Group"/>
    <s v="Horizontal transitional paradigm"/>
    <n v="60200"/>
    <n v="138384"/>
    <x v="1"/>
    <n v="1442"/>
    <s v="CA"/>
    <s v="CAD"/>
    <n v="1361599200"/>
    <n v="1364014800"/>
    <b v="0"/>
    <b v="1"/>
    <x v="12"/>
    <n v="2.2987375415282392"/>
    <n v="95.966712898751737"/>
    <x v="4"/>
    <s v="shorts"/>
    <x v="184"/>
    <d v="2013-03-23T05:00:00"/>
  </r>
  <r>
    <n v="188"/>
    <s v="Walker, Jones and Rodriguez"/>
    <s v="Networked didactic info-mediaries"/>
    <n v="8200"/>
    <n v="2625"/>
    <x v="0"/>
    <n v="35"/>
    <s v="IT"/>
    <s v="EUR"/>
    <n v="1417500000"/>
    <n v="1417586400"/>
    <b v="0"/>
    <b v="0"/>
    <x v="3"/>
    <n v="0.3201219512195122"/>
    <n v="75"/>
    <x v="3"/>
    <s v="plays"/>
    <x v="185"/>
    <d v="2014-12-03T06:00:00"/>
  </r>
  <r>
    <n v="189"/>
    <s v="Anthony-Shaw"/>
    <s v="Switchable contextually-based access"/>
    <n v="191300"/>
    <n v="45004"/>
    <x v="3"/>
    <n v="441"/>
    <s v="US"/>
    <s v="USD"/>
    <n v="1457071200"/>
    <n v="1457071200"/>
    <b v="0"/>
    <b v="0"/>
    <x v="3"/>
    <n v="0.23525352848928385"/>
    <n v="102.0498866213152"/>
    <x v="3"/>
    <s v="plays"/>
    <x v="186"/>
    <d v="2016-03-04T06:00:00"/>
  </r>
  <r>
    <n v="190"/>
    <s v="Cook LLC"/>
    <s v="Up-sized dynamic throughput"/>
    <n v="3700"/>
    <n v="2538"/>
    <x v="0"/>
    <n v="24"/>
    <s v="US"/>
    <s v="USD"/>
    <n v="1370322000"/>
    <n v="1370408400"/>
    <b v="0"/>
    <b v="1"/>
    <x v="3"/>
    <n v="0.68594594594594593"/>
    <n v="105.75"/>
    <x v="3"/>
    <s v="plays"/>
    <x v="187"/>
    <d v="2013-06-05T05:00:00"/>
  </r>
  <r>
    <n v="191"/>
    <s v="Sutton PLC"/>
    <s v="Mandatory reciprocal superstructure"/>
    <n v="8400"/>
    <n v="3188"/>
    <x v="0"/>
    <n v="86"/>
    <s v="IT"/>
    <s v="EUR"/>
    <n v="1552366800"/>
    <n v="1552626000"/>
    <b v="0"/>
    <b v="0"/>
    <x v="3"/>
    <n v="0.37952380952380954"/>
    <n v="37.069767441860463"/>
    <x v="3"/>
    <s v="plays"/>
    <x v="188"/>
    <d v="2019-03-15T05:00:00"/>
  </r>
  <r>
    <n v="192"/>
    <s v="Long, Morgan and Mitchell"/>
    <s v="Upgradable 4thgeneration productivity"/>
    <n v="42600"/>
    <n v="8517"/>
    <x v="0"/>
    <n v="243"/>
    <s v="US"/>
    <s v="USD"/>
    <n v="1403845200"/>
    <n v="1404190800"/>
    <b v="0"/>
    <b v="0"/>
    <x v="1"/>
    <n v="0.19992957746478873"/>
    <n v="35.049382716049379"/>
    <x v="1"/>
    <s v="rock"/>
    <x v="189"/>
    <d v="2014-07-01T05:00:00"/>
  </r>
  <r>
    <n v="193"/>
    <s v="Calhoun, Rogers and Long"/>
    <s v="Progressive discrete hub"/>
    <n v="6600"/>
    <n v="3012"/>
    <x v="0"/>
    <n v="65"/>
    <s v="US"/>
    <s v="USD"/>
    <n v="1523163600"/>
    <n v="1523509200"/>
    <b v="1"/>
    <b v="0"/>
    <x v="7"/>
    <n v="0.45636363636363636"/>
    <n v="46.338461538461537"/>
    <x v="1"/>
    <s v="indie rock"/>
    <x v="190"/>
    <d v="2018-04-12T05:00:00"/>
  </r>
  <r>
    <n v="194"/>
    <s v="Sandoval Group"/>
    <s v="Assimilated multi-tasking archive"/>
    <n v="7100"/>
    <n v="8716"/>
    <x v="1"/>
    <n v="126"/>
    <s v="US"/>
    <s v="USD"/>
    <n v="1442206800"/>
    <n v="1443589200"/>
    <b v="0"/>
    <b v="0"/>
    <x v="16"/>
    <n v="1.227605633802817"/>
    <n v="69.174603174603178"/>
    <x v="1"/>
    <s v="metal"/>
    <x v="191"/>
    <d v="2015-09-30T05:00:00"/>
  </r>
  <r>
    <n v="195"/>
    <s v="Smith and Sons"/>
    <s v="Upgradable high-level solution"/>
    <n v="15800"/>
    <n v="57157"/>
    <x v="1"/>
    <n v="524"/>
    <s v="US"/>
    <s v="USD"/>
    <n v="1532840400"/>
    <n v="1533445200"/>
    <b v="0"/>
    <b v="0"/>
    <x v="5"/>
    <n v="3.61753164556962"/>
    <n v="109.07824427480917"/>
    <x v="1"/>
    <s v="electric music"/>
    <x v="192"/>
    <d v="2018-08-05T05:00:00"/>
  </r>
  <r>
    <n v="196"/>
    <s v="King Inc"/>
    <s v="Organic bandwidth-monitored frame"/>
    <n v="8200"/>
    <n v="5178"/>
    <x v="0"/>
    <n v="100"/>
    <s v="DK"/>
    <s v="DKK"/>
    <n v="1472878800"/>
    <n v="1474520400"/>
    <b v="0"/>
    <b v="0"/>
    <x v="8"/>
    <n v="0.63146341463414635"/>
    <n v="51.78"/>
    <x v="2"/>
    <s v="wearables"/>
    <x v="173"/>
    <d v="2016-09-22T05:00:00"/>
  </r>
  <r>
    <n v="197"/>
    <s v="Perry and Sons"/>
    <s v="Business-focused logistical framework"/>
    <n v="54700"/>
    <n v="163118"/>
    <x v="1"/>
    <n v="1989"/>
    <s v="US"/>
    <s v="USD"/>
    <n v="1498194000"/>
    <n v="1499403600"/>
    <b v="0"/>
    <b v="0"/>
    <x v="6"/>
    <n v="2.9820475319926874"/>
    <n v="82.010055304172951"/>
    <x v="4"/>
    <s v="drama"/>
    <x v="193"/>
    <d v="2017-07-07T05:00:00"/>
  </r>
  <r>
    <n v="198"/>
    <s v="Palmer Inc"/>
    <s v="Universal multi-state capability"/>
    <n v="63200"/>
    <n v="6041"/>
    <x v="0"/>
    <n v="168"/>
    <s v="US"/>
    <s v="USD"/>
    <n v="1281070800"/>
    <n v="1283576400"/>
    <b v="0"/>
    <b v="0"/>
    <x v="5"/>
    <n v="9.5585443037974685E-2"/>
    <n v="35.958333333333336"/>
    <x v="1"/>
    <s v="electric music"/>
    <x v="194"/>
    <d v="2010-09-04T05:00:00"/>
  </r>
  <r>
    <n v="199"/>
    <s v="Hull, Baker and Martinez"/>
    <s v="Digitized reciprocal infrastructure"/>
    <n v="1800"/>
    <n v="968"/>
    <x v="0"/>
    <n v="13"/>
    <s v="US"/>
    <s v="USD"/>
    <n v="1436245200"/>
    <n v="1436590800"/>
    <b v="0"/>
    <b v="0"/>
    <x v="1"/>
    <n v="0.5377777777777778"/>
    <n v="74.461538461538467"/>
    <x v="1"/>
    <s v="rock"/>
    <x v="195"/>
    <d v="2015-07-11T05:00:00"/>
  </r>
  <r>
    <n v="200"/>
    <s v="Becker, Rice and White"/>
    <s v="Reduced dedicated capability"/>
    <n v="100"/>
    <n v="2"/>
    <x v="0"/>
    <n v="1"/>
    <s v="CA"/>
    <s v="CAD"/>
    <n v="1269493200"/>
    <n v="1270443600"/>
    <b v="0"/>
    <b v="0"/>
    <x v="3"/>
    <n v="0.02"/>
    <n v="2"/>
    <x v="3"/>
    <s v="plays"/>
    <x v="152"/>
    <d v="2010-04-05T05:00:00"/>
  </r>
  <r>
    <n v="201"/>
    <s v="Osborne, Perkins and Knox"/>
    <s v="Cross-platform bi-directional workforce"/>
    <n v="2100"/>
    <n v="14305"/>
    <x v="1"/>
    <n v="157"/>
    <s v="US"/>
    <s v="USD"/>
    <n v="1406264400"/>
    <n v="1407819600"/>
    <b v="0"/>
    <b v="0"/>
    <x v="2"/>
    <n v="6.8119047619047617"/>
    <n v="91.114649681528661"/>
    <x v="2"/>
    <s v="web"/>
    <x v="196"/>
    <d v="2014-08-12T05:00:00"/>
  </r>
  <r>
    <n v="202"/>
    <s v="Mcknight-Freeman"/>
    <s v="Upgradable scalable methodology"/>
    <n v="8300"/>
    <n v="6543"/>
    <x v="3"/>
    <n v="82"/>
    <s v="US"/>
    <s v="USD"/>
    <n v="1317531600"/>
    <n v="1317877200"/>
    <b v="0"/>
    <b v="0"/>
    <x v="0"/>
    <n v="0.78831325301204824"/>
    <n v="79.792682926829272"/>
    <x v="0"/>
    <s v="food trucks"/>
    <x v="197"/>
    <d v="2011-10-06T05:00:00"/>
  </r>
  <r>
    <n v="203"/>
    <s v="Hayden, Shannon and Stein"/>
    <s v="Customer-focused client-server service-desk"/>
    <n v="143900"/>
    <n v="193413"/>
    <x v="1"/>
    <n v="4498"/>
    <s v="AU"/>
    <s v="AUD"/>
    <n v="1484632800"/>
    <n v="1484805600"/>
    <b v="0"/>
    <b v="0"/>
    <x v="3"/>
    <n v="1.3440792216817234"/>
    <n v="42.999777678968428"/>
    <x v="3"/>
    <s v="plays"/>
    <x v="198"/>
    <d v="2017-01-19T06:00:00"/>
  </r>
  <r>
    <n v="204"/>
    <s v="Daniel-Luna"/>
    <s v="Mandatory multimedia leverage"/>
    <n v="75000"/>
    <n v="2529"/>
    <x v="0"/>
    <n v="40"/>
    <s v="US"/>
    <s v="USD"/>
    <n v="1301806800"/>
    <n v="1302670800"/>
    <b v="0"/>
    <b v="0"/>
    <x v="17"/>
    <n v="3.372E-2"/>
    <n v="63.225000000000001"/>
    <x v="1"/>
    <s v="jazz"/>
    <x v="199"/>
    <d v="2011-04-13T05:00:00"/>
  </r>
  <r>
    <n v="205"/>
    <s v="Weaver-Marquez"/>
    <s v="Focused analyzing circuit"/>
    <n v="1300"/>
    <n v="5614"/>
    <x v="1"/>
    <n v="80"/>
    <s v="US"/>
    <s v="USD"/>
    <n v="1539752400"/>
    <n v="1540789200"/>
    <b v="1"/>
    <b v="0"/>
    <x v="3"/>
    <n v="4.3184615384615386"/>
    <n v="70.174999999999997"/>
    <x v="3"/>
    <s v="plays"/>
    <x v="200"/>
    <d v="2018-10-29T05:00:00"/>
  </r>
  <r>
    <n v="206"/>
    <s v="Austin, Baker and Kelley"/>
    <s v="Fundamental grid-enabled strategy"/>
    <n v="9000"/>
    <n v="3496"/>
    <x v="3"/>
    <n v="57"/>
    <s v="US"/>
    <s v="USD"/>
    <n v="1267250400"/>
    <n v="1268028000"/>
    <b v="0"/>
    <b v="0"/>
    <x v="13"/>
    <n v="0.38844444444444443"/>
    <n v="61.333333333333336"/>
    <x v="5"/>
    <s v="fiction"/>
    <x v="201"/>
    <d v="2010-03-08T06:00:00"/>
  </r>
  <r>
    <n v="207"/>
    <s v="Carney-Anderson"/>
    <s v="Digitized 5thgeneration knowledgebase"/>
    <n v="1000"/>
    <n v="4257"/>
    <x v="1"/>
    <n v="43"/>
    <s v="US"/>
    <s v="USD"/>
    <n v="1535432400"/>
    <n v="1537160400"/>
    <b v="0"/>
    <b v="1"/>
    <x v="1"/>
    <n v="4.2569999999999997"/>
    <n v="99"/>
    <x v="1"/>
    <s v="rock"/>
    <x v="202"/>
    <d v="2018-09-17T05:00:00"/>
  </r>
  <r>
    <n v="208"/>
    <s v="Jackson Inc"/>
    <s v="Mandatory multi-tasking encryption"/>
    <n v="196900"/>
    <n v="199110"/>
    <x v="1"/>
    <n v="2053"/>
    <s v="US"/>
    <s v="USD"/>
    <n v="1510207200"/>
    <n v="1512280800"/>
    <b v="0"/>
    <b v="0"/>
    <x v="4"/>
    <n v="1.0112239715591671"/>
    <n v="96.984900146127615"/>
    <x v="4"/>
    <s v="documentary"/>
    <x v="203"/>
    <d v="2017-12-03T06:00:00"/>
  </r>
  <r>
    <n v="209"/>
    <s v="Warren Ltd"/>
    <s v="Distributed system-worthy application"/>
    <n v="194500"/>
    <n v="41212"/>
    <x v="2"/>
    <n v="808"/>
    <s v="AU"/>
    <s v="AUD"/>
    <n v="1462510800"/>
    <n v="1463115600"/>
    <b v="0"/>
    <b v="0"/>
    <x v="4"/>
    <n v="0.21188688946015424"/>
    <n v="51.004950495049506"/>
    <x v="4"/>
    <s v="documentary"/>
    <x v="204"/>
    <d v="2016-05-13T05:00:00"/>
  </r>
  <r>
    <n v="210"/>
    <s v="Schultz Inc"/>
    <s v="Synergistic tertiary time-frame"/>
    <n v="9400"/>
    <n v="6338"/>
    <x v="0"/>
    <n v="226"/>
    <s v="DK"/>
    <s v="DKK"/>
    <n v="1488520800"/>
    <n v="1490850000"/>
    <b v="0"/>
    <b v="0"/>
    <x v="22"/>
    <n v="0.67425531914893622"/>
    <n v="28.044247787610619"/>
    <x v="4"/>
    <s v="science fiction"/>
    <x v="205"/>
    <d v="2017-03-30T05:00:00"/>
  </r>
  <r>
    <n v="211"/>
    <s v="Thompson LLC"/>
    <s v="Customer-focused impactful benchmark"/>
    <n v="104400"/>
    <n v="99100"/>
    <x v="0"/>
    <n v="1625"/>
    <s v="US"/>
    <s v="USD"/>
    <n v="1377579600"/>
    <n v="1379653200"/>
    <b v="0"/>
    <b v="0"/>
    <x v="3"/>
    <n v="0.9492337164750958"/>
    <n v="60.984615384615381"/>
    <x v="3"/>
    <s v="plays"/>
    <x v="206"/>
    <d v="2013-09-20T05:00:00"/>
  </r>
  <r>
    <n v="212"/>
    <s v="Johnson Inc"/>
    <s v="Profound next generation infrastructure"/>
    <n v="8100"/>
    <n v="12300"/>
    <x v="1"/>
    <n v="168"/>
    <s v="US"/>
    <s v="USD"/>
    <n v="1576389600"/>
    <n v="1580364000"/>
    <b v="0"/>
    <b v="0"/>
    <x v="3"/>
    <n v="1.5185185185185186"/>
    <n v="73.214285714285708"/>
    <x v="3"/>
    <s v="plays"/>
    <x v="207"/>
    <d v="2020-01-30T06:00:00"/>
  </r>
  <r>
    <n v="213"/>
    <s v="Morgan-Warren"/>
    <s v="Face-to-face encompassing info-mediaries"/>
    <n v="87900"/>
    <n v="171549"/>
    <x v="1"/>
    <n v="4289"/>
    <s v="US"/>
    <s v="USD"/>
    <n v="1289019600"/>
    <n v="1289714400"/>
    <b v="0"/>
    <b v="1"/>
    <x v="7"/>
    <n v="1.9516382252559727"/>
    <n v="39.997435299603637"/>
    <x v="1"/>
    <s v="indie rock"/>
    <x v="208"/>
    <d v="2010-11-14T06:00:00"/>
  </r>
  <r>
    <n v="214"/>
    <s v="Sullivan Group"/>
    <s v="Open-source fresh-thinking policy"/>
    <n v="1400"/>
    <n v="14324"/>
    <x v="1"/>
    <n v="165"/>
    <s v="US"/>
    <s v="USD"/>
    <n v="1282194000"/>
    <n v="1282712400"/>
    <b v="0"/>
    <b v="0"/>
    <x v="1"/>
    <n v="10.231428571428571"/>
    <n v="86.812121212121212"/>
    <x v="1"/>
    <s v="rock"/>
    <x v="209"/>
    <d v="2010-08-25T05:00:00"/>
  </r>
  <r>
    <n v="215"/>
    <s v="Vargas, Banks and Palmer"/>
    <s v="Extended 24/7 implementation"/>
    <n v="156800"/>
    <n v="6024"/>
    <x v="0"/>
    <n v="143"/>
    <s v="US"/>
    <s v="USD"/>
    <n v="1550037600"/>
    <n v="1550210400"/>
    <b v="0"/>
    <b v="0"/>
    <x v="3"/>
    <n v="3.8418367346938778E-2"/>
    <n v="42.125874125874127"/>
    <x v="3"/>
    <s v="plays"/>
    <x v="210"/>
    <d v="2019-02-15T06:00:00"/>
  </r>
  <r>
    <n v="216"/>
    <s v="Johnson, Dixon and Zimmerman"/>
    <s v="Organic dynamic algorithm"/>
    <n v="121700"/>
    <n v="188721"/>
    <x v="1"/>
    <n v="1815"/>
    <s v="US"/>
    <s v="USD"/>
    <n v="1321941600"/>
    <n v="1322114400"/>
    <b v="0"/>
    <b v="0"/>
    <x v="3"/>
    <n v="1.5507066557107643"/>
    <n v="103.97851239669421"/>
    <x v="3"/>
    <s v="plays"/>
    <x v="211"/>
    <d v="2011-11-24T06:00:00"/>
  </r>
  <r>
    <n v="217"/>
    <s v="Moore, Dudley and Navarro"/>
    <s v="Organic multi-tasking focus group"/>
    <n v="129400"/>
    <n v="57911"/>
    <x v="0"/>
    <n v="934"/>
    <s v="US"/>
    <s v="USD"/>
    <n v="1556427600"/>
    <n v="1557205200"/>
    <b v="0"/>
    <b v="0"/>
    <x v="22"/>
    <n v="0.44753477588871715"/>
    <n v="62.003211991434689"/>
    <x v="4"/>
    <s v="science fiction"/>
    <x v="212"/>
    <d v="2019-05-07T05:00:00"/>
  </r>
  <r>
    <n v="218"/>
    <s v="Price-Rodriguez"/>
    <s v="Adaptive logistical initiative"/>
    <n v="5700"/>
    <n v="12309"/>
    <x v="1"/>
    <n v="397"/>
    <s v="GB"/>
    <s v="GBP"/>
    <n v="1320991200"/>
    <n v="1323928800"/>
    <b v="0"/>
    <b v="1"/>
    <x v="12"/>
    <n v="2.1594736842105262"/>
    <n v="31.005037783375315"/>
    <x v="4"/>
    <s v="shorts"/>
    <x v="213"/>
    <d v="2011-12-15T06:00:00"/>
  </r>
  <r>
    <n v="219"/>
    <s v="Huang-Henderson"/>
    <s v="Stand-alone mobile customer loyalty"/>
    <n v="41700"/>
    <n v="138497"/>
    <x v="1"/>
    <n v="1539"/>
    <s v="US"/>
    <s v="USD"/>
    <n v="1345093200"/>
    <n v="1346130000"/>
    <b v="0"/>
    <b v="0"/>
    <x v="10"/>
    <n v="3.3212709832134291"/>
    <n v="89.991552956465242"/>
    <x v="4"/>
    <s v="animation"/>
    <x v="214"/>
    <d v="2012-08-28T05:00:00"/>
  </r>
  <r>
    <n v="220"/>
    <s v="Owens-Le"/>
    <s v="Focused composite approach"/>
    <n v="7900"/>
    <n v="667"/>
    <x v="0"/>
    <n v="17"/>
    <s v="US"/>
    <s v="USD"/>
    <n v="1309496400"/>
    <n v="1311051600"/>
    <b v="1"/>
    <b v="0"/>
    <x v="3"/>
    <n v="8.4430379746835441E-2"/>
    <n v="39.235294117647058"/>
    <x v="3"/>
    <s v="plays"/>
    <x v="215"/>
    <d v="2011-07-19T05:00:00"/>
  </r>
  <r>
    <n v="221"/>
    <s v="Huff LLC"/>
    <s v="Face-to-face clear-thinking Local Area Network"/>
    <n v="121500"/>
    <n v="119830"/>
    <x v="0"/>
    <n v="2179"/>
    <s v="US"/>
    <s v="USD"/>
    <n v="1340254800"/>
    <n v="1340427600"/>
    <b v="1"/>
    <b v="0"/>
    <x v="0"/>
    <n v="0.9862551440329218"/>
    <n v="54.993116108306566"/>
    <x v="0"/>
    <s v="food trucks"/>
    <x v="216"/>
    <d v="2012-06-23T05:00:00"/>
  </r>
  <r>
    <n v="222"/>
    <s v="Johnson LLC"/>
    <s v="Cross-group cohesive circuit"/>
    <n v="4800"/>
    <n v="6623"/>
    <x v="1"/>
    <n v="138"/>
    <s v="US"/>
    <s v="USD"/>
    <n v="1412226000"/>
    <n v="1412312400"/>
    <b v="0"/>
    <b v="0"/>
    <x v="14"/>
    <n v="1.3797916666666667"/>
    <n v="47.992753623188406"/>
    <x v="7"/>
    <s v="photography books"/>
    <x v="217"/>
    <d v="2014-10-03T05:00:00"/>
  </r>
  <r>
    <n v="223"/>
    <s v="Chavez, Garcia and Cantu"/>
    <s v="Synergistic explicit capability"/>
    <n v="87300"/>
    <n v="81897"/>
    <x v="0"/>
    <n v="931"/>
    <s v="US"/>
    <s v="USD"/>
    <n v="1458104400"/>
    <n v="1459314000"/>
    <b v="0"/>
    <b v="0"/>
    <x v="3"/>
    <n v="0.93810996563573879"/>
    <n v="87.966702470461868"/>
    <x v="3"/>
    <s v="plays"/>
    <x v="218"/>
    <d v="2016-03-30T05:00:00"/>
  </r>
  <r>
    <n v="224"/>
    <s v="Lester-Moore"/>
    <s v="Diverse analyzing definition"/>
    <n v="46300"/>
    <n v="186885"/>
    <x v="1"/>
    <n v="3594"/>
    <s v="US"/>
    <s v="USD"/>
    <n v="1411534800"/>
    <n v="1415426400"/>
    <b v="0"/>
    <b v="0"/>
    <x v="22"/>
    <n v="4.0363930885529156"/>
    <n v="51.999165275459099"/>
    <x v="4"/>
    <s v="science fiction"/>
    <x v="219"/>
    <d v="2014-11-08T06:00:00"/>
  </r>
  <r>
    <n v="225"/>
    <s v="Fox-Quinn"/>
    <s v="Enterprise-wide reciprocal success"/>
    <n v="67800"/>
    <n v="176398"/>
    <x v="1"/>
    <n v="5880"/>
    <s v="US"/>
    <s v="USD"/>
    <n v="1399093200"/>
    <n v="1399093200"/>
    <b v="1"/>
    <b v="0"/>
    <x v="1"/>
    <n v="2.6017404129793511"/>
    <n v="29.999659863945578"/>
    <x v="1"/>
    <s v="rock"/>
    <x v="220"/>
    <d v="2014-05-03T05:00:00"/>
  </r>
  <r>
    <n v="226"/>
    <s v="Garcia Inc"/>
    <s v="Progressive neutral middleware"/>
    <n v="3000"/>
    <n v="10999"/>
    <x v="1"/>
    <n v="112"/>
    <s v="US"/>
    <s v="USD"/>
    <n v="1270702800"/>
    <n v="1273899600"/>
    <b v="0"/>
    <b v="0"/>
    <x v="14"/>
    <n v="3.6663333333333332"/>
    <n v="98.205357142857139"/>
    <x v="7"/>
    <s v="photography books"/>
    <x v="221"/>
    <d v="2010-05-15T05:00:00"/>
  </r>
  <r>
    <n v="227"/>
    <s v="Johnson-Lee"/>
    <s v="Intuitive exuding process improvement"/>
    <n v="60900"/>
    <n v="102751"/>
    <x v="1"/>
    <n v="943"/>
    <s v="US"/>
    <s v="USD"/>
    <n v="1431666000"/>
    <n v="1432184400"/>
    <b v="0"/>
    <b v="0"/>
    <x v="20"/>
    <n v="1.687208538587849"/>
    <n v="108.96182396606575"/>
    <x v="6"/>
    <s v="mobile games"/>
    <x v="222"/>
    <d v="2015-05-21T05:00:00"/>
  </r>
  <r>
    <n v="228"/>
    <s v="Pineda Group"/>
    <s v="Exclusive real-time protocol"/>
    <n v="137900"/>
    <n v="165352"/>
    <x v="1"/>
    <n v="2468"/>
    <s v="US"/>
    <s v="USD"/>
    <n v="1472619600"/>
    <n v="1474779600"/>
    <b v="0"/>
    <b v="0"/>
    <x v="10"/>
    <n v="1.1990717911530093"/>
    <n v="66.998379254457049"/>
    <x v="4"/>
    <s v="animation"/>
    <x v="172"/>
    <d v="2016-09-25T05:00:00"/>
  </r>
  <r>
    <n v="229"/>
    <s v="Hoffman-Howard"/>
    <s v="Extended encompassing application"/>
    <n v="85600"/>
    <n v="165798"/>
    <x v="1"/>
    <n v="2551"/>
    <s v="US"/>
    <s v="USD"/>
    <n v="1496293200"/>
    <n v="1500440400"/>
    <b v="0"/>
    <b v="1"/>
    <x v="20"/>
    <n v="1.936892523364486"/>
    <n v="64.99333594668758"/>
    <x v="6"/>
    <s v="mobile games"/>
    <x v="223"/>
    <d v="2017-07-19T05:00:00"/>
  </r>
  <r>
    <n v="230"/>
    <s v="Miranda, Hall and Mcgrath"/>
    <s v="Progressive value-added ability"/>
    <n v="2400"/>
    <n v="10084"/>
    <x v="1"/>
    <n v="101"/>
    <s v="US"/>
    <s v="USD"/>
    <n v="1575612000"/>
    <n v="1575612000"/>
    <b v="0"/>
    <b v="0"/>
    <x v="11"/>
    <n v="4.2016666666666671"/>
    <n v="99.841584158415841"/>
    <x v="6"/>
    <s v="video games"/>
    <x v="224"/>
    <d v="2019-12-06T06:00:00"/>
  </r>
  <r>
    <n v="231"/>
    <s v="Williams, Carter and Gonzalez"/>
    <s v="Cross-platform uniform hardware"/>
    <n v="7200"/>
    <n v="5523"/>
    <x v="3"/>
    <n v="67"/>
    <s v="US"/>
    <s v="USD"/>
    <n v="1369112400"/>
    <n v="1374123600"/>
    <b v="0"/>
    <b v="0"/>
    <x v="3"/>
    <n v="0.76708333333333334"/>
    <n v="82.432835820895519"/>
    <x v="3"/>
    <s v="plays"/>
    <x v="225"/>
    <d v="2013-07-18T05:00:00"/>
  </r>
  <r>
    <n v="232"/>
    <s v="Davis-Rodriguez"/>
    <s v="Progressive secondary portal"/>
    <n v="3400"/>
    <n v="5823"/>
    <x v="1"/>
    <n v="92"/>
    <s v="US"/>
    <s v="USD"/>
    <n v="1469422800"/>
    <n v="1469509200"/>
    <b v="0"/>
    <b v="0"/>
    <x v="3"/>
    <n v="1.7126470588235294"/>
    <n v="63.293478260869563"/>
    <x v="3"/>
    <s v="plays"/>
    <x v="226"/>
    <d v="2016-07-26T05:00:00"/>
  </r>
  <r>
    <n v="233"/>
    <s v="Reid, Rivera and Perry"/>
    <s v="Multi-lateral national adapter"/>
    <n v="3800"/>
    <n v="6000"/>
    <x v="1"/>
    <n v="62"/>
    <s v="US"/>
    <s v="USD"/>
    <n v="1307854800"/>
    <n v="1309237200"/>
    <b v="0"/>
    <b v="0"/>
    <x v="10"/>
    <n v="1.5789473684210527"/>
    <n v="96.774193548387103"/>
    <x v="4"/>
    <s v="animation"/>
    <x v="227"/>
    <d v="2011-06-28T05:00:00"/>
  </r>
  <r>
    <n v="234"/>
    <s v="Mendoza-Parker"/>
    <s v="Enterprise-wide motivating matrices"/>
    <n v="7500"/>
    <n v="8181"/>
    <x v="1"/>
    <n v="149"/>
    <s v="IT"/>
    <s v="EUR"/>
    <n v="1503378000"/>
    <n v="1503982800"/>
    <b v="0"/>
    <b v="1"/>
    <x v="11"/>
    <n v="1.0908"/>
    <n v="54.906040268456373"/>
    <x v="6"/>
    <s v="video games"/>
    <x v="228"/>
    <d v="2017-08-29T05:00:00"/>
  </r>
  <r>
    <n v="235"/>
    <s v="Lee, Ali and Guzman"/>
    <s v="Polarized upward-trending Local Area Network"/>
    <n v="8600"/>
    <n v="3589"/>
    <x v="0"/>
    <n v="92"/>
    <s v="US"/>
    <s v="USD"/>
    <n v="1486965600"/>
    <n v="1487397600"/>
    <b v="0"/>
    <b v="0"/>
    <x v="10"/>
    <n v="0.41732558139534881"/>
    <n v="39.010869565217391"/>
    <x v="4"/>
    <s v="animation"/>
    <x v="229"/>
    <d v="2017-02-18T06:00:00"/>
  </r>
  <r>
    <n v="236"/>
    <s v="Gallegos-Cobb"/>
    <s v="Object-based directional function"/>
    <n v="39500"/>
    <n v="4323"/>
    <x v="0"/>
    <n v="57"/>
    <s v="AU"/>
    <s v="AUD"/>
    <n v="1561438800"/>
    <n v="1562043600"/>
    <b v="0"/>
    <b v="1"/>
    <x v="1"/>
    <n v="0.10944303797468355"/>
    <n v="75.84210526315789"/>
    <x v="1"/>
    <s v="rock"/>
    <x v="230"/>
    <d v="2019-07-02T05:00:00"/>
  </r>
  <r>
    <n v="237"/>
    <s v="Ellison PLC"/>
    <s v="Re-contextualized tangible open architecture"/>
    <n v="9300"/>
    <n v="14822"/>
    <x v="1"/>
    <n v="329"/>
    <s v="US"/>
    <s v="USD"/>
    <n v="1398402000"/>
    <n v="1398574800"/>
    <b v="0"/>
    <b v="0"/>
    <x v="10"/>
    <n v="1.593763440860215"/>
    <n v="45.051671732522799"/>
    <x v="4"/>
    <s v="animation"/>
    <x v="231"/>
    <d v="2014-04-27T05:00:00"/>
  </r>
  <r>
    <n v="238"/>
    <s v="Bolton, Sanchez and Carrillo"/>
    <s v="Distributed systemic adapter"/>
    <n v="2400"/>
    <n v="10138"/>
    <x v="1"/>
    <n v="97"/>
    <s v="DK"/>
    <s v="DKK"/>
    <n v="1513231200"/>
    <n v="1515391200"/>
    <b v="0"/>
    <b v="1"/>
    <x v="3"/>
    <n v="4.2241666666666671"/>
    <n v="104.51546391752578"/>
    <x v="3"/>
    <s v="plays"/>
    <x v="232"/>
    <d v="2018-01-08T06:00:00"/>
  </r>
  <r>
    <n v="239"/>
    <s v="Mason-Sanders"/>
    <s v="Networked web-enabled instruction set"/>
    <n v="3200"/>
    <n v="3127"/>
    <x v="0"/>
    <n v="41"/>
    <s v="US"/>
    <s v="USD"/>
    <n v="1440824400"/>
    <n v="1441170000"/>
    <b v="0"/>
    <b v="0"/>
    <x v="8"/>
    <n v="0.97718749999999999"/>
    <n v="76.268292682926827"/>
    <x v="2"/>
    <s v="wearables"/>
    <x v="233"/>
    <d v="2015-09-02T05:00:00"/>
  </r>
  <r>
    <n v="240"/>
    <s v="Pitts-Reed"/>
    <s v="Vision-oriented dynamic service-desk"/>
    <n v="29400"/>
    <n v="123124"/>
    <x v="1"/>
    <n v="1784"/>
    <s v="US"/>
    <s v="USD"/>
    <n v="1281070800"/>
    <n v="1281157200"/>
    <b v="0"/>
    <b v="0"/>
    <x v="3"/>
    <n v="4.1878911564625847"/>
    <n v="69.015695067264573"/>
    <x v="3"/>
    <s v="plays"/>
    <x v="194"/>
    <d v="2010-08-07T05:00:00"/>
  </r>
  <r>
    <n v="241"/>
    <s v="Gonzalez-Martinez"/>
    <s v="Vision-oriented actuating open system"/>
    <n v="168500"/>
    <n v="171729"/>
    <x v="1"/>
    <n v="1684"/>
    <s v="AU"/>
    <s v="AUD"/>
    <n v="1397365200"/>
    <n v="1398229200"/>
    <b v="0"/>
    <b v="1"/>
    <x v="9"/>
    <n v="1.0191632047477746"/>
    <n v="101.97684085510689"/>
    <x v="5"/>
    <s v="nonfiction"/>
    <x v="234"/>
    <d v="2014-04-23T05:00:00"/>
  </r>
  <r>
    <n v="242"/>
    <s v="Hill, Martin and Garcia"/>
    <s v="Sharable scalable core"/>
    <n v="8400"/>
    <n v="10729"/>
    <x v="1"/>
    <n v="250"/>
    <s v="US"/>
    <s v="USD"/>
    <n v="1494392400"/>
    <n v="1495256400"/>
    <b v="0"/>
    <b v="1"/>
    <x v="1"/>
    <n v="1.2772619047619047"/>
    <n v="42.915999999999997"/>
    <x v="1"/>
    <s v="rock"/>
    <x v="235"/>
    <d v="2017-05-20T05:00:00"/>
  </r>
  <r>
    <n v="243"/>
    <s v="Garcia PLC"/>
    <s v="Customer-focused attitude-oriented function"/>
    <n v="2300"/>
    <n v="10240"/>
    <x v="1"/>
    <n v="238"/>
    <s v="US"/>
    <s v="USD"/>
    <n v="1520143200"/>
    <n v="1520402400"/>
    <b v="0"/>
    <b v="0"/>
    <x v="3"/>
    <n v="4.4521739130434783"/>
    <n v="43.025210084033617"/>
    <x v="3"/>
    <s v="plays"/>
    <x v="236"/>
    <d v="2018-03-07T06:00:00"/>
  </r>
  <r>
    <n v="244"/>
    <s v="Herring-Bailey"/>
    <s v="Reverse-engineered system-worthy extranet"/>
    <n v="700"/>
    <n v="3988"/>
    <x v="1"/>
    <n v="53"/>
    <s v="US"/>
    <s v="USD"/>
    <n v="1405314000"/>
    <n v="1409806800"/>
    <b v="0"/>
    <b v="0"/>
    <x v="3"/>
    <n v="5.6971428571428575"/>
    <n v="75.245283018867923"/>
    <x v="3"/>
    <s v="plays"/>
    <x v="237"/>
    <d v="2014-09-04T05:00:00"/>
  </r>
  <r>
    <n v="245"/>
    <s v="Russell-Gardner"/>
    <s v="Re-engineered systematic monitoring"/>
    <n v="2900"/>
    <n v="14771"/>
    <x v="1"/>
    <n v="214"/>
    <s v="US"/>
    <s v="USD"/>
    <n v="1396846800"/>
    <n v="1396933200"/>
    <b v="0"/>
    <b v="0"/>
    <x v="3"/>
    <n v="5.0934482758620687"/>
    <n v="69.023364485981304"/>
    <x v="3"/>
    <s v="plays"/>
    <x v="238"/>
    <d v="2014-04-08T05:00:00"/>
  </r>
  <r>
    <n v="246"/>
    <s v="Walters-Carter"/>
    <s v="Seamless value-added standardization"/>
    <n v="4500"/>
    <n v="14649"/>
    <x v="1"/>
    <n v="222"/>
    <s v="US"/>
    <s v="USD"/>
    <n v="1375678800"/>
    <n v="1376024400"/>
    <b v="0"/>
    <b v="0"/>
    <x v="2"/>
    <n v="3.2553333333333332"/>
    <n v="65.986486486486484"/>
    <x v="2"/>
    <s v="web"/>
    <x v="239"/>
    <d v="2013-08-09T05:00:00"/>
  </r>
  <r>
    <n v="247"/>
    <s v="Johnson, Patterson and Montoya"/>
    <s v="Triple-buffered fresh-thinking frame"/>
    <n v="19800"/>
    <n v="184658"/>
    <x v="1"/>
    <n v="1884"/>
    <s v="US"/>
    <s v="USD"/>
    <n v="1482386400"/>
    <n v="1483682400"/>
    <b v="0"/>
    <b v="1"/>
    <x v="13"/>
    <n v="9.3261616161616168"/>
    <n v="98.013800424628457"/>
    <x v="5"/>
    <s v="fiction"/>
    <x v="240"/>
    <d v="2017-01-06T06:00:00"/>
  </r>
  <r>
    <n v="248"/>
    <s v="Roberts and Sons"/>
    <s v="Streamlined holistic knowledgebase"/>
    <n v="6200"/>
    <n v="13103"/>
    <x v="1"/>
    <n v="218"/>
    <s v="AU"/>
    <s v="AUD"/>
    <n v="1420005600"/>
    <n v="1420437600"/>
    <b v="0"/>
    <b v="0"/>
    <x v="20"/>
    <n v="2.1133870967741935"/>
    <n v="60.105504587155963"/>
    <x v="6"/>
    <s v="mobile games"/>
    <x v="241"/>
    <d v="2015-01-05T06:00:00"/>
  </r>
  <r>
    <n v="249"/>
    <s v="Avila-Nelson"/>
    <s v="Up-sized intermediate website"/>
    <n v="61500"/>
    <n v="168095"/>
    <x v="1"/>
    <n v="6465"/>
    <s v="US"/>
    <s v="USD"/>
    <n v="1420178400"/>
    <n v="1420783200"/>
    <b v="0"/>
    <b v="0"/>
    <x v="18"/>
    <n v="2.7332520325203253"/>
    <n v="26.000773395204948"/>
    <x v="5"/>
    <s v="translations"/>
    <x v="242"/>
    <d v="2015-01-09T06:00:00"/>
  </r>
  <r>
    <n v="250"/>
    <s v="Robbins and Sons"/>
    <s v="Future-proofed directional synergy"/>
    <n v="100"/>
    <n v="3"/>
    <x v="0"/>
    <n v="1"/>
    <s v="US"/>
    <s v="USD"/>
    <n v="1264399200"/>
    <n v="1267423200"/>
    <b v="0"/>
    <b v="0"/>
    <x v="1"/>
    <n v="0.03"/>
    <n v="3"/>
    <x v="1"/>
    <s v="rock"/>
    <x v="67"/>
    <d v="2010-03-01T06:00:00"/>
  </r>
  <r>
    <n v="251"/>
    <s v="Singleton Ltd"/>
    <s v="Enhanced user-facing function"/>
    <n v="7100"/>
    <n v="3840"/>
    <x v="0"/>
    <n v="101"/>
    <s v="US"/>
    <s v="USD"/>
    <n v="1355032800"/>
    <n v="1355205600"/>
    <b v="0"/>
    <b v="0"/>
    <x v="3"/>
    <n v="0.54084507042253516"/>
    <n v="38.019801980198018"/>
    <x v="3"/>
    <s v="plays"/>
    <x v="243"/>
    <d v="2012-12-11T06:00:00"/>
  </r>
  <r>
    <n v="252"/>
    <s v="Perez PLC"/>
    <s v="Operative bandwidth-monitored interface"/>
    <n v="1000"/>
    <n v="6263"/>
    <x v="1"/>
    <n v="59"/>
    <s v="US"/>
    <s v="USD"/>
    <n v="1382677200"/>
    <n v="1383109200"/>
    <b v="0"/>
    <b v="0"/>
    <x v="3"/>
    <n v="6.2629999999999999"/>
    <n v="106.15254237288136"/>
    <x v="3"/>
    <s v="plays"/>
    <x v="244"/>
    <d v="2013-10-30T05:00:00"/>
  </r>
  <r>
    <n v="253"/>
    <s v="Rogers, Jacobs and Jackson"/>
    <s v="Upgradable multi-state instruction set"/>
    <n v="121500"/>
    <n v="108161"/>
    <x v="0"/>
    <n v="1335"/>
    <s v="CA"/>
    <s v="CAD"/>
    <n v="1302238800"/>
    <n v="1303275600"/>
    <b v="0"/>
    <b v="0"/>
    <x v="6"/>
    <n v="0.8902139917695473"/>
    <n v="81.019475655430711"/>
    <x v="4"/>
    <s v="drama"/>
    <x v="245"/>
    <d v="2011-04-20T05:00:00"/>
  </r>
  <r>
    <n v="254"/>
    <s v="Barry Group"/>
    <s v="De-engineered static Local Area Network"/>
    <n v="4600"/>
    <n v="8505"/>
    <x v="1"/>
    <n v="88"/>
    <s v="US"/>
    <s v="USD"/>
    <n v="1487656800"/>
    <n v="1487829600"/>
    <b v="0"/>
    <b v="0"/>
    <x v="9"/>
    <n v="1.8489130434782608"/>
    <n v="96.647727272727266"/>
    <x v="5"/>
    <s v="nonfiction"/>
    <x v="246"/>
    <d v="2017-02-23T06:00:00"/>
  </r>
  <r>
    <n v="255"/>
    <s v="Rosales, Branch and Harmon"/>
    <s v="Upgradable grid-enabled superstructure"/>
    <n v="80500"/>
    <n v="96735"/>
    <x v="1"/>
    <n v="1697"/>
    <s v="US"/>
    <s v="USD"/>
    <n v="1297836000"/>
    <n v="1298268000"/>
    <b v="0"/>
    <b v="1"/>
    <x v="1"/>
    <n v="1.2016770186335404"/>
    <n v="57.003535651149086"/>
    <x v="1"/>
    <s v="rock"/>
    <x v="247"/>
    <d v="2011-02-21T06:00:00"/>
  </r>
  <r>
    <n v="256"/>
    <s v="Smith-Reid"/>
    <s v="Optimized actuating toolset"/>
    <n v="4100"/>
    <n v="959"/>
    <x v="0"/>
    <n v="15"/>
    <s v="GB"/>
    <s v="GBP"/>
    <n v="1453615200"/>
    <n v="1456812000"/>
    <b v="0"/>
    <b v="0"/>
    <x v="1"/>
    <n v="0.23390243902439026"/>
    <n v="63.93333333333333"/>
    <x v="1"/>
    <s v="rock"/>
    <x v="248"/>
    <d v="2016-03-01T06:00:00"/>
  </r>
  <r>
    <n v="257"/>
    <s v="Williams Inc"/>
    <s v="Decentralized exuding strategy"/>
    <n v="5700"/>
    <n v="8322"/>
    <x v="1"/>
    <n v="92"/>
    <s v="US"/>
    <s v="USD"/>
    <n v="1362463200"/>
    <n v="1363669200"/>
    <b v="0"/>
    <b v="0"/>
    <x v="3"/>
    <n v="1.46"/>
    <n v="90.456521739130437"/>
    <x v="3"/>
    <s v="plays"/>
    <x v="249"/>
    <d v="2013-03-19T05:00:00"/>
  </r>
  <r>
    <n v="258"/>
    <s v="Duncan, Mcdonald and Miller"/>
    <s v="Assimilated coherent hardware"/>
    <n v="5000"/>
    <n v="13424"/>
    <x v="1"/>
    <n v="186"/>
    <s v="US"/>
    <s v="USD"/>
    <n v="1481176800"/>
    <n v="1482904800"/>
    <b v="0"/>
    <b v="1"/>
    <x v="3"/>
    <n v="2.6848000000000001"/>
    <n v="72.172043010752688"/>
    <x v="3"/>
    <s v="plays"/>
    <x v="250"/>
    <d v="2016-12-28T06:00:00"/>
  </r>
  <r>
    <n v="259"/>
    <s v="Watkins Ltd"/>
    <s v="Multi-channeled responsive implementation"/>
    <n v="1800"/>
    <n v="10755"/>
    <x v="1"/>
    <n v="138"/>
    <s v="US"/>
    <s v="USD"/>
    <n v="1354946400"/>
    <n v="1356588000"/>
    <b v="1"/>
    <b v="0"/>
    <x v="14"/>
    <n v="5.9749999999999996"/>
    <n v="77.934782608695656"/>
    <x v="7"/>
    <s v="photography books"/>
    <x v="251"/>
    <d v="2012-12-27T06:00:00"/>
  </r>
  <r>
    <n v="260"/>
    <s v="Allen-Jones"/>
    <s v="Centralized modular initiative"/>
    <n v="6300"/>
    <n v="9935"/>
    <x v="1"/>
    <n v="261"/>
    <s v="US"/>
    <s v="USD"/>
    <n v="1348808400"/>
    <n v="1349845200"/>
    <b v="0"/>
    <b v="0"/>
    <x v="1"/>
    <n v="1.5769841269841269"/>
    <n v="38.065134099616856"/>
    <x v="1"/>
    <s v="rock"/>
    <x v="136"/>
    <d v="2012-10-10T05:00:00"/>
  </r>
  <r>
    <n v="261"/>
    <s v="Mason-Smith"/>
    <s v="Reverse-engineered cohesive migration"/>
    <n v="84300"/>
    <n v="26303"/>
    <x v="0"/>
    <n v="454"/>
    <s v="US"/>
    <s v="USD"/>
    <n v="1282712400"/>
    <n v="1283058000"/>
    <b v="0"/>
    <b v="1"/>
    <x v="1"/>
    <n v="0.31201660735468567"/>
    <n v="57.936123348017624"/>
    <x v="1"/>
    <s v="rock"/>
    <x v="252"/>
    <d v="2010-08-29T05:00:00"/>
  </r>
  <r>
    <n v="262"/>
    <s v="Lloyd, Kennedy and Davis"/>
    <s v="Compatible multimedia hub"/>
    <n v="1700"/>
    <n v="5328"/>
    <x v="1"/>
    <n v="107"/>
    <s v="US"/>
    <s v="USD"/>
    <n v="1301979600"/>
    <n v="1304226000"/>
    <b v="0"/>
    <b v="1"/>
    <x v="7"/>
    <n v="3.1341176470588237"/>
    <n v="49.794392523364486"/>
    <x v="1"/>
    <s v="indie rock"/>
    <x v="253"/>
    <d v="2011-05-01T05:00:00"/>
  </r>
  <r>
    <n v="263"/>
    <s v="Walker Ltd"/>
    <s v="Organic eco-centric success"/>
    <n v="2900"/>
    <n v="10756"/>
    <x v="1"/>
    <n v="199"/>
    <s v="US"/>
    <s v="USD"/>
    <n v="1263016800"/>
    <n v="1263016800"/>
    <b v="0"/>
    <b v="0"/>
    <x v="14"/>
    <n v="3.7089655172413791"/>
    <n v="54.050251256281406"/>
    <x v="7"/>
    <s v="photography books"/>
    <x v="254"/>
    <d v="2010-01-09T06:00:00"/>
  </r>
  <r>
    <n v="264"/>
    <s v="Gordon PLC"/>
    <s v="Virtual reciprocal policy"/>
    <n v="45600"/>
    <n v="165375"/>
    <x v="1"/>
    <n v="5512"/>
    <s v="US"/>
    <s v="USD"/>
    <n v="1360648800"/>
    <n v="1362031200"/>
    <b v="0"/>
    <b v="0"/>
    <x v="3"/>
    <n v="3.6266447368421053"/>
    <n v="30.002721335268504"/>
    <x v="3"/>
    <s v="plays"/>
    <x v="255"/>
    <d v="2013-02-28T06:00:00"/>
  </r>
  <r>
    <n v="265"/>
    <s v="Lee and Sons"/>
    <s v="Persevering interactive emulation"/>
    <n v="4900"/>
    <n v="6031"/>
    <x v="1"/>
    <n v="86"/>
    <s v="US"/>
    <s v="USD"/>
    <n v="1451800800"/>
    <n v="1455602400"/>
    <b v="0"/>
    <b v="0"/>
    <x v="3"/>
    <n v="1.2308163265306122"/>
    <n v="70.127906976744185"/>
    <x v="3"/>
    <s v="plays"/>
    <x v="256"/>
    <d v="2016-02-16T06:00:00"/>
  </r>
  <r>
    <n v="266"/>
    <s v="Cole LLC"/>
    <s v="Proactive responsive emulation"/>
    <n v="111900"/>
    <n v="85902"/>
    <x v="0"/>
    <n v="3182"/>
    <s v="IT"/>
    <s v="EUR"/>
    <n v="1415340000"/>
    <n v="1418191200"/>
    <b v="0"/>
    <b v="1"/>
    <x v="17"/>
    <n v="0.76766756032171579"/>
    <n v="26.996228786926462"/>
    <x v="1"/>
    <s v="jazz"/>
    <x v="257"/>
    <d v="2014-12-10T06:00:00"/>
  </r>
  <r>
    <n v="267"/>
    <s v="Acosta PLC"/>
    <s v="Extended eco-centric function"/>
    <n v="61600"/>
    <n v="143910"/>
    <x v="1"/>
    <n v="2768"/>
    <s v="AU"/>
    <s v="AUD"/>
    <n v="1351054800"/>
    <n v="1352440800"/>
    <b v="0"/>
    <b v="0"/>
    <x v="3"/>
    <n v="2.3362012987012988"/>
    <n v="51.990606936416185"/>
    <x v="3"/>
    <s v="plays"/>
    <x v="258"/>
    <d v="2012-11-09T06:00:00"/>
  </r>
  <r>
    <n v="268"/>
    <s v="Brown-Mckee"/>
    <s v="Networked optimal productivity"/>
    <n v="1500"/>
    <n v="2708"/>
    <x v="1"/>
    <n v="48"/>
    <s v="US"/>
    <s v="USD"/>
    <n v="1349326800"/>
    <n v="1353304800"/>
    <b v="0"/>
    <b v="0"/>
    <x v="4"/>
    <n v="1.8053333333333332"/>
    <n v="56.416666666666664"/>
    <x v="4"/>
    <s v="documentary"/>
    <x v="259"/>
    <d v="2012-11-19T06:00:00"/>
  </r>
  <r>
    <n v="269"/>
    <s v="Miles and Sons"/>
    <s v="Persistent attitude-oriented approach"/>
    <n v="3500"/>
    <n v="8842"/>
    <x v="1"/>
    <n v="87"/>
    <s v="US"/>
    <s v="USD"/>
    <n v="1548914400"/>
    <n v="1550728800"/>
    <b v="0"/>
    <b v="0"/>
    <x v="19"/>
    <n v="2.5262857142857142"/>
    <n v="101.63218390804597"/>
    <x v="4"/>
    <s v="television"/>
    <x v="260"/>
    <d v="2019-02-21T06:00:00"/>
  </r>
  <r>
    <n v="270"/>
    <s v="Sawyer, Horton and Williams"/>
    <s v="Triple-buffered 4thgeneration toolset"/>
    <n v="173900"/>
    <n v="47260"/>
    <x v="3"/>
    <n v="1890"/>
    <s v="US"/>
    <s v="USD"/>
    <n v="1291269600"/>
    <n v="1291442400"/>
    <b v="0"/>
    <b v="0"/>
    <x v="11"/>
    <n v="0.27176538240368026"/>
    <n v="25.005291005291006"/>
    <x v="6"/>
    <s v="video games"/>
    <x v="261"/>
    <d v="2010-12-04T06:00:00"/>
  </r>
  <r>
    <n v="271"/>
    <s v="Foley-Cox"/>
    <s v="Progressive zero administration leverage"/>
    <n v="153700"/>
    <n v="1953"/>
    <x v="2"/>
    <n v="61"/>
    <s v="US"/>
    <s v="USD"/>
    <n v="1449468000"/>
    <n v="1452146400"/>
    <b v="0"/>
    <b v="0"/>
    <x v="14"/>
    <n v="1.2706571242680547E-2"/>
    <n v="32.016393442622949"/>
    <x v="7"/>
    <s v="photography books"/>
    <x v="262"/>
    <d v="2016-01-07T06:00:00"/>
  </r>
  <r>
    <n v="272"/>
    <s v="Horton, Morrison and Clark"/>
    <s v="Networked radical neural-net"/>
    <n v="51100"/>
    <n v="155349"/>
    <x v="1"/>
    <n v="1894"/>
    <s v="US"/>
    <s v="USD"/>
    <n v="1562734800"/>
    <n v="1564894800"/>
    <b v="0"/>
    <b v="1"/>
    <x v="3"/>
    <n v="3.0400978473581213"/>
    <n v="82.021647307286173"/>
    <x v="3"/>
    <s v="plays"/>
    <x v="263"/>
    <d v="2019-08-04T05:00:00"/>
  </r>
  <r>
    <n v="273"/>
    <s v="Thomas and Sons"/>
    <s v="Re-engineered heuristic forecast"/>
    <n v="7800"/>
    <n v="10704"/>
    <x v="1"/>
    <n v="282"/>
    <s v="CA"/>
    <s v="CAD"/>
    <n v="1505624400"/>
    <n v="1505883600"/>
    <b v="0"/>
    <b v="0"/>
    <x v="3"/>
    <n v="1.3723076923076922"/>
    <n v="37.957446808510639"/>
    <x v="3"/>
    <s v="plays"/>
    <x v="264"/>
    <d v="2017-09-20T05:00:00"/>
  </r>
  <r>
    <n v="274"/>
    <s v="Morgan-Jenkins"/>
    <s v="Fully-configurable background algorithm"/>
    <n v="2400"/>
    <n v="773"/>
    <x v="0"/>
    <n v="15"/>
    <s v="US"/>
    <s v="USD"/>
    <n v="1509948000"/>
    <n v="1510380000"/>
    <b v="0"/>
    <b v="0"/>
    <x v="3"/>
    <n v="0.32208333333333333"/>
    <n v="51.533333333333331"/>
    <x v="3"/>
    <s v="plays"/>
    <x v="265"/>
    <d v="2017-11-11T06:00:00"/>
  </r>
  <r>
    <n v="275"/>
    <s v="Ward, Sanchez and Kemp"/>
    <s v="Stand-alone discrete Graphical User Interface"/>
    <n v="3900"/>
    <n v="9419"/>
    <x v="1"/>
    <n v="116"/>
    <s v="US"/>
    <s v="USD"/>
    <n v="1554526800"/>
    <n v="1555218000"/>
    <b v="0"/>
    <b v="0"/>
    <x v="18"/>
    <n v="2.4151282051282053"/>
    <n v="81.198275862068968"/>
    <x v="5"/>
    <s v="translations"/>
    <x v="266"/>
    <d v="2019-04-14T05:00:00"/>
  </r>
  <r>
    <n v="276"/>
    <s v="Fields Ltd"/>
    <s v="Front-line foreground project"/>
    <n v="5500"/>
    <n v="5324"/>
    <x v="0"/>
    <n v="133"/>
    <s v="US"/>
    <s v="USD"/>
    <n v="1334811600"/>
    <n v="1335243600"/>
    <b v="0"/>
    <b v="1"/>
    <x v="11"/>
    <n v="0.96799999999999997"/>
    <n v="40.030075187969928"/>
    <x v="6"/>
    <s v="video games"/>
    <x v="267"/>
    <d v="2012-04-24T05:00:00"/>
  </r>
  <r>
    <n v="277"/>
    <s v="Ramos-Mitchell"/>
    <s v="Persevering system-worthy info-mediaries"/>
    <n v="700"/>
    <n v="7465"/>
    <x v="1"/>
    <n v="83"/>
    <s v="US"/>
    <s v="USD"/>
    <n v="1279515600"/>
    <n v="1279688400"/>
    <b v="0"/>
    <b v="0"/>
    <x v="3"/>
    <n v="10.664285714285715"/>
    <n v="89.939759036144579"/>
    <x v="3"/>
    <s v="plays"/>
    <x v="268"/>
    <d v="2010-07-21T05:00:00"/>
  </r>
  <r>
    <n v="278"/>
    <s v="Higgins, Davis and Salazar"/>
    <s v="Distributed multi-tasking strategy"/>
    <n v="2700"/>
    <n v="8799"/>
    <x v="1"/>
    <n v="91"/>
    <s v="US"/>
    <s v="USD"/>
    <n v="1353909600"/>
    <n v="1356069600"/>
    <b v="0"/>
    <b v="0"/>
    <x v="2"/>
    <n v="3.2588888888888889"/>
    <n v="96.692307692307693"/>
    <x v="2"/>
    <s v="web"/>
    <x v="269"/>
    <d v="2012-12-21T06:00:00"/>
  </r>
  <r>
    <n v="279"/>
    <s v="Smith-Jenkins"/>
    <s v="Vision-oriented methodical application"/>
    <n v="8000"/>
    <n v="13656"/>
    <x v="1"/>
    <n v="546"/>
    <s v="US"/>
    <s v="USD"/>
    <n v="1535950800"/>
    <n v="1536210000"/>
    <b v="0"/>
    <b v="0"/>
    <x v="3"/>
    <n v="1.7070000000000001"/>
    <n v="25.010989010989011"/>
    <x v="3"/>
    <s v="plays"/>
    <x v="270"/>
    <d v="2018-09-06T05:00:00"/>
  </r>
  <r>
    <n v="280"/>
    <s v="Braun PLC"/>
    <s v="Function-based high-level infrastructure"/>
    <n v="2500"/>
    <n v="14536"/>
    <x v="1"/>
    <n v="393"/>
    <s v="US"/>
    <s v="USD"/>
    <n v="1511244000"/>
    <n v="1511762400"/>
    <b v="0"/>
    <b v="0"/>
    <x v="10"/>
    <n v="5.8144"/>
    <n v="36.987277353689571"/>
    <x v="4"/>
    <s v="animation"/>
    <x v="271"/>
    <d v="2017-11-27T06:00:00"/>
  </r>
  <r>
    <n v="281"/>
    <s v="Drake PLC"/>
    <s v="Profound object-oriented paradigm"/>
    <n v="164500"/>
    <n v="150552"/>
    <x v="0"/>
    <n v="2062"/>
    <s v="US"/>
    <s v="USD"/>
    <n v="1331445600"/>
    <n v="1333256400"/>
    <b v="0"/>
    <b v="1"/>
    <x v="3"/>
    <n v="0.91520972644376897"/>
    <n v="73.012609117361791"/>
    <x v="3"/>
    <s v="plays"/>
    <x v="272"/>
    <d v="2012-04-01T05:00:00"/>
  </r>
  <r>
    <n v="282"/>
    <s v="Ross, Kelly and Brown"/>
    <s v="Virtual contextually-based circuit"/>
    <n v="8400"/>
    <n v="9076"/>
    <x v="1"/>
    <n v="133"/>
    <s v="US"/>
    <s v="USD"/>
    <n v="1480226400"/>
    <n v="1480744800"/>
    <b v="0"/>
    <b v="1"/>
    <x v="19"/>
    <n v="1.0804761904761904"/>
    <n v="68.240601503759393"/>
    <x v="4"/>
    <s v="television"/>
    <x v="73"/>
    <d v="2016-12-03T06:00:00"/>
  </r>
  <r>
    <n v="283"/>
    <s v="Lucas-Mullins"/>
    <s v="Business-focused dynamic instruction set"/>
    <n v="8100"/>
    <n v="1517"/>
    <x v="0"/>
    <n v="29"/>
    <s v="DK"/>
    <s v="DKK"/>
    <n v="1464584400"/>
    <n v="1465016400"/>
    <b v="0"/>
    <b v="0"/>
    <x v="1"/>
    <n v="0.18728395061728395"/>
    <n v="52.310344827586206"/>
    <x v="1"/>
    <s v="rock"/>
    <x v="273"/>
    <d v="2016-06-04T05:00:00"/>
  </r>
  <r>
    <n v="284"/>
    <s v="Tran LLC"/>
    <s v="Ameliorated fresh-thinking protocol"/>
    <n v="9800"/>
    <n v="8153"/>
    <x v="0"/>
    <n v="132"/>
    <s v="US"/>
    <s v="USD"/>
    <n v="1335848400"/>
    <n v="1336280400"/>
    <b v="0"/>
    <b v="0"/>
    <x v="2"/>
    <n v="0.83193877551020412"/>
    <n v="61.765151515151516"/>
    <x v="2"/>
    <s v="web"/>
    <x v="274"/>
    <d v="2012-05-06T05:00:00"/>
  </r>
  <r>
    <n v="285"/>
    <s v="Dawson, Brady and Gilbert"/>
    <s v="Front-line optimizing emulation"/>
    <n v="900"/>
    <n v="6357"/>
    <x v="1"/>
    <n v="254"/>
    <s v="US"/>
    <s v="USD"/>
    <n v="1473483600"/>
    <n v="1476766800"/>
    <b v="0"/>
    <b v="0"/>
    <x v="3"/>
    <n v="7.0633333333333335"/>
    <n v="25.027559055118111"/>
    <x v="3"/>
    <s v="plays"/>
    <x v="275"/>
    <d v="2016-10-18T05:00:00"/>
  </r>
  <r>
    <n v="286"/>
    <s v="Obrien-Aguirre"/>
    <s v="Devolved uniform complexity"/>
    <n v="112100"/>
    <n v="19557"/>
    <x v="3"/>
    <n v="184"/>
    <s v="US"/>
    <s v="USD"/>
    <n v="1479880800"/>
    <n v="1480485600"/>
    <b v="0"/>
    <b v="0"/>
    <x v="3"/>
    <n v="0.17446030330062445"/>
    <n v="106.28804347826087"/>
    <x v="3"/>
    <s v="plays"/>
    <x v="276"/>
    <d v="2016-11-30T06:00:00"/>
  </r>
  <r>
    <n v="287"/>
    <s v="Ferguson PLC"/>
    <s v="Public-key intangible superstructure"/>
    <n v="6300"/>
    <n v="13213"/>
    <x v="1"/>
    <n v="176"/>
    <s v="US"/>
    <s v="USD"/>
    <n v="1430197200"/>
    <n v="1430197200"/>
    <b v="0"/>
    <b v="0"/>
    <x v="5"/>
    <n v="2.0973015873015872"/>
    <n v="75.07386363636364"/>
    <x v="1"/>
    <s v="electric music"/>
    <x v="277"/>
    <d v="2015-04-28T05:00:00"/>
  </r>
  <r>
    <n v="288"/>
    <s v="Garcia Ltd"/>
    <s v="Secured global success"/>
    <n v="5600"/>
    <n v="5476"/>
    <x v="0"/>
    <n v="137"/>
    <s v="DK"/>
    <s v="DKK"/>
    <n v="1331701200"/>
    <n v="1331787600"/>
    <b v="0"/>
    <b v="1"/>
    <x v="16"/>
    <n v="0.97785714285714287"/>
    <n v="39.970802919708028"/>
    <x v="1"/>
    <s v="metal"/>
    <x v="278"/>
    <d v="2012-03-15T05:00:00"/>
  </r>
  <r>
    <n v="289"/>
    <s v="Smith, Love and Smith"/>
    <s v="Grass-roots mission-critical capability"/>
    <n v="800"/>
    <n v="13474"/>
    <x v="1"/>
    <n v="337"/>
    <s v="CA"/>
    <s v="CAD"/>
    <n v="1438578000"/>
    <n v="1438837200"/>
    <b v="0"/>
    <b v="0"/>
    <x v="3"/>
    <n v="16.842500000000001"/>
    <n v="39.982195845697326"/>
    <x v="3"/>
    <s v="plays"/>
    <x v="279"/>
    <d v="2015-08-06T05:00:00"/>
  </r>
  <r>
    <n v="290"/>
    <s v="Wilson, Hall and Osborne"/>
    <s v="Advanced global data-warehouse"/>
    <n v="168600"/>
    <n v="91722"/>
    <x v="0"/>
    <n v="908"/>
    <s v="US"/>
    <s v="USD"/>
    <n v="1368162000"/>
    <n v="1370926800"/>
    <b v="0"/>
    <b v="1"/>
    <x v="4"/>
    <n v="0.54402135231316728"/>
    <n v="101.01541850220265"/>
    <x v="4"/>
    <s v="documentary"/>
    <x v="280"/>
    <d v="2013-06-11T05:00:00"/>
  </r>
  <r>
    <n v="291"/>
    <s v="Bell, Grimes and Kerr"/>
    <s v="Self-enabling uniform complexity"/>
    <n v="1800"/>
    <n v="8219"/>
    <x v="1"/>
    <n v="107"/>
    <s v="US"/>
    <s v="USD"/>
    <n v="1318654800"/>
    <n v="1319000400"/>
    <b v="1"/>
    <b v="0"/>
    <x v="2"/>
    <n v="4.5661111111111108"/>
    <n v="76.813084112149539"/>
    <x v="2"/>
    <s v="web"/>
    <x v="281"/>
    <d v="2011-10-19T05:00:00"/>
  </r>
  <r>
    <n v="292"/>
    <s v="Ho-Harris"/>
    <s v="Versatile cohesive encoding"/>
    <n v="7300"/>
    <n v="717"/>
    <x v="0"/>
    <n v="10"/>
    <s v="US"/>
    <s v="USD"/>
    <n v="1331874000"/>
    <n v="1333429200"/>
    <b v="0"/>
    <b v="0"/>
    <x v="0"/>
    <n v="9.8219178082191785E-2"/>
    <n v="71.7"/>
    <x v="0"/>
    <s v="food trucks"/>
    <x v="282"/>
    <d v="2012-04-03T05:00:00"/>
  </r>
  <r>
    <n v="293"/>
    <s v="Ross Group"/>
    <s v="Organized executive solution"/>
    <n v="6500"/>
    <n v="1065"/>
    <x v="3"/>
    <n v="32"/>
    <s v="IT"/>
    <s v="EUR"/>
    <n v="1286254800"/>
    <n v="1287032400"/>
    <b v="0"/>
    <b v="0"/>
    <x v="3"/>
    <n v="0.16384615384615384"/>
    <n v="33.28125"/>
    <x v="3"/>
    <s v="plays"/>
    <x v="283"/>
    <d v="2010-10-14T05:00:00"/>
  </r>
  <r>
    <n v="294"/>
    <s v="Turner-Davis"/>
    <s v="Automated local emulation"/>
    <n v="600"/>
    <n v="8038"/>
    <x v="1"/>
    <n v="183"/>
    <s v="US"/>
    <s v="USD"/>
    <n v="1540530000"/>
    <n v="1541570400"/>
    <b v="0"/>
    <b v="0"/>
    <x v="3"/>
    <n v="13.396666666666667"/>
    <n v="43.923497267759565"/>
    <x v="3"/>
    <s v="plays"/>
    <x v="284"/>
    <d v="2018-11-07T06:00:00"/>
  </r>
  <r>
    <n v="295"/>
    <s v="Smith, Jackson and Herrera"/>
    <s v="Enterprise-wide intermediate middleware"/>
    <n v="192900"/>
    <n v="68769"/>
    <x v="0"/>
    <n v="1910"/>
    <s v="CH"/>
    <s v="CHF"/>
    <n v="1381813200"/>
    <n v="1383976800"/>
    <b v="0"/>
    <b v="0"/>
    <x v="3"/>
    <n v="0.35650077760497667"/>
    <n v="36.004712041884815"/>
    <x v="3"/>
    <s v="plays"/>
    <x v="285"/>
    <d v="2013-11-09T06:00:00"/>
  </r>
  <r>
    <n v="296"/>
    <s v="Smith-Hess"/>
    <s v="Grass-roots real-time Local Area Network"/>
    <n v="6100"/>
    <n v="3352"/>
    <x v="0"/>
    <n v="38"/>
    <s v="AU"/>
    <s v="AUD"/>
    <n v="1548655200"/>
    <n v="1550556000"/>
    <b v="0"/>
    <b v="0"/>
    <x v="3"/>
    <n v="0.54950819672131146"/>
    <n v="88.21052631578948"/>
    <x v="3"/>
    <s v="plays"/>
    <x v="286"/>
    <d v="2019-02-19T06:00:00"/>
  </r>
  <r>
    <n v="297"/>
    <s v="Brown, Herring and Bass"/>
    <s v="Organized client-driven capacity"/>
    <n v="7200"/>
    <n v="6785"/>
    <x v="0"/>
    <n v="104"/>
    <s v="AU"/>
    <s v="AUD"/>
    <n v="1389679200"/>
    <n v="1390456800"/>
    <b v="0"/>
    <b v="1"/>
    <x v="3"/>
    <n v="0.94236111111111109"/>
    <n v="65.240384615384613"/>
    <x v="3"/>
    <s v="plays"/>
    <x v="287"/>
    <d v="2014-01-23T06:00:00"/>
  </r>
  <r>
    <n v="298"/>
    <s v="Chase, Garcia and Johnson"/>
    <s v="Adaptive intangible database"/>
    <n v="3500"/>
    <n v="5037"/>
    <x v="1"/>
    <n v="72"/>
    <s v="US"/>
    <s v="USD"/>
    <n v="1456466400"/>
    <n v="1458018000"/>
    <b v="0"/>
    <b v="1"/>
    <x v="1"/>
    <n v="1.4391428571428571"/>
    <n v="69.958333333333329"/>
    <x v="1"/>
    <s v="rock"/>
    <x v="288"/>
    <d v="2016-03-15T05:00:00"/>
  </r>
  <r>
    <n v="299"/>
    <s v="Ramsey and Sons"/>
    <s v="Grass-roots contextually-based algorithm"/>
    <n v="3800"/>
    <n v="1954"/>
    <x v="0"/>
    <n v="49"/>
    <s v="US"/>
    <s v="USD"/>
    <n v="1456984800"/>
    <n v="1461819600"/>
    <b v="0"/>
    <b v="0"/>
    <x v="0"/>
    <n v="0.51421052631578945"/>
    <n v="39.877551020408163"/>
    <x v="0"/>
    <s v="food trucks"/>
    <x v="289"/>
    <d v="2016-04-28T05:00:00"/>
  </r>
  <r>
    <n v="300"/>
    <s v="Cooke PLC"/>
    <s v="Focused executive core"/>
    <n v="100"/>
    <n v="5"/>
    <x v="0"/>
    <n v="1"/>
    <s v="DK"/>
    <s v="DKK"/>
    <n v="1504069200"/>
    <n v="1504155600"/>
    <b v="0"/>
    <b v="1"/>
    <x v="9"/>
    <n v="0.05"/>
    <n v="5"/>
    <x v="5"/>
    <s v="nonfiction"/>
    <x v="290"/>
    <d v="2017-08-31T05:00:00"/>
  </r>
  <r>
    <n v="301"/>
    <s v="Wong-Walker"/>
    <s v="Multi-channeled disintermediate policy"/>
    <n v="900"/>
    <n v="12102"/>
    <x v="1"/>
    <n v="295"/>
    <s v="US"/>
    <s v="USD"/>
    <n v="1424930400"/>
    <n v="1426395600"/>
    <b v="0"/>
    <b v="0"/>
    <x v="4"/>
    <n v="13.446666666666667"/>
    <n v="41.023728813559323"/>
    <x v="4"/>
    <s v="documentary"/>
    <x v="291"/>
    <d v="2015-03-15T05:00:00"/>
  </r>
  <r>
    <n v="302"/>
    <s v="Ferguson, Collins and Mata"/>
    <s v="Customizable bi-directional hardware"/>
    <n v="76100"/>
    <n v="24234"/>
    <x v="0"/>
    <n v="245"/>
    <s v="US"/>
    <s v="USD"/>
    <n v="1535864400"/>
    <n v="1537074000"/>
    <b v="0"/>
    <b v="0"/>
    <x v="3"/>
    <n v="0.31844940867279897"/>
    <n v="98.914285714285711"/>
    <x v="3"/>
    <s v="plays"/>
    <x v="292"/>
    <d v="2018-09-16T05:00:00"/>
  </r>
  <r>
    <n v="303"/>
    <s v="Guerrero, Flores and Jenkins"/>
    <s v="Networked optimal architecture"/>
    <n v="3400"/>
    <n v="2809"/>
    <x v="0"/>
    <n v="32"/>
    <s v="US"/>
    <s v="USD"/>
    <n v="1452146400"/>
    <n v="1452578400"/>
    <b v="0"/>
    <b v="0"/>
    <x v="7"/>
    <n v="0.82617647058823529"/>
    <n v="87.78125"/>
    <x v="1"/>
    <s v="indie rock"/>
    <x v="293"/>
    <d v="2016-01-12T06:00:00"/>
  </r>
  <r>
    <n v="304"/>
    <s v="Peterson PLC"/>
    <s v="User-friendly discrete benchmark"/>
    <n v="2100"/>
    <n v="11469"/>
    <x v="1"/>
    <n v="142"/>
    <s v="US"/>
    <s v="USD"/>
    <n v="1470546000"/>
    <n v="1474088400"/>
    <b v="0"/>
    <b v="0"/>
    <x v="4"/>
    <n v="5.4614285714285717"/>
    <n v="80.767605633802816"/>
    <x v="4"/>
    <s v="documentary"/>
    <x v="294"/>
    <d v="2016-09-17T05:00:00"/>
  </r>
  <r>
    <n v="305"/>
    <s v="Townsend Ltd"/>
    <s v="Grass-roots actuating policy"/>
    <n v="2800"/>
    <n v="8014"/>
    <x v="1"/>
    <n v="85"/>
    <s v="US"/>
    <s v="USD"/>
    <n v="1458363600"/>
    <n v="1461906000"/>
    <b v="0"/>
    <b v="0"/>
    <x v="3"/>
    <n v="2.8621428571428571"/>
    <n v="94.28235294117647"/>
    <x v="3"/>
    <s v="plays"/>
    <x v="295"/>
    <d v="2016-04-29T05:00:00"/>
  </r>
  <r>
    <n v="306"/>
    <s v="Rush, Reed and Hall"/>
    <s v="Enterprise-wide 3rdgeneration knowledge user"/>
    <n v="6500"/>
    <n v="514"/>
    <x v="0"/>
    <n v="7"/>
    <s v="US"/>
    <s v="USD"/>
    <n v="1500008400"/>
    <n v="1500267600"/>
    <b v="0"/>
    <b v="1"/>
    <x v="3"/>
    <n v="7.9076923076923072E-2"/>
    <n v="73.428571428571431"/>
    <x v="3"/>
    <s v="plays"/>
    <x v="296"/>
    <d v="2017-07-17T05:00:00"/>
  </r>
  <r>
    <n v="307"/>
    <s v="Salazar-Dodson"/>
    <s v="Face-to-face zero tolerance moderator"/>
    <n v="32900"/>
    <n v="43473"/>
    <x v="1"/>
    <n v="659"/>
    <s v="DK"/>
    <s v="DKK"/>
    <n v="1338958800"/>
    <n v="1340686800"/>
    <b v="0"/>
    <b v="1"/>
    <x v="13"/>
    <n v="1.3213677811550153"/>
    <n v="65.968133535660087"/>
    <x v="5"/>
    <s v="fiction"/>
    <x v="297"/>
    <d v="2012-06-26T05:00:00"/>
  </r>
  <r>
    <n v="308"/>
    <s v="Davis Ltd"/>
    <s v="Grass-roots optimizing projection"/>
    <n v="118200"/>
    <n v="87560"/>
    <x v="0"/>
    <n v="803"/>
    <s v="US"/>
    <s v="USD"/>
    <n v="1303102800"/>
    <n v="1303189200"/>
    <b v="0"/>
    <b v="0"/>
    <x v="3"/>
    <n v="0.74077834179357027"/>
    <n v="109.04109589041096"/>
    <x v="3"/>
    <s v="plays"/>
    <x v="298"/>
    <d v="2011-04-19T05:00:00"/>
  </r>
  <r>
    <n v="309"/>
    <s v="Harris-Perry"/>
    <s v="User-centric 6thgeneration attitude"/>
    <n v="4100"/>
    <n v="3087"/>
    <x v="3"/>
    <n v="75"/>
    <s v="US"/>
    <s v="USD"/>
    <n v="1316581200"/>
    <n v="1318309200"/>
    <b v="0"/>
    <b v="1"/>
    <x v="7"/>
    <n v="0.75292682926829269"/>
    <n v="41.16"/>
    <x v="1"/>
    <s v="indie rock"/>
    <x v="299"/>
    <d v="2011-10-11T05:00:00"/>
  </r>
  <r>
    <n v="310"/>
    <s v="Velazquez, Hunt and Ortiz"/>
    <s v="Switchable zero tolerance website"/>
    <n v="7800"/>
    <n v="1586"/>
    <x v="0"/>
    <n v="16"/>
    <s v="US"/>
    <s v="USD"/>
    <n v="1270789200"/>
    <n v="1272171600"/>
    <b v="0"/>
    <b v="0"/>
    <x v="11"/>
    <n v="0.20333333333333334"/>
    <n v="99.125"/>
    <x v="6"/>
    <s v="video games"/>
    <x v="300"/>
    <d v="2010-04-25T05:00:00"/>
  </r>
  <r>
    <n v="311"/>
    <s v="Flores PLC"/>
    <s v="Focused real-time help-desk"/>
    <n v="6300"/>
    <n v="12812"/>
    <x v="1"/>
    <n v="121"/>
    <s v="US"/>
    <s v="USD"/>
    <n v="1297836000"/>
    <n v="1298872800"/>
    <b v="0"/>
    <b v="0"/>
    <x v="3"/>
    <n v="2.0336507936507937"/>
    <n v="105.88429752066116"/>
    <x v="3"/>
    <s v="plays"/>
    <x v="247"/>
    <d v="2011-02-28T06:00:00"/>
  </r>
  <r>
    <n v="312"/>
    <s v="Martinez LLC"/>
    <s v="Robust impactful approach"/>
    <n v="59100"/>
    <n v="183345"/>
    <x v="1"/>
    <n v="3742"/>
    <s v="US"/>
    <s v="USD"/>
    <n v="1382677200"/>
    <n v="1383282000"/>
    <b v="0"/>
    <b v="0"/>
    <x v="3"/>
    <n v="3.1022842639593908"/>
    <n v="48.996525921966864"/>
    <x v="3"/>
    <s v="plays"/>
    <x v="244"/>
    <d v="2013-11-01T05:00:00"/>
  </r>
  <r>
    <n v="313"/>
    <s v="Miller-Irwin"/>
    <s v="Secured maximized policy"/>
    <n v="2200"/>
    <n v="8697"/>
    <x v="1"/>
    <n v="223"/>
    <s v="US"/>
    <s v="USD"/>
    <n v="1330322400"/>
    <n v="1330495200"/>
    <b v="0"/>
    <b v="0"/>
    <x v="1"/>
    <n v="3.9531818181818181"/>
    <n v="39"/>
    <x v="1"/>
    <s v="rock"/>
    <x v="301"/>
    <d v="2012-02-29T06:00:00"/>
  </r>
  <r>
    <n v="314"/>
    <s v="Sanchez-Morgan"/>
    <s v="Realigned upward-trending strategy"/>
    <n v="1400"/>
    <n v="4126"/>
    <x v="1"/>
    <n v="133"/>
    <s v="US"/>
    <s v="USD"/>
    <n v="1552366800"/>
    <n v="1552798800"/>
    <b v="0"/>
    <b v="1"/>
    <x v="4"/>
    <n v="2.9471428571428571"/>
    <n v="31.022556390977442"/>
    <x v="4"/>
    <s v="documentary"/>
    <x v="188"/>
    <d v="2019-03-17T05:00:00"/>
  </r>
  <r>
    <n v="315"/>
    <s v="Lopez, Adams and Johnson"/>
    <s v="Open-source interactive knowledge user"/>
    <n v="9500"/>
    <n v="3220"/>
    <x v="0"/>
    <n v="31"/>
    <s v="US"/>
    <s v="USD"/>
    <n v="1400907600"/>
    <n v="1403413200"/>
    <b v="0"/>
    <b v="0"/>
    <x v="3"/>
    <n v="0.33894736842105261"/>
    <n v="103.87096774193549"/>
    <x v="3"/>
    <s v="plays"/>
    <x v="302"/>
    <d v="2014-06-22T05:00:00"/>
  </r>
  <r>
    <n v="316"/>
    <s v="Martin-Marshall"/>
    <s v="Configurable demand-driven matrix"/>
    <n v="9600"/>
    <n v="6401"/>
    <x v="0"/>
    <n v="108"/>
    <s v="IT"/>
    <s v="EUR"/>
    <n v="1574143200"/>
    <n v="1574229600"/>
    <b v="0"/>
    <b v="1"/>
    <x v="0"/>
    <n v="0.66677083333333331"/>
    <n v="59.268518518518519"/>
    <x v="0"/>
    <s v="food trucks"/>
    <x v="303"/>
    <d v="2019-11-20T06:00:00"/>
  </r>
  <r>
    <n v="317"/>
    <s v="Summers PLC"/>
    <s v="Cross-group coherent hierarchy"/>
    <n v="6600"/>
    <n v="1269"/>
    <x v="0"/>
    <n v="30"/>
    <s v="US"/>
    <s v="USD"/>
    <n v="1494738000"/>
    <n v="1495861200"/>
    <b v="0"/>
    <b v="0"/>
    <x v="3"/>
    <n v="0.19227272727272726"/>
    <n v="42.3"/>
    <x v="3"/>
    <s v="plays"/>
    <x v="304"/>
    <d v="2017-05-27T05:00:00"/>
  </r>
  <r>
    <n v="318"/>
    <s v="Young, Hart and Ryan"/>
    <s v="Decentralized demand-driven open system"/>
    <n v="5700"/>
    <n v="903"/>
    <x v="0"/>
    <n v="17"/>
    <s v="US"/>
    <s v="USD"/>
    <n v="1392357600"/>
    <n v="1392530400"/>
    <b v="0"/>
    <b v="0"/>
    <x v="1"/>
    <n v="0.15842105263157893"/>
    <n v="53.117647058823529"/>
    <x v="1"/>
    <s v="rock"/>
    <x v="305"/>
    <d v="2014-02-16T06:00:00"/>
  </r>
  <r>
    <n v="319"/>
    <s v="Mills Group"/>
    <s v="Advanced empowering matrix"/>
    <n v="8400"/>
    <n v="3251"/>
    <x v="3"/>
    <n v="64"/>
    <s v="US"/>
    <s v="USD"/>
    <n v="1281589200"/>
    <n v="1283662800"/>
    <b v="0"/>
    <b v="0"/>
    <x v="2"/>
    <n v="0.38702380952380955"/>
    <n v="50.796875"/>
    <x v="2"/>
    <s v="web"/>
    <x v="306"/>
    <d v="2010-09-05T05:00:00"/>
  </r>
  <r>
    <n v="320"/>
    <s v="Sandoval-Powell"/>
    <s v="Phased holistic implementation"/>
    <n v="84400"/>
    <n v="8092"/>
    <x v="0"/>
    <n v="80"/>
    <s v="US"/>
    <s v="USD"/>
    <n v="1305003600"/>
    <n v="1305781200"/>
    <b v="0"/>
    <b v="0"/>
    <x v="13"/>
    <n v="9.5876777251184833E-2"/>
    <n v="101.15"/>
    <x v="5"/>
    <s v="fiction"/>
    <x v="307"/>
    <d v="2011-05-19T05:00:00"/>
  </r>
  <r>
    <n v="321"/>
    <s v="Mills, Frazier and Perez"/>
    <s v="Proactive attitude-oriented knowledge user"/>
    <n v="170400"/>
    <n v="160422"/>
    <x v="0"/>
    <n v="2468"/>
    <s v="US"/>
    <s v="USD"/>
    <n v="1301634000"/>
    <n v="1302325200"/>
    <b v="0"/>
    <b v="0"/>
    <x v="12"/>
    <n v="0.94144366197183094"/>
    <n v="65.000810372771468"/>
    <x v="4"/>
    <s v="shorts"/>
    <x v="308"/>
    <d v="2011-04-09T05:00:00"/>
  </r>
  <r>
    <n v="322"/>
    <s v="Hebert Group"/>
    <s v="Visionary asymmetric Graphical User Interface"/>
    <n v="117900"/>
    <n v="196377"/>
    <x v="1"/>
    <n v="5168"/>
    <s v="US"/>
    <s v="USD"/>
    <n v="1290664800"/>
    <n v="1291788000"/>
    <b v="0"/>
    <b v="0"/>
    <x v="3"/>
    <n v="1.6656234096692113"/>
    <n v="37.998645510835914"/>
    <x v="3"/>
    <s v="plays"/>
    <x v="309"/>
    <d v="2010-12-08T06:00:00"/>
  </r>
  <r>
    <n v="323"/>
    <s v="Cole, Smith and Wood"/>
    <s v="Integrated zero-defect help-desk"/>
    <n v="8900"/>
    <n v="2148"/>
    <x v="0"/>
    <n v="26"/>
    <s v="GB"/>
    <s v="GBP"/>
    <n v="1395896400"/>
    <n v="1396069200"/>
    <b v="0"/>
    <b v="0"/>
    <x v="4"/>
    <n v="0.24134831460674158"/>
    <n v="82.615384615384613"/>
    <x v="4"/>
    <s v="documentary"/>
    <x v="310"/>
    <d v="2014-03-29T05:00:00"/>
  </r>
  <r>
    <n v="324"/>
    <s v="Harris, Hall and Harris"/>
    <s v="Inverse analyzing matrices"/>
    <n v="7100"/>
    <n v="11648"/>
    <x v="1"/>
    <n v="307"/>
    <s v="US"/>
    <s v="USD"/>
    <n v="1434862800"/>
    <n v="1435899600"/>
    <b v="0"/>
    <b v="1"/>
    <x v="3"/>
    <n v="1.6405633802816901"/>
    <n v="37.941368078175898"/>
    <x v="3"/>
    <s v="plays"/>
    <x v="311"/>
    <d v="2015-07-03T05:00:00"/>
  </r>
  <r>
    <n v="325"/>
    <s v="Saunders Group"/>
    <s v="Programmable systemic implementation"/>
    <n v="6500"/>
    <n v="5897"/>
    <x v="0"/>
    <n v="73"/>
    <s v="US"/>
    <s v="USD"/>
    <n v="1529125200"/>
    <n v="1531112400"/>
    <b v="0"/>
    <b v="1"/>
    <x v="3"/>
    <n v="0.90723076923076929"/>
    <n v="80.780821917808225"/>
    <x v="3"/>
    <s v="plays"/>
    <x v="79"/>
    <d v="2018-07-09T05:00:00"/>
  </r>
  <r>
    <n v="326"/>
    <s v="Pham, Avila and Nash"/>
    <s v="Multi-channeled next generation architecture"/>
    <n v="7200"/>
    <n v="3326"/>
    <x v="0"/>
    <n v="128"/>
    <s v="US"/>
    <s v="USD"/>
    <n v="1451109600"/>
    <n v="1451628000"/>
    <b v="0"/>
    <b v="0"/>
    <x v="10"/>
    <n v="0.46194444444444444"/>
    <n v="25.984375"/>
    <x v="4"/>
    <s v="animation"/>
    <x v="312"/>
    <d v="2016-01-01T06:00:00"/>
  </r>
  <r>
    <n v="327"/>
    <s v="Patterson, Salinas and Lucas"/>
    <s v="Digitized 3rdgeneration encoding"/>
    <n v="2600"/>
    <n v="1002"/>
    <x v="0"/>
    <n v="33"/>
    <s v="US"/>
    <s v="USD"/>
    <n v="1566968400"/>
    <n v="1567314000"/>
    <b v="0"/>
    <b v="1"/>
    <x v="3"/>
    <n v="0.38538461538461538"/>
    <n v="30.363636363636363"/>
    <x v="3"/>
    <s v="plays"/>
    <x v="313"/>
    <d v="2019-09-01T05:00:00"/>
  </r>
  <r>
    <n v="328"/>
    <s v="Young PLC"/>
    <s v="Innovative well-modulated functionalities"/>
    <n v="98700"/>
    <n v="131826"/>
    <x v="1"/>
    <n v="2441"/>
    <s v="US"/>
    <s v="USD"/>
    <n v="1543557600"/>
    <n v="1544508000"/>
    <b v="0"/>
    <b v="0"/>
    <x v="1"/>
    <n v="1.3356231003039514"/>
    <n v="54.004916018025398"/>
    <x v="1"/>
    <s v="rock"/>
    <x v="314"/>
    <d v="2018-12-11T06:00:00"/>
  </r>
  <r>
    <n v="329"/>
    <s v="Willis and Sons"/>
    <s v="Fundamental incremental database"/>
    <n v="93800"/>
    <n v="21477"/>
    <x v="2"/>
    <n v="211"/>
    <s v="US"/>
    <s v="USD"/>
    <n v="1481522400"/>
    <n v="1482472800"/>
    <b v="0"/>
    <b v="0"/>
    <x v="11"/>
    <n v="0.22896588486140726"/>
    <n v="101.78672985781991"/>
    <x v="6"/>
    <s v="video games"/>
    <x v="315"/>
    <d v="2016-12-23T06:00:00"/>
  </r>
  <r>
    <n v="330"/>
    <s v="Thompson-Bates"/>
    <s v="Expanded encompassing open architecture"/>
    <n v="33700"/>
    <n v="62330"/>
    <x v="1"/>
    <n v="1385"/>
    <s v="GB"/>
    <s v="GBP"/>
    <n v="1512712800"/>
    <n v="1512799200"/>
    <b v="0"/>
    <b v="0"/>
    <x v="4"/>
    <n v="1.8495548961424333"/>
    <n v="45.003610108303249"/>
    <x v="4"/>
    <s v="documentary"/>
    <x v="316"/>
    <d v="2017-12-09T06:00:00"/>
  </r>
  <r>
    <n v="331"/>
    <s v="Rose-Silva"/>
    <s v="Intuitive static portal"/>
    <n v="3300"/>
    <n v="14643"/>
    <x v="1"/>
    <n v="190"/>
    <s v="US"/>
    <s v="USD"/>
    <n v="1324274400"/>
    <n v="1324360800"/>
    <b v="0"/>
    <b v="0"/>
    <x v="0"/>
    <n v="4.4372727272727275"/>
    <n v="77.068421052631578"/>
    <x v="0"/>
    <s v="food trucks"/>
    <x v="317"/>
    <d v="2011-12-20T06:00:00"/>
  </r>
  <r>
    <n v="332"/>
    <s v="Pacheco, Johnson and Torres"/>
    <s v="Optional bandwidth-monitored definition"/>
    <n v="20700"/>
    <n v="41396"/>
    <x v="1"/>
    <n v="470"/>
    <s v="US"/>
    <s v="USD"/>
    <n v="1364446800"/>
    <n v="1364533200"/>
    <b v="0"/>
    <b v="0"/>
    <x v="8"/>
    <n v="1.999806763285024"/>
    <n v="88.076595744680844"/>
    <x v="2"/>
    <s v="wearables"/>
    <x v="318"/>
    <d v="2013-03-29T05:00:00"/>
  </r>
  <r>
    <n v="333"/>
    <s v="Carlson, Dixon and Jones"/>
    <s v="Persistent well-modulated synergy"/>
    <n v="9600"/>
    <n v="11900"/>
    <x v="1"/>
    <n v="253"/>
    <s v="US"/>
    <s v="USD"/>
    <n v="1542693600"/>
    <n v="1545112800"/>
    <b v="0"/>
    <b v="0"/>
    <x v="3"/>
    <n v="1.2395833333333333"/>
    <n v="47.035573122529641"/>
    <x v="3"/>
    <s v="plays"/>
    <x v="319"/>
    <d v="2018-12-18T06:00:00"/>
  </r>
  <r>
    <n v="334"/>
    <s v="Mcgee Group"/>
    <s v="Assimilated discrete algorithm"/>
    <n v="66200"/>
    <n v="123538"/>
    <x v="1"/>
    <n v="1113"/>
    <s v="US"/>
    <s v="USD"/>
    <n v="1515564000"/>
    <n v="1516168800"/>
    <b v="0"/>
    <b v="0"/>
    <x v="1"/>
    <n v="1.8661329305135952"/>
    <n v="110.99550763701707"/>
    <x v="1"/>
    <s v="rock"/>
    <x v="32"/>
    <d v="2018-01-17T06:00:00"/>
  </r>
  <r>
    <n v="335"/>
    <s v="Jordan-Acosta"/>
    <s v="Operative uniform hub"/>
    <n v="173800"/>
    <n v="198628"/>
    <x v="1"/>
    <n v="2283"/>
    <s v="US"/>
    <s v="USD"/>
    <n v="1573797600"/>
    <n v="1574920800"/>
    <b v="0"/>
    <b v="0"/>
    <x v="1"/>
    <n v="1.1428538550057536"/>
    <n v="87.003066141042481"/>
    <x v="1"/>
    <s v="rock"/>
    <x v="320"/>
    <d v="2019-11-28T06:00:00"/>
  </r>
  <r>
    <n v="336"/>
    <s v="Nunez Inc"/>
    <s v="Customizable intangible capability"/>
    <n v="70700"/>
    <n v="68602"/>
    <x v="0"/>
    <n v="1072"/>
    <s v="US"/>
    <s v="USD"/>
    <n v="1292392800"/>
    <n v="1292479200"/>
    <b v="0"/>
    <b v="1"/>
    <x v="1"/>
    <n v="0.97032531824611035"/>
    <n v="63.994402985074629"/>
    <x v="1"/>
    <s v="rock"/>
    <x v="321"/>
    <d v="2010-12-16T06:00:00"/>
  </r>
  <r>
    <n v="337"/>
    <s v="Hayden Ltd"/>
    <s v="Innovative didactic analyzer"/>
    <n v="94500"/>
    <n v="116064"/>
    <x v="1"/>
    <n v="1095"/>
    <s v="US"/>
    <s v="USD"/>
    <n v="1573452000"/>
    <n v="1573538400"/>
    <b v="0"/>
    <b v="0"/>
    <x v="3"/>
    <n v="1.2281904761904763"/>
    <n v="105.9945205479452"/>
    <x v="3"/>
    <s v="plays"/>
    <x v="322"/>
    <d v="2019-11-12T06:00:00"/>
  </r>
  <r>
    <n v="338"/>
    <s v="Gonzalez-Burton"/>
    <s v="Decentralized intangible encoding"/>
    <n v="69800"/>
    <n v="125042"/>
    <x v="1"/>
    <n v="1690"/>
    <s v="US"/>
    <s v="USD"/>
    <n v="1317790800"/>
    <n v="1320382800"/>
    <b v="0"/>
    <b v="0"/>
    <x v="3"/>
    <n v="1.7914326647564469"/>
    <n v="73.989349112426041"/>
    <x v="3"/>
    <s v="plays"/>
    <x v="323"/>
    <d v="2011-11-04T05:00:00"/>
  </r>
  <r>
    <n v="339"/>
    <s v="Lewis, Taylor and Rivers"/>
    <s v="Front-line transitional algorithm"/>
    <n v="136300"/>
    <n v="108974"/>
    <x v="3"/>
    <n v="1297"/>
    <s v="CA"/>
    <s v="CAD"/>
    <n v="1501650000"/>
    <n v="1502859600"/>
    <b v="0"/>
    <b v="0"/>
    <x v="3"/>
    <n v="0.79951577402787966"/>
    <n v="84.02004626060139"/>
    <x v="3"/>
    <s v="plays"/>
    <x v="324"/>
    <d v="2017-08-16T05:00:00"/>
  </r>
  <r>
    <n v="340"/>
    <s v="Butler, Henry and Espinoza"/>
    <s v="Switchable didactic matrices"/>
    <n v="37100"/>
    <n v="34964"/>
    <x v="0"/>
    <n v="393"/>
    <s v="US"/>
    <s v="USD"/>
    <n v="1323669600"/>
    <n v="1323756000"/>
    <b v="0"/>
    <b v="0"/>
    <x v="14"/>
    <n v="0.94242587601078165"/>
    <n v="88.966921119592882"/>
    <x v="7"/>
    <s v="photography books"/>
    <x v="325"/>
    <d v="2011-12-13T06:00:00"/>
  </r>
  <r>
    <n v="341"/>
    <s v="Guzman Group"/>
    <s v="Ameliorated disintermediate utilization"/>
    <n v="114300"/>
    <n v="96777"/>
    <x v="0"/>
    <n v="1257"/>
    <s v="US"/>
    <s v="USD"/>
    <n v="1440738000"/>
    <n v="1441342800"/>
    <b v="0"/>
    <b v="0"/>
    <x v="7"/>
    <n v="0.84669291338582675"/>
    <n v="76.990453460620529"/>
    <x v="1"/>
    <s v="indie rock"/>
    <x v="326"/>
    <d v="2015-09-04T05:00:00"/>
  </r>
  <r>
    <n v="342"/>
    <s v="Gibson-Hernandez"/>
    <s v="Visionary foreground middleware"/>
    <n v="47900"/>
    <n v="31864"/>
    <x v="0"/>
    <n v="328"/>
    <s v="US"/>
    <s v="USD"/>
    <n v="1374296400"/>
    <n v="1375333200"/>
    <b v="0"/>
    <b v="0"/>
    <x v="3"/>
    <n v="0.66521920668058454"/>
    <n v="97.146341463414629"/>
    <x v="3"/>
    <s v="plays"/>
    <x v="327"/>
    <d v="2013-08-01T05:00:00"/>
  </r>
  <r>
    <n v="343"/>
    <s v="Spencer-Weber"/>
    <s v="Optional zero-defect task-force"/>
    <n v="9000"/>
    <n v="4853"/>
    <x v="0"/>
    <n v="147"/>
    <s v="US"/>
    <s v="USD"/>
    <n v="1384840800"/>
    <n v="1389420000"/>
    <b v="0"/>
    <b v="0"/>
    <x v="3"/>
    <n v="0.53922222222222227"/>
    <n v="33.013605442176868"/>
    <x v="3"/>
    <s v="plays"/>
    <x v="328"/>
    <d v="2014-01-11T06:00:00"/>
  </r>
  <r>
    <n v="344"/>
    <s v="Berger, Johnson and Marshall"/>
    <s v="Devolved exuding emulation"/>
    <n v="197600"/>
    <n v="82959"/>
    <x v="0"/>
    <n v="830"/>
    <s v="US"/>
    <s v="USD"/>
    <n v="1516600800"/>
    <n v="1520056800"/>
    <b v="0"/>
    <b v="0"/>
    <x v="11"/>
    <n v="0.41983299595141699"/>
    <n v="99.950602409638549"/>
    <x v="6"/>
    <s v="video games"/>
    <x v="329"/>
    <d v="2018-03-03T06:00:00"/>
  </r>
  <r>
    <n v="345"/>
    <s v="Taylor, Cisneros and Romero"/>
    <s v="Open-source neutral task-force"/>
    <n v="157600"/>
    <n v="23159"/>
    <x v="0"/>
    <n v="331"/>
    <s v="GB"/>
    <s v="GBP"/>
    <n v="1436418000"/>
    <n v="1436504400"/>
    <b v="0"/>
    <b v="0"/>
    <x v="6"/>
    <n v="0.14694796954314721"/>
    <n v="69.966767371601208"/>
    <x v="4"/>
    <s v="drama"/>
    <x v="330"/>
    <d v="2015-07-10T05:00:00"/>
  </r>
  <r>
    <n v="346"/>
    <s v="Little-Marsh"/>
    <s v="Virtual attitude-oriented migration"/>
    <n v="8000"/>
    <n v="2758"/>
    <x v="0"/>
    <n v="25"/>
    <s v="US"/>
    <s v="USD"/>
    <n v="1503550800"/>
    <n v="1508302800"/>
    <b v="0"/>
    <b v="1"/>
    <x v="7"/>
    <n v="0.34475"/>
    <n v="110.32"/>
    <x v="1"/>
    <s v="indie rock"/>
    <x v="331"/>
    <d v="2017-10-18T05:00:00"/>
  </r>
  <r>
    <n v="347"/>
    <s v="Petersen and Sons"/>
    <s v="Open-source full-range portal"/>
    <n v="900"/>
    <n v="12607"/>
    <x v="1"/>
    <n v="191"/>
    <s v="US"/>
    <s v="USD"/>
    <n v="1423634400"/>
    <n v="1425708000"/>
    <b v="0"/>
    <b v="0"/>
    <x v="2"/>
    <n v="14.007777777777777"/>
    <n v="66.005235602094245"/>
    <x v="2"/>
    <s v="web"/>
    <x v="332"/>
    <d v="2015-03-07T06:00:00"/>
  </r>
  <r>
    <n v="348"/>
    <s v="Hensley Ltd"/>
    <s v="Versatile cohesive open system"/>
    <n v="199000"/>
    <n v="142823"/>
    <x v="0"/>
    <n v="3483"/>
    <s v="US"/>
    <s v="USD"/>
    <n v="1487224800"/>
    <n v="1488348000"/>
    <b v="0"/>
    <b v="0"/>
    <x v="0"/>
    <n v="0.71770351758793971"/>
    <n v="41.005742176284812"/>
    <x v="0"/>
    <s v="food trucks"/>
    <x v="333"/>
    <d v="2017-03-01T06:00:00"/>
  </r>
  <r>
    <n v="349"/>
    <s v="Navarro and Sons"/>
    <s v="Multi-layered bottom-line frame"/>
    <n v="180800"/>
    <n v="95958"/>
    <x v="0"/>
    <n v="923"/>
    <s v="US"/>
    <s v="USD"/>
    <n v="1500008400"/>
    <n v="1502600400"/>
    <b v="0"/>
    <b v="0"/>
    <x v="3"/>
    <n v="0.53074115044247783"/>
    <n v="103.96316359696641"/>
    <x v="3"/>
    <s v="plays"/>
    <x v="296"/>
    <d v="2017-08-13T05:00:00"/>
  </r>
  <r>
    <n v="350"/>
    <s v="Shannon Ltd"/>
    <s v="Pre-emptive neutral capacity"/>
    <n v="100"/>
    <n v="5"/>
    <x v="0"/>
    <n v="1"/>
    <s v="US"/>
    <s v="USD"/>
    <n v="1432098000"/>
    <n v="1433653200"/>
    <b v="0"/>
    <b v="1"/>
    <x v="17"/>
    <n v="0.05"/>
    <n v="5"/>
    <x v="1"/>
    <s v="jazz"/>
    <x v="334"/>
    <d v="2015-06-07T05:00:00"/>
  </r>
  <r>
    <n v="351"/>
    <s v="Young LLC"/>
    <s v="Universal maximized methodology"/>
    <n v="74100"/>
    <n v="94631"/>
    <x v="1"/>
    <n v="2013"/>
    <s v="US"/>
    <s v="USD"/>
    <n v="1440392400"/>
    <n v="1441602000"/>
    <b v="0"/>
    <b v="0"/>
    <x v="1"/>
    <n v="1.2770715249662619"/>
    <n v="47.009935419771487"/>
    <x v="1"/>
    <s v="rock"/>
    <x v="335"/>
    <d v="2015-09-07T05:00:00"/>
  </r>
  <r>
    <n v="352"/>
    <s v="Adams, Willis and Sanchez"/>
    <s v="Expanded hybrid hardware"/>
    <n v="2800"/>
    <n v="977"/>
    <x v="0"/>
    <n v="33"/>
    <s v="CA"/>
    <s v="CAD"/>
    <n v="1446876000"/>
    <n v="1447567200"/>
    <b v="0"/>
    <b v="0"/>
    <x v="3"/>
    <n v="0.34892857142857142"/>
    <n v="29.606060606060606"/>
    <x v="3"/>
    <s v="plays"/>
    <x v="336"/>
    <d v="2015-11-15T06:00:00"/>
  </r>
  <r>
    <n v="353"/>
    <s v="Mills-Roy"/>
    <s v="Profit-focused multi-tasking access"/>
    <n v="33600"/>
    <n v="137961"/>
    <x v="1"/>
    <n v="1703"/>
    <s v="US"/>
    <s v="USD"/>
    <n v="1562302800"/>
    <n v="1562389200"/>
    <b v="0"/>
    <b v="0"/>
    <x v="3"/>
    <n v="4.105982142857143"/>
    <n v="81.010569583088667"/>
    <x v="3"/>
    <s v="plays"/>
    <x v="337"/>
    <d v="2019-07-06T05:00:00"/>
  </r>
  <r>
    <n v="354"/>
    <s v="Brown Group"/>
    <s v="Profit-focused transitional capability"/>
    <n v="6100"/>
    <n v="7548"/>
    <x v="1"/>
    <n v="80"/>
    <s v="DK"/>
    <s v="DKK"/>
    <n v="1378184400"/>
    <n v="1378789200"/>
    <b v="0"/>
    <b v="0"/>
    <x v="4"/>
    <n v="1.2373770491803278"/>
    <n v="94.35"/>
    <x v="4"/>
    <s v="documentary"/>
    <x v="338"/>
    <d v="2013-09-10T05:00:00"/>
  </r>
  <r>
    <n v="355"/>
    <s v="Burns-Burnett"/>
    <s v="Front-line scalable definition"/>
    <n v="3800"/>
    <n v="2241"/>
    <x v="2"/>
    <n v="86"/>
    <s v="US"/>
    <s v="USD"/>
    <n v="1485064800"/>
    <n v="1488520800"/>
    <b v="0"/>
    <b v="0"/>
    <x v="8"/>
    <n v="0.58973684210526311"/>
    <n v="26.058139534883722"/>
    <x v="2"/>
    <s v="wearables"/>
    <x v="339"/>
    <d v="2017-03-03T06:00:00"/>
  </r>
  <r>
    <n v="356"/>
    <s v="Glass, Nunez and Mcdonald"/>
    <s v="Open-source systematic protocol"/>
    <n v="9300"/>
    <n v="3431"/>
    <x v="0"/>
    <n v="40"/>
    <s v="IT"/>
    <s v="EUR"/>
    <n v="1326520800"/>
    <n v="1327298400"/>
    <b v="0"/>
    <b v="0"/>
    <x v="3"/>
    <n v="0.36892473118279567"/>
    <n v="85.775000000000006"/>
    <x v="3"/>
    <s v="plays"/>
    <x v="340"/>
    <d v="2012-01-23T06:00:00"/>
  </r>
  <r>
    <n v="357"/>
    <s v="Perez, Davis and Wilson"/>
    <s v="Implemented tangible algorithm"/>
    <n v="2300"/>
    <n v="4253"/>
    <x v="1"/>
    <n v="41"/>
    <s v="US"/>
    <s v="USD"/>
    <n v="1441256400"/>
    <n v="1443416400"/>
    <b v="0"/>
    <b v="0"/>
    <x v="11"/>
    <n v="1.8491304347826087"/>
    <n v="103.73170731707317"/>
    <x v="6"/>
    <s v="video games"/>
    <x v="341"/>
    <d v="2015-09-28T05:00:00"/>
  </r>
  <r>
    <n v="358"/>
    <s v="Diaz-Garcia"/>
    <s v="Profit-focused 3rdgeneration circuit"/>
    <n v="9700"/>
    <n v="1146"/>
    <x v="0"/>
    <n v="23"/>
    <s v="CA"/>
    <s v="CAD"/>
    <n v="1533877200"/>
    <n v="1534136400"/>
    <b v="1"/>
    <b v="0"/>
    <x v="14"/>
    <n v="0.11814432989690722"/>
    <n v="49.826086956521742"/>
    <x v="7"/>
    <s v="photography books"/>
    <x v="342"/>
    <d v="2018-08-13T05:00:00"/>
  </r>
  <r>
    <n v="359"/>
    <s v="Salazar-Moon"/>
    <s v="Compatible needs-based architecture"/>
    <n v="4000"/>
    <n v="11948"/>
    <x v="1"/>
    <n v="187"/>
    <s v="US"/>
    <s v="USD"/>
    <n v="1314421200"/>
    <n v="1315026000"/>
    <b v="0"/>
    <b v="0"/>
    <x v="10"/>
    <n v="2.9870000000000001"/>
    <n v="63.893048128342244"/>
    <x v="4"/>
    <s v="animation"/>
    <x v="343"/>
    <d v="2011-09-03T05:00:00"/>
  </r>
  <r>
    <n v="360"/>
    <s v="Larsen-Chung"/>
    <s v="Right-sized zero tolerance migration"/>
    <n v="59700"/>
    <n v="135132"/>
    <x v="1"/>
    <n v="2875"/>
    <s v="GB"/>
    <s v="GBP"/>
    <n v="1293861600"/>
    <n v="1295071200"/>
    <b v="0"/>
    <b v="1"/>
    <x v="3"/>
    <n v="2.2635175879396985"/>
    <n v="47.002434782608695"/>
    <x v="3"/>
    <s v="plays"/>
    <x v="344"/>
    <d v="2011-01-15T06:00:00"/>
  </r>
  <r>
    <n v="361"/>
    <s v="Anderson and Sons"/>
    <s v="Quality-focused reciprocal structure"/>
    <n v="5500"/>
    <n v="9546"/>
    <x v="1"/>
    <n v="88"/>
    <s v="US"/>
    <s v="USD"/>
    <n v="1507352400"/>
    <n v="1509426000"/>
    <b v="0"/>
    <b v="0"/>
    <x v="3"/>
    <n v="1.7356363636363636"/>
    <n v="108.47727272727273"/>
    <x v="3"/>
    <s v="plays"/>
    <x v="345"/>
    <d v="2017-10-31T05:00:00"/>
  </r>
  <r>
    <n v="362"/>
    <s v="Lawrence Group"/>
    <s v="Automated actuating conglomeration"/>
    <n v="3700"/>
    <n v="13755"/>
    <x v="1"/>
    <n v="191"/>
    <s v="US"/>
    <s v="USD"/>
    <n v="1296108000"/>
    <n v="1299391200"/>
    <b v="0"/>
    <b v="0"/>
    <x v="1"/>
    <n v="3.7175675675675675"/>
    <n v="72.015706806282722"/>
    <x v="1"/>
    <s v="rock"/>
    <x v="65"/>
    <d v="2011-03-06T06:00:00"/>
  </r>
  <r>
    <n v="363"/>
    <s v="Gray-Davis"/>
    <s v="Re-contextualized local initiative"/>
    <n v="5200"/>
    <n v="8330"/>
    <x v="1"/>
    <n v="139"/>
    <s v="US"/>
    <s v="USD"/>
    <n v="1324965600"/>
    <n v="1325052000"/>
    <b v="0"/>
    <b v="0"/>
    <x v="1"/>
    <n v="1.601923076923077"/>
    <n v="59.928057553956833"/>
    <x v="1"/>
    <s v="rock"/>
    <x v="346"/>
    <d v="2011-12-28T06:00:00"/>
  </r>
  <r>
    <n v="364"/>
    <s v="Ramirez-Myers"/>
    <s v="Switchable intangible definition"/>
    <n v="900"/>
    <n v="14547"/>
    <x v="1"/>
    <n v="186"/>
    <s v="US"/>
    <s v="USD"/>
    <n v="1520229600"/>
    <n v="1522818000"/>
    <b v="0"/>
    <b v="0"/>
    <x v="7"/>
    <n v="16.163333333333334"/>
    <n v="78.209677419354833"/>
    <x v="1"/>
    <s v="indie rock"/>
    <x v="347"/>
    <d v="2018-04-04T05:00:00"/>
  </r>
  <r>
    <n v="365"/>
    <s v="Lucas, Hall and Bonilla"/>
    <s v="Networked bottom-line initiative"/>
    <n v="1600"/>
    <n v="11735"/>
    <x v="1"/>
    <n v="112"/>
    <s v="AU"/>
    <s v="AUD"/>
    <n v="1482991200"/>
    <n v="1485324000"/>
    <b v="0"/>
    <b v="0"/>
    <x v="3"/>
    <n v="7.3343749999999996"/>
    <n v="104.77678571428571"/>
    <x v="3"/>
    <s v="plays"/>
    <x v="348"/>
    <d v="2017-01-25T06:00:00"/>
  </r>
  <r>
    <n v="366"/>
    <s v="Williams, Perez and Villegas"/>
    <s v="Robust directional system engine"/>
    <n v="1800"/>
    <n v="10658"/>
    <x v="1"/>
    <n v="101"/>
    <s v="US"/>
    <s v="USD"/>
    <n v="1294034400"/>
    <n v="1294120800"/>
    <b v="0"/>
    <b v="1"/>
    <x v="3"/>
    <n v="5.9211111111111112"/>
    <n v="105.52475247524752"/>
    <x v="3"/>
    <s v="plays"/>
    <x v="349"/>
    <d v="2011-01-04T06:00:00"/>
  </r>
  <r>
    <n v="367"/>
    <s v="Brooks, Jones and Ingram"/>
    <s v="Triple-buffered explicit methodology"/>
    <n v="9900"/>
    <n v="1870"/>
    <x v="0"/>
    <n v="75"/>
    <s v="US"/>
    <s v="USD"/>
    <n v="1413608400"/>
    <n v="1415685600"/>
    <b v="0"/>
    <b v="1"/>
    <x v="3"/>
    <n v="0.18888888888888888"/>
    <n v="24.933333333333334"/>
    <x v="3"/>
    <s v="plays"/>
    <x v="350"/>
    <d v="2014-11-11T06:00:00"/>
  </r>
  <r>
    <n v="368"/>
    <s v="Whitaker, Wallace and Daniels"/>
    <s v="Reactive directional capacity"/>
    <n v="5200"/>
    <n v="14394"/>
    <x v="1"/>
    <n v="206"/>
    <s v="GB"/>
    <s v="GBP"/>
    <n v="1286946000"/>
    <n v="1288933200"/>
    <b v="0"/>
    <b v="1"/>
    <x v="4"/>
    <n v="2.7680769230769231"/>
    <n v="69.873786407766985"/>
    <x v="4"/>
    <s v="documentary"/>
    <x v="351"/>
    <d v="2010-11-05T05:00:00"/>
  </r>
  <r>
    <n v="369"/>
    <s v="Smith-Gonzalez"/>
    <s v="Polarized needs-based approach"/>
    <n v="5400"/>
    <n v="14743"/>
    <x v="1"/>
    <n v="154"/>
    <s v="US"/>
    <s v="USD"/>
    <n v="1359871200"/>
    <n v="1363237200"/>
    <b v="0"/>
    <b v="1"/>
    <x v="19"/>
    <n v="2.730185185185185"/>
    <n v="95.733766233766232"/>
    <x v="4"/>
    <s v="television"/>
    <x v="352"/>
    <d v="2013-03-14T05:00:00"/>
  </r>
  <r>
    <n v="370"/>
    <s v="Skinner PLC"/>
    <s v="Intuitive well-modulated middleware"/>
    <n v="112300"/>
    <n v="178965"/>
    <x v="1"/>
    <n v="5966"/>
    <s v="US"/>
    <s v="USD"/>
    <n v="1555304400"/>
    <n v="1555822800"/>
    <b v="0"/>
    <b v="0"/>
    <x v="3"/>
    <n v="1.593633125556545"/>
    <n v="29.997485752598056"/>
    <x v="3"/>
    <s v="plays"/>
    <x v="353"/>
    <d v="2019-04-21T05:00:00"/>
  </r>
  <r>
    <n v="371"/>
    <s v="Nolan, Smith and Sanchez"/>
    <s v="Multi-channeled logistical matrices"/>
    <n v="189200"/>
    <n v="128410"/>
    <x v="0"/>
    <n v="2176"/>
    <s v="US"/>
    <s v="USD"/>
    <n v="1423375200"/>
    <n v="1427778000"/>
    <b v="0"/>
    <b v="0"/>
    <x v="3"/>
    <n v="0.67869978858350954"/>
    <n v="59.011948529411768"/>
    <x v="3"/>
    <s v="plays"/>
    <x v="354"/>
    <d v="2015-03-31T05:00:00"/>
  </r>
  <r>
    <n v="372"/>
    <s v="Green-Carr"/>
    <s v="Pre-emptive bifurcated artificial intelligence"/>
    <n v="900"/>
    <n v="14324"/>
    <x v="1"/>
    <n v="169"/>
    <s v="US"/>
    <s v="USD"/>
    <n v="1420696800"/>
    <n v="1422424800"/>
    <b v="0"/>
    <b v="1"/>
    <x v="4"/>
    <n v="15.915555555555555"/>
    <n v="84.757396449704146"/>
    <x v="4"/>
    <s v="documentary"/>
    <x v="355"/>
    <d v="2015-01-28T06:00:00"/>
  </r>
  <r>
    <n v="373"/>
    <s v="Brown-Parker"/>
    <s v="Down-sized coherent toolset"/>
    <n v="22500"/>
    <n v="164291"/>
    <x v="1"/>
    <n v="2106"/>
    <s v="US"/>
    <s v="USD"/>
    <n v="1502946000"/>
    <n v="1503637200"/>
    <b v="0"/>
    <b v="0"/>
    <x v="3"/>
    <n v="7.3018222222222224"/>
    <n v="78.010921177587846"/>
    <x v="3"/>
    <s v="plays"/>
    <x v="356"/>
    <d v="2017-08-25T05:00:00"/>
  </r>
  <r>
    <n v="374"/>
    <s v="Marshall Inc"/>
    <s v="Open-source multi-tasking data-warehouse"/>
    <n v="167400"/>
    <n v="22073"/>
    <x v="0"/>
    <n v="441"/>
    <s v="US"/>
    <s v="USD"/>
    <n v="1547186400"/>
    <n v="1547618400"/>
    <b v="0"/>
    <b v="1"/>
    <x v="4"/>
    <n v="0.13185782556750297"/>
    <n v="50.05215419501134"/>
    <x v="4"/>
    <s v="documentary"/>
    <x v="357"/>
    <d v="2019-01-16T06:00:00"/>
  </r>
  <r>
    <n v="375"/>
    <s v="Leblanc-Pineda"/>
    <s v="Future-proofed upward-trending contingency"/>
    <n v="2700"/>
    <n v="1479"/>
    <x v="0"/>
    <n v="25"/>
    <s v="US"/>
    <s v="USD"/>
    <n v="1444971600"/>
    <n v="1449900000"/>
    <b v="0"/>
    <b v="0"/>
    <x v="7"/>
    <n v="0.54777777777777781"/>
    <n v="59.16"/>
    <x v="1"/>
    <s v="indie rock"/>
    <x v="358"/>
    <d v="2015-12-12T06:00:00"/>
  </r>
  <r>
    <n v="376"/>
    <s v="Perry PLC"/>
    <s v="Mandatory uniform matrix"/>
    <n v="3400"/>
    <n v="12275"/>
    <x v="1"/>
    <n v="131"/>
    <s v="US"/>
    <s v="USD"/>
    <n v="1404622800"/>
    <n v="1405141200"/>
    <b v="0"/>
    <b v="0"/>
    <x v="1"/>
    <n v="3.6102941176470589"/>
    <n v="93.702290076335885"/>
    <x v="1"/>
    <s v="rock"/>
    <x v="359"/>
    <d v="2014-07-12T05:00:00"/>
  </r>
  <r>
    <n v="377"/>
    <s v="Klein, Stark and Livingston"/>
    <s v="Phased methodical initiative"/>
    <n v="49700"/>
    <n v="5098"/>
    <x v="0"/>
    <n v="127"/>
    <s v="US"/>
    <s v="USD"/>
    <n v="1571720400"/>
    <n v="1572933600"/>
    <b v="0"/>
    <b v="0"/>
    <x v="3"/>
    <n v="0.10257545271629778"/>
    <n v="40.14173228346457"/>
    <x v="3"/>
    <s v="plays"/>
    <x v="12"/>
    <d v="2019-11-05T06:00:00"/>
  </r>
  <r>
    <n v="378"/>
    <s v="Fleming-Oliver"/>
    <s v="Managed stable function"/>
    <n v="178200"/>
    <n v="24882"/>
    <x v="0"/>
    <n v="355"/>
    <s v="US"/>
    <s v="USD"/>
    <n v="1526878800"/>
    <n v="1530162000"/>
    <b v="0"/>
    <b v="0"/>
    <x v="4"/>
    <n v="0.13962962962962963"/>
    <n v="70.090140845070422"/>
    <x v="4"/>
    <s v="documentary"/>
    <x v="360"/>
    <d v="2018-06-28T05:00:00"/>
  </r>
  <r>
    <n v="379"/>
    <s v="Reilly, Aguirre and Johnson"/>
    <s v="Realigned clear-thinking migration"/>
    <n v="7200"/>
    <n v="2912"/>
    <x v="0"/>
    <n v="44"/>
    <s v="GB"/>
    <s v="GBP"/>
    <n v="1319691600"/>
    <n v="1320904800"/>
    <b v="0"/>
    <b v="0"/>
    <x v="3"/>
    <n v="0.40444444444444444"/>
    <n v="66.181818181818187"/>
    <x v="3"/>
    <s v="plays"/>
    <x v="361"/>
    <d v="2011-11-10T06:00:00"/>
  </r>
  <r>
    <n v="380"/>
    <s v="Davidson, Wilcox and Lewis"/>
    <s v="Optional clear-thinking process improvement"/>
    <n v="2500"/>
    <n v="4008"/>
    <x v="1"/>
    <n v="84"/>
    <s v="US"/>
    <s v="USD"/>
    <n v="1371963600"/>
    <n v="1372395600"/>
    <b v="0"/>
    <b v="0"/>
    <x v="3"/>
    <n v="1.6032"/>
    <n v="47.714285714285715"/>
    <x v="3"/>
    <s v="plays"/>
    <x v="362"/>
    <d v="2013-06-28T05:00:00"/>
  </r>
  <r>
    <n v="381"/>
    <s v="Michael, Anderson and Vincent"/>
    <s v="Cross-group global moratorium"/>
    <n v="5300"/>
    <n v="9749"/>
    <x v="1"/>
    <n v="155"/>
    <s v="US"/>
    <s v="USD"/>
    <n v="1433739600"/>
    <n v="1437714000"/>
    <b v="0"/>
    <b v="0"/>
    <x v="3"/>
    <n v="1.8394339622641509"/>
    <n v="62.896774193548389"/>
    <x v="3"/>
    <s v="plays"/>
    <x v="363"/>
    <d v="2015-07-24T05:00:00"/>
  </r>
  <r>
    <n v="382"/>
    <s v="King Ltd"/>
    <s v="Visionary systemic process improvement"/>
    <n v="9100"/>
    <n v="5803"/>
    <x v="0"/>
    <n v="67"/>
    <s v="US"/>
    <s v="USD"/>
    <n v="1508130000"/>
    <n v="1509771600"/>
    <b v="0"/>
    <b v="0"/>
    <x v="14"/>
    <n v="0.63769230769230767"/>
    <n v="86.611940298507463"/>
    <x v="7"/>
    <s v="photography books"/>
    <x v="364"/>
    <d v="2017-11-04T05:00:00"/>
  </r>
  <r>
    <n v="383"/>
    <s v="Baker Ltd"/>
    <s v="Progressive intangible flexibility"/>
    <n v="6300"/>
    <n v="14199"/>
    <x v="1"/>
    <n v="189"/>
    <s v="US"/>
    <s v="USD"/>
    <n v="1550037600"/>
    <n v="1550556000"/>
    <b v="0"/>
    <b v="1"/>
    <x v="0"/>
    <n v="2.2538095238095237"/>
    <n v="75.126984126984127"/>
    <x v="0"/>
    <s v="food trucks"/>
    <x v="210"/>
    <d v="2019-02-19T06:00:00"/>
  </r>
  <r>
    <n v="384"/>
    <s v="Baker, Collins and Smith"/>
    <s v="Reactive real-time software"/>
    <n v="114400"/>
    <n v="196779"/>
    <x v="1"/>
    <n v="4799"/>
    <s v="US"/>
    <s v="USD"/>
    <n v="1486706400"/>
    <n v="1489039200"/>
    <b v="1"/>
    <b v="1"/>
    <x v="4"/>
    <n v="1.7200961538461539"/>
    <n v="41.004167534903104"/>
    <x v="4"/>
    <s v="documentary"/>
    <x v="365"/>
    <d v="2017-03-09T06:00:00"/>
  </r>
  <r>
    <n v="385"/>
    <s v="Warren-Harrison"/>
    <s v="Programmable incremental knowledge user"/>
    <n v="38900"/>
    <n v="56859"/>
    <x v="1"/>
    <n v="1137"/>
    <s v="US"/>
    <s v="USD"/>
    <n v="1553835600"/>
    <n v="1556600400"/>
    <b v="0"/>
    <b v="0"/>
    <x v="9"/>
    <n v="1.4616709511568124"/>
    <n v="50.007915567282325"/>
    <x v="5"/>
    <s v="nonfiction"/>
    <x v="366"/>
    <d v="2019-04-30T05:00:00"/>
  </r>
  <r>
    <n v="386"/>
    <s v="Gardner Group"/>
    <s v="Progressive 5thgeneration customer loyalty"/>
    <n v="135500"/>
    <n v="103554"/>
    <x v="0"/>
    <n v="1068"/>
    <s v="US"/>
    <s v="USD"/>
    <n v="1277528400"/>
    <n v="1278565200"/>
    <b v="0"/>
    <b v="0"/>
    <x v="3"/>
    <n v="0.76423616236162362"/>
    <n v="96.960674157303373"/>
    <x v="3"/>
    <s v="plays"/>
    <x v="367"/>
    <d v="2010-07-08T05:00:00"/>
  </r>
  <r>
    <n v="387"/>
    <s v="Flores-Lambert"/>
    <s v="Triple-buffered logistical frame"/>
    <n v="109000"/>
    <n v="42795"/>
    <x v="0"/>
    <n v="424"/>
    <s v="US"/>
    <s v="USD"/>
    <n v="1339477200"/>
    <n v="1339909200"/>
    <b v="0"/>
    <b v="0"/>
    <x v="8"/>
    <n v="0.39261467889908258"/>
    <n v="100.93160377358491"/>
    <x v="2"/>
    <s v="wearables"/>
    <x v="368"/>
    <d v="2012-06-17T05:00:00"/>
  </r>
  <r>
    <n v="388"/>
    <s v="Cruz Ltd"/>
    <s v="Exclusive dynamic adapter"/>
    <n v="114800"/>
    <n v="12938"/>
    <x v="3"/>
    <n v="145"/>
    <s v="CH"/>
    <s v="CHF"/>
    <n v="1325656800"/>
    <n v="1325829600"/>
    <b v="0"/>
    <b v="0"/>
    <x v="7"/>
    <n v="0.11270034843205574"/>
    <n v="89.227586206896547"/>
    <x v="1"/>
    <s v="indie rock"/>
    <x v="369"/>
    <d v="2012-01-06T06:00:00"/>
  </r>
  <r>
    <n v="389"/>
    <s v="Knox-Garner"/>
    <s v="Automated systemic hierarchy"/>
    <n v="83000"/>
    <n v="101352"/>
    <x v="1"/>
    <n v="1152"/>
    <s v="US"/>
    <s v="USD"/>
    <n v="1288242000"/>
    <n v="1290578400"/>
    <b v="0"/>
    <b v="0"/>
    <x v="3"/>
    <n v="1.2211084337349398"/>
    <n v="87.979166666666671"/>
    <x v="3"/>
    <s v="plays"/>
    <x v="370"/>
    <d v="2010-11-24T06:00:00"/>
  </r>
  <r>
    <n v="390"/>
    <s v="Davis-Allen"/>
    <s v="Digitized eco-centric core"/>
    <n v="2400"/>
    <n v="4477"/>
    <x v="1"/>
    <n v="50"/>
    <s v="US"/>
    <s v="USD"/>
    <n v="1379048400"/>
    <n v="1380344400"/>
    <b v="0"/>
    <b v="0"/>
    <x v="14"/>
    <n v="1.8654166666666667"/>
    <n v="89.54"/>
    <x v="7"/>
    <s v="photography books"/>
    <x v="371"/>
    <d v="2013-09-28T05:00:00"/>
  </r>
  <r>
    <n v="391"/>
    <s v="Miller-Patel"/>
    <s v="Mandatory uniform strategy"/>
    <n v="60400"/>
    <n v="4393"/>
    <x v="0"/>
    <n v="151"/>
    <s v="US"/>
    <s v="USD"/>
    <n v="1389679200"/>
    <n v="1389852000"/>
    <b v="0"/>
    <b v="0"/>
    <x v="9"/>
    <n v="7.27317880794702E-2"/>
    <n v="29.09271523178808"/>
    <x v="5"/>
    <s v="nonfiction"/>
    <x v="287"/>
    <d v="2014-01-16T06:00:00"/>
  </r>
  <r>
    <n v="392"/>
    <s v="Hernandez-Grimes"/>
    <s v="Profit-focused zero administration forecast"/>
    <n v="102900"/>
    <n v="67546"/>
    <x v="0"/>
    <n v="1608"/>
    <s v="US"/>
    <s v="USD"/>
    <n v="1294293600"/>
    <n v="1294466400"/>
    <b v="0"/>
    <b v="0"/>
    <x v="8"/>
    <n v="0.65642371234207963"/>
    <n v="42.006218905472636"/>
    <x v="2"/>
    <s v="wearables"/>
    <x v="372"/>
    <d v="2011-01-08T06:00:00"/>
  </r>
  <r>
    <n v="393"/>
    <s v="Owens, Hall and Gonzalez"/>
    <s v="De-engineered static orchestration"/>
    <n v="62800"/>
    <n v="143788"/>
    <x v="1"/>
    <n v="3059"/>
    <s v="CA"/>
    <s v="CAD"/>
    <n v="1500267600"/>
    <n v="1500354000"/>
    <b v="0"/>
    <b v="0"/>
    <x v="17"/>
    <n v="2.2896178343949045"/>
    <n v="47.004903563255965"/>
    <x v="1"/>
    <s v="jazz"/>
    <x v="373"/>
    <d v="2017-07-18T05:00:00"/>
  </r>
  <r>
    <n v="394"/>
    <s v="Noble-Bailey"/>
    <s v="Customizable dynamic info-mediaries"/>
    <n v="800"/>
    <n v="3755"/>
    <x v="1"/>
    <n v="34"/>
    <s v="US"/>
    <s v="USD"/>
    <n v="1375074000"/>
    <n v="1375938000"/>
    <b v="0"/>
    <b v="1"/>
    <x v="4"/>
    <n v="4.6937499999999996"/>
    <n v="110.44117647058823"/>
    <x v="4"/>
    <s v="documentary"/>
    <x v="374"/>
    <d v="2013-08-08T05:00:00"/>
  </r>
  <r>
    <n v="395"/>
    <s v="Taylor PLC"/>
    <s v="Enhanced incremental budgetary management"/>
    <n v="7100"/>
    <n v="9238"/>
    <x v="1"/>
    <n v="220"/>
    <s v="US"/>
    <s v="USD"/>
    <n v="1323324000"/>
    <n v="1323410400"/>
    <b v="1"/>
    <b v="0"/>
    <x v="3"/>
    <n v="1.3011267605633803"/>
    <n v="41.990909090909092"/>
    <x v="3"/>
    <s v="plays"/>
    <x v="375"/>
    <d v="2011-12-09T06:00:00"/>
  </r>
  <r>
    <n v="396"/>
    <s v="Holmes PLC"/>
    <s v="Digitized local info-mediaries"/>
    <n v="46100"/>
    <n v="77012"/>
    <x v="1"/>
    <n v="1604"/>
    <s v="AU"/>
    <s v="AUD"/>
    <n v="1538715600"/>
    <n v="1539406800"/>
    <b v="0"/>
    <b v="0"/>
    <x v="6"/>
    <n v="1.6705422993492407"/>
    <n v="48.012468827930178"/>
    <x v="4"/>
    <s v="drama"/>
    <x v="376"/>
    <d v="2018-10-13T05:00:00"/>
  </r>
  <r>
    <n v="397"/>
    <s v="Jones-Martin"/>
    <s v="Virtual systematic monitoring"/>
    <n v="8100"/>
    <n v="14083"/>
    <x v="1"/>
    <n v="454"/>
    <s v="US"/>
    <s v="USD"/>
    <n v="1369285200"/>
    <n v="1369803600"/>
    <b v="0"/>
    <b v="0"/>
    <x v="1"/>
    <n v="1.738641975308642"/>
    <n v="31.019823788546255"/>
    <x v="1"/>
    <s v="rock"/>
    <x v="377"/>
    <d v="2013-05-29T05:00:00"/>
  </r>
  <r>
    <n v="398"/>
    <s v="Myers LLC"/>
    <s v="Reactive bottom-line open architecture"/>
    <n v="1700"/>
    <n v="12202"/>
    <x v="1"/>
    <n v="123"/>
    <s v="IT"/>
    <s v="EUR"/>
    <n v="1525755600"/>
    <n v="1525928400"/>
    <b v="0"/>
    <b v="1"/>
    <x v="10"/>
    <n v="7.1776470588235295"/>
    <n v="99.203252032520325"/>
    <x v="4"/>
    <s v="animation"/>
    <x v="378"/>
    <d v="2018-05-10T05:00:00"/>
  </r>
  <r>
    <n v="399"/>
    <s v="Acosta, Mullins and Morris"/>
    <s v="Pre-emptive interactive model"/>
    <n v="97300"/>
    <n v="62127"/>
    <x v="0"/>
    <n v="941"/>
    <s v="US"/>
    <s v="USD"/>
    <n v="1296626400"/>
    <n v="1297231200"/>
    <b v="0"/>
    <b v="0"/>
    <x v="7"/>
    <n v="0.63850976361767731"/>
    <n v="66.022316684378325"/>
    <x v="1"/>
    <s v="indie rock"/>
    <x v="379"/>
    <d v="2011-02-09T06:00:00"/>
  </r>
  <r>
    <n v="400"/>
    <s v="Bell PLC"/>
    <s v="Ergonomic eco-centric open architecture"/>
    <n v="100"/>
    <n v="2"/>
    <x v="0"/>
    <n v="1"/>
    <s v="US"/>
    <s v="USD"/>
    <n v="1376629200"/>
    <n v="1378530000"/>
    <b v="0"/>
    <b v="1"/>
    <x v="14"/>
    <n v="0.02"/>
    <n v="2"/>
    <x v="7"/>
    <s v="photography books"/>
    <x v="380"/>
    <d v="2013-09-07T05:00:00"/>
  </r>
  <r>
    <n v="401"/>
    <s v="Smith-Schmidt"/>
    <s v="Inverse radical hierarchy"/>
    <n v="900"/>
    <n v="13772"/>
    <x v="1"/>
    <n v="299"/>
    <s v="US"/>
    <s v="USD"/>
    <n v="1572152400"/>
    <n v="1572152400"/>
    <b v="0"/>
    <b v="0"/>
    <x v="3"/>
    <n v="15.302222222222222"/>
    <n v="46.060200668896321"/>
    <x v="3"/>
    <s v="plays"/>
    <x v="381"/>
    <d v="2019-10-27T05:00:00"/>
  </r>
  <r>
    <n v="402"/>
    <s v="Ruiz, Richardson and Cole"/>
    <s v="Team-oriented static interface"/>
    <n v="7300"/>
    <n v="2946"/>
    <x v="0"/>
    <n v="40"/>
    <s v="US"/>
    <s v="USD"/>
    <n v="1325829600"/>
    <n v="1329890400"/>
    <b v="0"/>
    <b v="1"/>
    <x v="12"/>
    <n v="0.40356164383561643"/>
    <n v="73.650000000000006"/>
    <x v="4"/>
    <s v="shorts"/>
    <x v="382"/>
    <d v="2012-02-22T06:00:00"/>
  </r>
  <r>
    <n v="403"/>
    <s v="Leonard-Mcclain"/>
    <s v="Virtual foreground throughput"/>
    <n v="195800"/>
    <n v="168820"/>
    <x v="0"/>
    <n v="3015"/>
    <s v="CA"/>
    <s v="CAD"/>
    <n v="1273640400"/>
    <n v="1276750800"/>
    <b v="0"/>
    <b v="1"/>
    <x v="3"/>
    <n v="0.86220633299284988"/>
    <n v="55.99336650082919"/>
    <x v="3"/>
    <s v="plays"/>
    <x v="125"/>
    <d v="2010-06-17T05:00:00"/>
  </r>
  <r>
    <n v="404"/>
    <s v="Bailey-Boyer"/>
    <s v="Visionary exuding Internet solution"/>
    <n v="48900"/>
    <n v="154321"/>
    <x v="1"/>
    <n v="2237"/>
    <s v="US"/>
    <s v="USD"/>
    <n v="1510639200"/>
    <n v="1510898400"/>
    <b v="0"/>
    <b v="0"/>
    <x v="3"/>
    <n v="3.1558486707566464"/>
    <n v="68.985695127402778"/>
    <x v="3"/>
    <s v="plays"/>
    <x v="383"/>
    <d v="2017-11-17T06:00:00"/>
  </r>
  <r>
    <n v="405"/>
    <s v="Lee LLC"/>
    <s v="Synchronized secondary analyzer"/>
    <n v="29600"/>
    <n v="26527"/>
    <x v="0"/>
    <n v="435"/>
    <s v="US"/>
    <s v="USD"/>
    <n v="1528088400"/>
    <n v="1532408400"/>
    <b v="0"/>
    <b v="0"/>
    <x v="3"/>
    <n v="0.89618243243243245"/>
    <n v="60.981609195402299"/>
    <x v="3"/>
    <s v="plays"/>
    <x v="384"/>
    <d v="2018-07-24T05:00:00"/>
  </r>
  <r>
    <n v="406"/>
    <s v="Lyons Inc"/>
    <s v="Balanced attitude-oriented parallelism"/>
    <n v="39300"/>
    <n v="71583"/>
    <x v="1"/>
    <n v="645"/>
    <s v="US"/>
    <s v="USD"/>
    <n v="1359525600"/>
    <n v="1360562400"/>
    <b v="1"/>
    <b v="0"/>
    <x v="4"/>
    <n v="1.8214503816793892"/>
    <n v="110.98139534883721"/>
    <x v="4"/>
    <s v="documentary"/>
    <x v="385"/>
    <d v="2013-02-11T06:00:00"/>
  </r>
  <r>
    <n v="407"/>
    <s v="Herrera-Wilson"/>
    <s v="Organized bandwidth-monitored core"/>
    <n v="3400"/>
    <n v="12100"/>
    <x v="1"/>
    <n v="484"/>
    <s v="DK"/>
    <s v="DKK"/>
    <n v="1570942800"/>
    <n v="1571547600"/>
    <b v="0"/>
    <b v="0"/>
    <x v="3"/>
    <n v="3.5588235294117645"/>
    <n v="25"/>
    <x v="3"/>
    <s v="plays"/>
    <x v="386"/>
    <d v="2019-10-20T05:00:00"/>
  </r>
  <r>
    <n v="408"/>
    <s v="Mahoney, Adams and Lucas"/>
    <s v="Cloned leadingedge utilization"/>
    <n v="9200"/>
    <n v="12129"/>
    <x v="1"/>
    <n v="154"/>
    <s v="CA"/>
    <s v="CAD"/>
    <n v="1466398800"/>
    <n v="1468126800"/>
    <b v="0"/>
    <b v="0"/>
    <x v="4"/>
    <n v="1.3183695652173912"/>
    <n v="78.759740259740255"/>
    <x v="4"/>
    <s v="documentary"/>
    <x v="387"/>
    <d v="2016-07-10T05:00:00"/>
  </r>
  <r>
    <n v="409"/>
    <s v="Stewart LLC"/>
    <s v="Secured asymmetric projection"/>
    <n v="135600"/>
    <n v="62804"/>
    <x v="0"/>
    <n v="714"/>
    <s v="US"/>
    <s v="USD"/>
    <n v="1492491600"/>
    <n v="1492837200"/>
    <b v="0"/>
    <b v="0"/>
    <x v="1"/>
    <n v="0.46315634218289087"/>
    <n v="87.960784313725483"/>
    <x v="1"/>
    <s v="rock"/>
    <x v="388"/>
    <d v="2017-04-22T05:00:00"/>
  </r>
  <r>
    <n v="410"/>
    <s v="Mcmillan Group"/>
    <s v="Advanced cohesive Graphic Interface"/>
    <n v="153700"/>
    <n v="55536"/>
    <x v="2"/>
    <n v="1111"/>
    <s v="US"/>
    <s v="USD"/>
    <n v="1430197200"/>
    <n v="1430197200"/>
    <b v="0"/>
    <b v="0"/>
    <x v="20"/>
    <n v="0.36132726089785294"/>
    <n v="49.987398739873989"/>
    <x v="6"/>
    <s v="mobile games"/>
    <x v="277"/>
    <d v="2015-04-28T05:00:00"/>
  </r>
  <r>
    <n v="411"/>
    <s v="Beck, Thompson and Martinez"/>
    <s v="Down-sized maximized function"/>
    <n v="7800"/>
    <n v="8161"/>
    <x v="1"/>
    <n v="82"/>
    <s v="US"/>
    <s v="USD"/>
    <n v="1496034000"/>
    <n v="1496206800"/>
    <b v="0"/>
    <b v="0"/>
    <x v="3"/>
    <n v="1.0462820512820512"/>
    <n v="99.524390243902445"/>
    <x v="3"/>
    <s v="plays"/>
    <x v="389"/>
    <d v="2017-05-31T05:00:00"/>
  </r>
  <r>
    <n v="412"/>
    <s v="Rodriguez-Scott"/>
    <s v="Realigned zero tolerance software"/>
    <n v="2100"/>
    <n v="14046"/>
    <x v="1"/>
    <n v="134"/>
    <s v="US"/>
    <s v="USD"/>
    <n v="1388728800"/>
    <n v="1389592800"/>
    <b v="0"/>
    <b v="0"/>
    <x v="13"/>
    <n v="6.6885714285714286"/>
    <n v="104.82089552238806"/>
    <x v="5"/>
    <s v="fiction"/>
    <x v="390"/>
    <d v="2014-01-13T06:00:00"/>
  </r>
  <r>
    <n v="413"/>
    <s v="Rush-Bowers"/>
    <s v="Persevering analyzing extranet"/>
    <n v="189500"/>
    <n v="117628"/>
    <x v="2"/>
    <n v="1089"/>
    <s v="US"/>
    <s v="USD"/>
    <n v="1543298400"/>
    <n v="1545631200"/>
    <b v="0"/>
    <b v="0"/>
    <x v="10"/>
    <n v="0.62072823218997364"/>
    <n v="108.01469237832875"/>
    <x v="4"/>
    <s v="animation"/>
    <x v="391"/>
    <d v="2018-12-24T06:00:00"/>
  </r>
  <r>
    <n v="414"/>
    <s v="Davis and Sons"/>
    <s v="Innovative human-resource migration"/>
    <n v="188200"/>
    <n v="159405"/>
    <x v="0"/>
    <n v="5497"/>
    <s v="US"/>
    <s v="USD"/>
    <n v="1271739600"/>
    <n v="1272430800"/>
    <b v="0"/>
    <b v="1"/>
    <x v="0"/>
    <n v="0.84699787460148779"/>
    <n v="28.998544660724033"/>
    <x v="0"/>
    <s v="food trucks"/>
    <x v="392"/>
    <d v="2010-04-28T05:00:00"/>
  </r>
  <r>
    <n v="415"/>
    <s v="Anderson-Pham"/>
    <s v="Intuitive needs-based monitoring"/>
    <n v="113500"/>
    <n v="12552"/>
    <x v="0"/>
    <n v="418"/>
    <s v="US"/>
    <s v="USD"/>
    <n v="1326434400"/>
    <n v="1327903200"/>
    <b v="0"/>
    <b v="0"/>
    <x v="3"/>
    <n v="0.11059030837004405"/>
    <n v="30.028708133971293"/>
    <x v="3"/>
    <s v="plays"/>
    <x v="393"/>
    <d v="2012-01-30T06:00:00"/>
  </r>
  <r>
    <n v="416"/>
    <s v="Stewart-Coleman"/>
    <s v="Customer-focused disintermediate toolset"/>
    <n v="134600"/>
    <n v="59007"/>
    <x v="0"/>
    <n v="1439"/>
    <s v="US"/>
    <s v="USD"/>
    <n v="1295244000"/>
    <n v="1296021600"/>
    <b v="0"/>
    <b v="1"/>
    <x v="4"/>
    <n v="0.43838781575037145"/>
    <n v="41.005559416261292"/>
    <x v="4"/>
    <s v="documentary"/>
    <x v="394"/>
    <d v="2011-01-26T06:00:00"/>
  </r>
  <r>
    <n v="417"/>
    <s v="Bradshaw, Smith and Ryan"/>
    <s v="Upgradable 24/7 emulation"/>
    <n v="1700"/>
    <n v="943"/>
    <x v="0"/>
    <n v="15"/>
    <s v="US"/>
    <s v="USD"/>
    <n v="1541221200"/>
    <n v="1543298400"/>
    <b v="0"/>
    <b v="0"/>
    <x v="3"/>
    <n v="0.55470588235294116"/>
    <n v="62.866666666666667"/>
    <x v="3"/>
    <s v="plays"/>
    <x v="395"/>
    <d v="2018-11-27T06:00:00"/>
  </r>
  <r>
    <n v="418"/>
    <s v="Jackson PLC"/>
    <s v="Quality-focused client-server core"/>
    <n v="163700"/>
    <n v="93963"/>
    <x v="0"/>
    <n v="1999"/>
    <s v="CA"/>
    <s v="CAD"/>
    <n v="1336280400"/>
    <n v="1336366800"/>
    <b v="0"/>
    <b v="0"/>
    <x v="4"/>
    <n v="0.57399511301160655"/>
    <n v="47.005002501250623"/>
    <x v="4"/>
    <s v="documentary"/>
    <x v="396"/>
    <d v="2012-05-07T05:00:00"/>
  </r>
  <r>
    <n v="419"/>
    <s v="Ware-Arias"/>
    <s v="Upgradable maximized protocol"/>
    <n v="113800"/>
    <n v="140469"/>
    <x v="1"/>
    <n v="5203"/>
    <s v="US"/>
    <s v="USD"/>
    <n v="1324533600"/>
    <n v="1325052000"/>
    <b v="0"/>
    <b v="0"/>
    <x v="2"/>
    <n v="1.2343497363796134"/>
    <n v="26.997693638285604"/>
    <x v="2"/>
    <s v="web"/>
    <x v="397"/>
    <d v="2011-12-28T06:00:00"/>
  </r>
  <r>
    <n v="420"/>
    <s v="Blair, Reyes and Woods"/>
    <s v="Cross-platform interactive synergy"/>
    <n v="5000"/>
    <n v="6423"/>
    <x v="1"/>
    <n v="94"/>
    <s v="US"/>
    <s v="USD"/>
    <n v="1498366800"/>
    <n v="1499576400"/>
    <b v="0"/>
    <b v="0"/>
    <x v="3"/>
    <n v="1.2846"/>
    <n v="68.329787234042556"/>
    <x v="3"/>
    <s v="plays"/>
    <x v="398"/>
    <d v="2017-07-09T05:00:00"/>
  </r>
  <r>
    <n v="421"/>
    <s v="Thomas-Lopez"/>
    <s v="User-centric fault-tolerant archive"/>
    <n v="9400"/>
    <n v="6015"/>
    <x v="0"/>
    <n v="118"/>
    <s v="US"/>
    <s v="USD"/>
    <n v="1498712400"/>
    <n v="1501304400"/>
    <b v="0"/>
    <b v="1"/>
    <x v="8"/>
    <n v="0.63989361702127656"/>
    <n v="50.974576271186443"/>
    <x v="2"/>
    <s v="wearables"/>
    <x v="399"/>
    <d v="2017-07-29T05:00:00"/>
  </r>
  <r>
    <n v="422"/>
    <s v="Brown, Davies and Pacheco"/>
    <s v="Reverse-engineered regional knowledge user"/>
    <n v="8700"/>
    <n v="11075"/>
    <x v="1"/>
    <n v="205"/>
    <s v="US"/>
    <s v="USD"/>
    <n v="1271480400"/>
    <n v="1273208400"/>
    <b v="0"/>
    <b v="1"/>
    <x v="3"/>
    <n v="1.2729885057471264"/>
    <n v="54.024390243902438"/>
    <x v="3"/>
    <s v="plays"/>
    <x v="400"/>
    <d v="2010-05-07T05:00:00"/>
  </r>
  <r>
    <n v="423"/>
    <s v="Jones-Riddle"/>
    <s v="Self-enabling real-time definition"/>
    <n v="147800"/>
    <n v="15723"/>
    <x v="0"/>
    <n v="162"/>
    <s v="US"/>
    <s v="USD"/>
    <n v="1316667600"/>
    <n v="1316840400"/>
    <b v="0"/>
    <b v="1"/>
    <x v="0"/>
    <n v="0.10638024357239513"/>
    <n v="97.055555555555557"/>
    <x v="0"/>
    <s v="food trucks"/>
    <x v="116"/>
    <d v="2011-09-24T05:00:00"/>
  </r>
  <r>
    <n v="424"/>
    <s v="Schmidt-Gomez"/>
    <s v="User-centric impactful projection"/>
    <n v="5100"/>
    <n v="2064"/>
    <x v="0"/>
    <n v="83"/>
    <s v="US"/>
    <s v="USD"/>
    <n v="1524027600"/>
    <n v="1524546000"/>
    <b v="0"/>
    <b v="0"/>
    <x v="7"/>
    <n v="0.40470588235294119"/>
    <n v="24.867469879518072"/>
    <x v="1"/>
    <s v="indie rock"/>
    <x v="401"/>
    <d v="2018-04-24T05:00:00"/>
  </r>
  <r>
    <n v="425"/>
    <s v="Sullivan, Davis and Booth"/>
    <s v="Vision-oriented actuating hardware"/>
    <n v="2700"/>
    <n v="7767"/>
    <x v="1"/>
    <n v="92"/>
    <s v="US"/>
    <s v="USD"/>
    <n v="1438059600"/>
    <n v="1438578000"/>
    <b v="0"/>
    <b v="0"/>
    <x v="14"/>
    <n v="2.8766666666666665"/>
    <n v="84.423913043478265"/>
    <x v="7"/>
    <s v="photography books"/>
    <x v="402"/>
    <d v="2015-08-03T05:00:00"/>
  </r>
  <r>
    <n v="426"/>
    <s v="Edwards-Kane"/>
    <s v="Virtual leadingedge framework"/>
    <n v="1800"/>
    <n v="10313"/>
    <x v="1"/>
    <n v="219"/>
    <s v="US"/>
    <s v="USD"/>
    <n v="1361944800"/>
    <n v="1362549600"/>
    <b v="0"/>
    <b v="0"/>
    <x v="3"/>
    <n v="5.7294444444444448"/>
    <n v="47.091324200913242"/>
    <x v="3"/>
    <s v="plays"/>
    <x v="403"/>
    <d v="2013-03-06T06:00:00"/>
  </r>
  <r>
    <n v="427"/>
    <s v="Hicks, Wall and Webb"/>
    <s v="Managed discrete framework"/>
    <n v="174500"/>
    <n v="197018"/>
    <x v="1"/>
    <n v="2526"/>
    <s v="US"/>
    <s v="USD"/>
    <n v="1410584400"/>
    <n v="1413349200"/>
    <b v="0"/>
    <b v="1"/>
    <x v="3"/>
    <n v="1.1290429799426933"/>
    <n v="77.996041171813147"/>
    <x v="3"/>
    <s v="plays"/>
    <x v="404"/>
    <d v="2014-10-15T05:00:00"/>
  </r>
  <r>
    <n v="428"/>
    <s v="Mayer-Richmond"/>
    <s v="Progressive zero-defect capability"/>
    <n v="101400"/>
    <n v="47037"/>
    <x v="0"/>
    <n v="747"/>
    <s v="US"/>
    <s v="USD"/>
    <n v="1297404000"/>
    <n v="1298008800"/>
    <b v="0"/>
    <b v="0"/>
    <x v="10"/>
    <n v="0.46387573964497042"/>
    <n v="62.967871485943775"/>
    <x v="4"/>
    <s v="animation"/>
    <x v="405"/>
    <d v="2011-02-18T06:00:00"/>
  </r>
  <r>
    <n v="429"/>
    <s v="Robles Ltd"/>
    <s v="Right-sized demand-driven adapter"/>
    <n v="191000"/>
    <n v="173191"/>
    <x v="3"/>
    <n v="2138"/>
    <s v="US"/>
    <s v="USD"/>
    <n v="1392012000"/>
    <n v="1394427600"/>
    <b v="0"/>
    <b v="1"/>
    <x v="14"/>
    <n v="0.90675916230366493"/>
    <n v="81.006080449017773"/>
    <x v="7"/>
    <s v="photography books"/>
    <x v="406"/>
    <d v="2014-03-10T05:00:00"/>
  </r>
  <r>
    <n v="430"/>
    <s v="Cochran Ltd"/>
    <s v="Re-engineered attitude-oriented frame"/>
    <n v="8100"/>
    <n v="5487"/>
    <x v="0"/>
    <n v="84"/>
    <s v="US"/>
    <s v="USD"/>
    <n v="1569733200"/>
    <n v="1572670800"/>
    <b v="0"/>
    <b v="0"/>
    <x v="3"/>
    <n v="0.67740740740740746"/>
    <n v="65.321428571428569"/>
    <x v="3"/>
    <s v="plays"/>
    <x v="407"/>
    <d v="2019-11-02T05:00:00"/>
  </r>
  <r>
    <n v="431"/>
    <s v="Rosales LLC"/>
    <s v="Compatible multimedia utilization"/>
    <n v="5100"/>
    <n v="9817"/>
    <x v="1"/>
    <n v="94"/>
    <s v="US"/>
    <s v="USD"/>
    <n v="1529643600"/>
    <n v="1531112400"/>
    <b v="1"/>
    <b v="0"/>
    <x v="3"/>
    <n v="1.9249019607843136"/>
    <n v="104.43617021276596"/>
    <x v="3"/>
    <s v="plays"/>
    <x v="408"/>
    <d v="2018-07-09T05:00:00"/>
  </r>
  <r>
    <n v="432"/>
    <s v="Harper-Bryan"/>
    <s v="Re-contextualized dedicated hardware"/>
    <n v="7700"/>
    <n v="6369"/>
    <x v="0"/>
    <n v="91"/>
    <s v="US"/>
    <s v="USD"/>
    <n v="1399006800"/>
    <n v="1400734800"/>
    <b v="0"/>
    <b v="0"/>
    <x v="3"/>
    <n v="0.82714285714285718"/>
    <n v="69.989010989010993"/>
    <x v="3"/>
    <s v="plays"/>
    <x v="409"/>
    <d v="2014-05-22T05:00:00"/>
  </r>
  <r>
    <n v="433"/>
    <s v="Potter, Harper and Everett"/>
    <s v="Decentralized composite paradigm"/>
    <n v="121400"/>
    <n v="65755"/>
    <x v="0"/>
    <n v="792"/>
    <s v="US"/>
    <s v="USD"/>
    <n v="1385359200"/>
    <n v="1386741600"/>
    <b v="0"/>
    <b v="1"/>
    <x v="4"/>
    <n v="0.54163920922570019"/>
    <n v="83.023989898989896"/>
    <x v="4"/>
    <s v="documentary"/>
    <x v="410"/>
    <d v="2013-12-11T06:00:00"/>
  </r>
  <r>
    <n v="434"/>
    <s v="Floyd-Sims"/>
    <s v="Cloned transitional hierarchy"/>
    <n v="5400"/>
    <n v="903"/>
    <x v="3"/>
    <n v="10"/>
    <s v="CA"/>
    <s v="CAD"/>
    <n v="1480572000"/>
    <n v="1481781600"/>
    <b v="1"/>
    <b v="0"/>
    <x v="3"/>
    <n v="0.16722222222222222"/>
    <n v="90.3"/>
    <x v="3"/>
    <s v="plays"/>
    <x v="411"/>
    <d v="2016-12-15T06:00:00"/>
  </r>
  <r>
    <n v="435"/>
    <s v="Spence, Jackson and Kelly"/>
    <s v="Advanced discrete leverage"/>
    <n v="152400"/>
    <n v="178120"/>
    <x v="1"/>
    <n v="1713"/>
    <s v="IT"/>
    <s v="EUR"/>
    <n v="1418623200"/>
    <n v="1419660000"/>
    <b v="0"/>
    <b v="1"/>
    <x v="3"/>
    <n v="1.168766404199475"/>
    <n v="103.98131932282546"/>
    <x v="3"/>
    <s v="plays"/>
    <x v="412"/>
    <d v="2014-12-27T06:00:00"/>
  </r>
  <r>
    <n v="436"/>
    <s v="King-Nguyen"/>
    <s v="Open-source incremental throughput"/>
    <n v="1300"/>
    <n v="13678"/>
    <x v="1"/>
    <n v="249"/>
    <s v="US"/>
    <s v="USD"/>
    <n v="1555736400"/>
    <n v="1555822800"/>
    <b v="0"/>
    <b v="0"/>
    <x v="17"/>
    <n v="10.521538461538462"/>
    <n v="54.931726907630519"/>
    <x v="1"/>
    <s v="jazz"/>
    <x v="413"/>
    <d v="2019-04-21T05:00:00"/>
  </r>
  <r>
    <n v="437"/>
    <s v="Hansen Group"/>
    <s v="Centralized regional interface"/>
    <n v="8100"/>
    <n v="9969"/>
    <x v="1"/>
    <n v="192"/>
    <s v="US"/>
    <s v="USD"/>
    <n v="1442120400"/>
    <n v="1442379600"/>
    <b v="0"/>
    <b v="1"/>
    <x v="10"/>
    <n v="1.2307407407407407"/>
    <n v="51.921875"/>
    <x v="4"/>
    <s v="animation"/>
    <x v="414"/>
    <d v="2015-09-16T05:00:00"/>
  </r>
  <r>
    <n v="438"/>
    <s v="Mathis, Hall and Hansen"/>
    <s v="Streamlined web-enabled knowledgebase"/>
    <n v="8300"/>
    <n v="14827"/>
    <x v="1"/>
    <n v="247"/>
    <s v="US"/>
    <s v="USD"/>
    <n v="1362376800"/>
    <n v="1364965200"/>
    <b v="0"/>
    <b v="0"/>
    <x v="3"/>
    <n v="1.7863855421686747"/>
    <n v="60.02834008097166"/>
    <x v="3"/>
    <s v="plays"/>
    <x v="415"/>
    <d v="2013-04-03T05:00:00"/>
  </r>
  <r>
    <n v="439"/>
    <s v="Cummings Inc"/>
    <s v="Digitized transitional monitoring"/>
    <n v="28400"/>
    <n v="100900"/>
    <x v="1"/>
    <n v="2293"/>
    <s v="US"/>
    <s v="USD"/>
    <n v="1478408400"/>
    <n v="1479016800"/>
    <b v="0"/>
    <b v="0"/>
    <x v="22"/>
    <n v="3.5528169014084505"/>
    <n v="44.003488879197555"/>
    <x v="4"/>
    <s v="science fiction"/>
    <x v="416"/>
    <d v="2016-11-13T06:00:00"/>
  </r>
  <r>
    <n v="440"/>
    <s v="Miller-Poole"/>
    <s v="Networked optimal adapter"/>
    <n v="102500"/>
    <n v="165954"/>
    <x v="1"/>
    <n v="3131"/>
    <s v="US"/>
    <s v="USD"/>
    <n v="1498798800"/>
    <n v="1499662800"/>
    <b v="0"/>
    <b v="0"/>
    <x v="19"/>
    <n v="1.6190634146341463"/>
    <n v="53.003513254551258"/>
    <x v="4"/>
    <s v="television"/>
    <x v="417"/>
    <d v="2017-07-10T05:00:00"/>
  </r>
  <r>
    <n v="441"/>
    <s v="Rodriguez-West"/>
    <s v="Automated optimal function"/>
    <n v="7000"/>
    <n v="1744"/>
    <x v="0"/>
    <n v="32"/>
    <s v="US"/>
    <s v="USD"/>
    <n v="1335416400"/>
    <n v="1337835600"/>
    <b v="0"/>
    <b v="0"/>
    <x v="8"/>
    <n v="0.24914285714285714"/>
    <n v="54.5"/>
    <x v="2"/>
    <s v="wearables"/>
    <x v="418"/>
    <d v="2012-05-24T05:00:00"/>
  </r>
  <r>
    <n v="442"/>
    <s v="Calderon, Bradford and Dean"/>
    <s v="Devolved system-worthy framework"/>
    <n v="5400"/>
    <n v="10731"/>
    <x v="1"/>
    <n v="143"/>
    <s v="IT"/>
    <s v="EUR"/>
    <n v="1504328400"/>
    <n v="1505710800"/>
    <b v="0"/>
    <b v="0"/>
    <x v="3"/>
    <n v="1.9872222222222222"/>
    <n v="75.04195804195804"/>
    <x v="3"/>
    <s v="plays"/>
    <x v="419"/>
    <d v="2017-09-18T05:00:00"/>
  </r>
  <r>
    <n v="443"/>
    <s v="Clark-Bowman"/>
    <s v="Stand-alone user-facing service-desk"/>
    <n v="9300"/>
    <n v="3232"/>
    <x v="3"/>
    <n v="90"/>
    <s v="US"/>
    <s v="USD"/>
    <n v="1285822800"/>
    <n v="1287464400"/>
    <b v="0"/>
    <b v="0"/>
    <x v="3"/>
    <n v="0.34752688172043011"/>
    <n v="35.911111111111111"/>
    <x v="3"/>
    <s v="plays"/>
    <x v="420"/>
    <d v="2010-10-19T05:00:00"/>
  </r>
  <r>
    <n v="444"/>
    <s v="Hensley Ltd"/>
    <s v="Versatile global attitude"/>
    <n v="6200"/>
    <n v="10938"/>
    <x v="1"/>
    <n v="296"/>
    <s v="US"/>
    <s v="USD"/>
    <n v="1311483600"/>
    <n v="1311656400"/>
    <b v="0"/>
    <b v="1"/>
    <x v="7"/>
    <n v="1.7641935483870967"/>
    <n v="36.952702702702702"/>
    <x v="1"/>
    <s v="indie rock"/>
    <x v="421"/>
    <d v="2011-07-26T05:00:00"/>
  </r>
  <r>
    <n v="445"/>
    <s v="Anderson-Pearson"/>
    <s v="Intuitive demand-driven Local Area Network"/>
    <n v="2100"/>
    <n v="10739"/>
    <x v="1"/>
    <n v="170"/>
    <s v="US"/>
    <s v="USD"/>
    <n v="1291356000"/>
    <n v="1293170400"/>
    <b v="0"/>
    <b v="1"/>
    <x v="3"/>
    <n v="5.1138095238095236"/>
    <n v="63.170588235294119"/>
    <x v="3"/>
    <s v="plays"/>
    <x v="422"/>
    <d v="2010-12-24T06:00:00"/>
  </r>
  <r>
    <n v="446"/>
    <s v="Martin, Martin and Solis"/>
    <s v="Assimilated uniform methodology"/>
    <n v="6800"/>
    <n v="5579"/>
    <x v="0"/>
    <n v="186"/>
    <s v="US"/>
    <s v="USD"/>
    <n v="1355810400"/>
    <n v="1355983200"/>
    <b v="0"/>
    <b v="0"/>
    <x v="8"/>
    <n v="0.82044117647058823"/>
    <n v="29.99462365591398"/>
    <x v="2"/>
    <s v="wearables"/>
    <x v="423"/>
    <d v="2012-12-20T06:00:00"/>
  </r>
  <r>
    <n v="447"/>
    <s v="Harrington-Harper"/>
    <s v="Self-enabling next generation algorithm"/>
    <n v="155200"/>
    <n v="37754"/>
    <x v="3"/>
    <n v="439"/>
    <s v="GB"/>
    <s v="GBP"/>
    <n v="1513663200"/>
    <n v="1515045600"/>
    <b v="0"/>
    <b v="0"/>
    <x v="19"/>
    <n v="0.24326030927835052"/>
    <n v="86"/>
    <x v="4"/>
    <s v="television"/>
    <x v="424"/>
    <d v="2018-01-04T06:00:00"/>
  </r>
  <r>
    <n v="448"/>
    <s v="Price and Sons"/>
    <s v="Object-based demand-driven strategy"/>
    <n v="89900"/>
    <n v="45384"/>
    <x v="0"/>
    <n v="605"/>
    <s v="US"/>
    <s v="USD"/>
    <n v="1365915600"/>
    <n v="1366088400"/>
    <b v="0"/>
    <b v="1"/>
    <x v="11"/>
    <n v="0.50482758620689661"/>
    <n v="75.014876033057845"/>
    <x v="6"/>
    <s v="video games"/>
    <x v="425"/>
    <d v="2013-04-16T05:00:00"/>
  </r>
  <r>
    <n v="449"/>
    <s v="Cuevas-Morales"/>
    <s v="Public-key coherent ability"/>
    <n v="900"/>
    <n v="8703"/>
    <x v="1"/>
    <n v="86"/>
    <s v="DK"/>
    <s v="DKK"/>
    <n v="1551852000"/>
    <n v="1553317200"/>
    <b v="0"/>
    <b v="0"/>
    <x v="11"/>
    <n v="9.67"/>
    <n v="101.19767441860465"/>
    <x v="6"/>
    <s v="video games"/>
    <x v="426"/>
    <d v="2019-03-23T05:00:00"/>
  </r>
  <r>
    <n v="450"/>
    <s v="Delgado-Hatfield"/>
    <s v="Up-sized composite success"/>
    <n v="100"/>
    <n v="4"/>
    <x v="0"/>
    <n v="1"/>
    <s v="CA"/>
    <s v="CAD"/>
    <n v="1540098000"/>
    <n v="1542088800"/>
    <b v="0"/>
    <b v="0"/>
    <x v="10"/>
    <n v="0.04"/>
    <n v="4"/>
    <x v="4"/>
    <s v="animation"/>
    <x v="427"/>
    <d v="2018-11-13T06:00:00"/>
  </r>
  <r>
    <n v="451"/>
    <s v="Padilla-Porter"/>
    <s v="Innovative exuding matrix"/>
    <n v="148400"/>
    <n v="182302"/>
    <x v="1"/>
    <n v="6286"/>
    <s v="US"/>
    <s v="USD"/>
    <n v="1500440400"/>
    <n v="1503118800"/>
    <b v="0"/>
    <b v="0"/>
    <x v="1"/>
    <n v="1.2284501347708894"/>
    <n v="29.001272669424118"/>
    <x v="1"/>
    <s v="rock"/>
    <x v="428"/>
    <d v="2017-08-19T05:00:00"/>
  </r>
  <r>
    <n v="452"/>
    <s v="Morris Group"/>
    <s v="Realigned impactful artificial intelligence"/>
    <n v="4800"/>
    <n v="3045"/>
    <x v="0"/>
    <n v="31"/>
    <s v="US"/>
    <s v="USD"/>
    <n v="1278392400"/>
    <n v="1278478800"/>
    <b v="0"/>
    <b v="0"/>
    <x v="6"/>
    <n v="0.63437500000000002"/>
    <n v="98.225806451612897"/>
    <x v="4"/>
    <s v="drama"/>
    <x v="429"/>
    <d v="2010-07-07T05:00:00"/>
  </r>
  <r>
    <n v="453"/>
    <s v="Saunders Ltd"/>
    <s v="Multi-layered multi-tasking secured line"/>
    <n v="182400"/>
    <n v="102749"/>
    <x v="0"/>
    <n v="1181"/>
    <s v="US"/>
    <s v="USD"/>
    <n v="1480572000"/>
    <n v="1484114400"/>
    <b v="0"/>
    <b v="0"/>
    <x v="22"/>
    <n v="0.56331688596491225"/>
    <n v="87.001693480101608"/>
    <x v="4"/>
    <s v="science fiction"/>
    <x v="411"/>
    <d v="2017-01-11T06:00:00"/>
  </r>
  <r>
    <n v="454"/>
    <s v="Woods Inc"/>
    <s v="Upgradable upward-trending portal"/>
    <n v="4000"/>
    <n v="1763"/>
    <x v="0"/>
    <n v="39"/>
    <s v="US"/>
    <s v="USD"/>
    <n v="1382331600"/>
    <n v="1385445600"/>
    <b v="0"/>
    <b v="1"/>
    <x v="6"/>
    <n v="0.44074999999999998"/>
    <n v="45.205128205128204"/>
    <x v="4"/>
    <s v="drama"/>
    <x v="430"/>
    <d v="2013-11-26T06:00:00"/>
  </r>
  <r>
    <n v="455"/>
    <s v="Villanueva, Wright and Richardson"/>
    <s v="Profit-focused global product"/>
    <n v="116500"/>
    <n v="137904"/>
    <x v="1"/>
    <n v="3727"/>
    <s v="US"/>
    <s v="USD"/>
    <n v="1316754000"/>
    <n v="1318741200"/>
    <b v="0"/>
    <b v="0"/>
    <x v="3"/>
    <n v="1.1837253218884121"/>
    <n v="37.001341561577675"/>
    <x v="3"/>
    <s v="plays"/>
    <x v="431"/>
    <d v="2011-10-16T05:00:00"/>
  </r>
  <r>
    <n v="456"/>
    <s v="Wilson, Brooks and Clark"/>
    <s v="Operative well-modulated data-warehouse"/>
    <n v="146400"/>
    <n v="152438"/>
    <x v="1"/>
    <n v="1605"/>
    <s v="US"/>
    <s v="USD"/>
    <n v="1518242400"/>
    <n v="1518242400"/>
    <b v="0"/>
    <b v="1"/>
    <x v="7"/>
    <n v="1.041243169398907"/>
    <n v="94.976947040498445"/>
    <x v="1"/>
    <s v="indie rock"/>
    <x v="432"/>
    <d v="2018-02-10T06:00:00"/>
  </r>
  <r>
    <n v="457"/>
    <s v="Sheppard, Smith and Spence"/>
    <s v="Cloned asymmetric functionalities"/>
    <n v="5000"/>
    <n v="1332"/>
    <x v="0"/>
    <n v="46"/>
    <s v="US"/>
    <s v="USD"/>
    <n v="1476421200"/>
    <n v="1476594000"/>
    <b v="0"/>
    <b v="0"/>
    <x v="3"/>
    <n v="0.26640000000000003"/>
    <n v="28.956521739130434"/>
    <x v="3"/>
    <s v="plays"/>
    <x v="433"/>
    <d v="2016-10-16T05:00:00"/>
  </r>
  <r>
    <n v="458"/>
    <s v="Wise, Thompson and Allen"/>
    <s v="Pre-emptive neutral portal"/>
    <n v="33800"/>
    <n v="118706"/>
    <x v="1"/>
    <n v="2120"/>
    <s v="US"/>
    <s v="USD"/>
    <n v="1269752400"/>
    <n v="1273554000"/>
    <b v="0"/>
    <b v="0"/>
    <x v="3"/>
    <n v="3.5120118343195266"/>
    <n v="55.993396226415094"/>
    <x v="3"/>
    <s v="plays"/>
    <x v="434"/>
    <d v="2010-05-11T05:00:00"/>
  </r>
  <r>
    <n v="459"/>
    <s v="Lane, Ryan and Chapman"/>
    <s v="Switchable demand-driven help-desk"/>
    <n v="6300"/>
    <n v="5674"/>
    <x v="0"/>
    <n v="105"/>
    <s v="US"/>
    <s v="USD"/>
    <n v="1419746400"/>
    <n v="1421906400"/>
    <b v="0"/>
    <b v="0"/>
    <x v="4"/>
    <n v="0.90063492063492068"/>
    <n v="54.038095238095238"/>
    <x v="4"/>
    <s v="documentary"/>
    <x v="435"/>
    <d v="2015-01-22T06:00:00"/>
  </r>
  <r>
    <n v="460"/>
    <s v="Rich, Alvarez and King"/>
    <s v="Business-focused static ability"/>
    <n v="2400"/>
    <n v="4119"/>
    <x v="1"/>
    <n v="50"/>
    <s v="US"/>
    <s v="USD"/>
    <n v="1281330000"/>
    <n v="1281589200"/>
    <b v="0"/>
    <b v="0"/>
    <x v="3"/>
    <n v="1.7162500000000001"/>
    <n v="82.38"/>
    <x v="3"/>
    <s v="plays"/>
    <x v="8"/>
    <d v="2010-08-12T05:00:00"/>
  </r>
  <r>
    <n v="461"/>
    <s v="Terry-Salinas"/>
    <s v="Networked secondary structure"/>
    <n v="98800"/>
    <n v="139354"/>
    <x v="1"/>
    <n v="2080"/>
    <s v="US"/>
    <s v="USD"/>
    <n v="1398661200"/>
    <n v="1400389200"/>
    <b v="0"/>
    <b v="0"/>
    <x v="6"/>
    <n v="1.4104655870445344"/>
    <n v="66.997115384615384"/>
    <x v="4"/>
    <s v="drama"/>
    <x v="436"/>
    <d v="2014-05-18T05:00:00"/>
  </r>
  <r>
    <n v="462"/>
    <s v="Wang-Rodriguez"/>
    <s v="Total multimedia website"/>
    <n v="188800"/>
    <n v="57734"/>
    <x v="0"/>
    <n v="535"/>
    <s v="US"/>
    <s v="USD"/>
    <n v="1359525600"/>
    <n v="1362808800"/>
    <b v="0"/>
    <b v="0"/>
    <x v="20"/>
    <n v="0.30579449152542371"/>
    <n v="107.91401869158878"/>
    <x v="6"/>
    <s v="mobile games"/>
    <x v="385"/>
    <d v="2013-03-09T06:00:00"/>
  </r>
  <r>
    <n v="463"/>
    <s v="Mckee-Hill"/>
    <s v="Cross-platform upward-trending parallelism"/>
    <n v="134300"/>
    <n v="145265"/>
    <x v="1"/>
    <n v="2105"/>
    <s v="US"/>
    <s v="USD"/>
    <n v="1388469600"/>
    <n v="1388815200"/>
    <b v="0"/>
    <b v="0"/>
    <x v="10"/>
    <n v="1.0816455696202532"/>
    <n v="69.009501187648453"/>
    <x v="4"/>
    <s v="animation"/>
    <x v="437"/>
    <d v="2014-01-04T06:00:00"/>
  </r>
  <r>
    <n v="464"/>
    <s v="Gomez LLC"/>
    <s v="Pre-emptive mission-critical hardware"/>
    <n v="71200"/>
    <n v="95020"/>
    <x v="1"/>
    <n v="2436"/>
    <s v="US"/>
    <s v="USD"/>
    <n v="1518328800"/>
    <n v="1519538400"/>
    <b v="0"/>
    <b v="0"/>
    <x v="3"/>
    <n v="1.3345505617977529"/>
    <n v="39.006568144499177"/>
    <x v="3"/>
    <s v="plays"/>
    <x v="438"/>
    <d v="2018-02-25T06:00:00"/>
  </r>
  <r>
    <n v="465"/>
    <s v="Gonzalez-Robbins"/>
    <s v="Up-sized responsive protocol"/>
    <n v="4700"/>
    <n v="8829"/>
    <x v="1"/>
    <n v="80"/>
    <s v="US"/>
    <s v="USD"/>
    <n v="1517032800"/>
    <n v="1517810400"/>
    <b v="0"/>
    <b v="0"/>
    <x v="18"/>
    <n v="1.8785106382978722"/>
    <n v="110.3625"/>
    <x v="5"/>
    <s v="translations"/>
    <x v="439"/>
    <d v="2018-02-05T06:00:00"/>
  </r>
  <r>
    <n v="466"/>
    <s v="Obrien and Sons"/>
    <s v="Pre-emptive transitional frame"/>
    <n v="1200"/>
    <n v="3984"/>
    <x v="1"/>
    <n v="42"/>
    <s v="US"/>
    <s v="USD"/>
    <n v="1368594000"/>
    <n v="1370581200"/>
    <b v="0"/>
    <b v="1"/>
    <x v="8"/>
    <n v="3.32"/>
    <n v="94.857142857142861"/>
    <x v="2"/>
    <s v="wearables"/>
    <x v="440"/>
    <d v="2013-06-07T05:00:00"/>
  </r>
  <r>
    <n v="467"/>
    <s v="Shaw Ltd"/>
    <s v="Profit-focused content-based application"/>
    <n v="1400"/>
    <n v="8053"/>
    <x v="1"/>
    <n v="139"/>
    <s v="CA"/>
    <s v="CAD"/>
    <n v="1448258400"/>
    <n v="1448863200"/>
    <b v="0"/>
    <b v="1"/>
    <x v="2"/>
    <n v="5.7521428571428572"/>
    <n v="57.935251798561154"/>
    <x v="2"/>
    <s v="web"/>
    <x v="441"/>
    <d v="2015-11-30T06:00:00"/>
  </r>
  <r>
    <n v="468"/>
    <s v="Hughes Inc"/>
    <s v="Streamlined neutral analyzer"/>
    <n v="4000"/>
    <n v="1620"/>
    <x v="0"/>
    <n v="16"/>
    <s v="US"/>
    <s v="USD"/>
    <n v="1555218000"/>
    <n v="1556600400"/>
    <b v="0"/>
    <b v="0"/>
    <x v="3"/>
    <n v="0.40500000000000003"/>
    <n v="101.25"/>
    <x v="3"/>
    <s v="plays"/>
    <x v="442"/>
    <d v="2019-04-30T05:00:00"/>
  </r>
  <r>
    <n v="469"/>
    <s v="Olsen-Ryan"/>
    <s v="Assimilated neutral utilization"/>
    <n v="5600"/>
    <n v="10328"/>
    <x v="1"/>
    <n v="159"/>
    <s v="US"/>
    <s v="USD"/>
    <n v="1431925200"/>
    <n v="1432098000"/>
    <b v="0"/>
    <b v="0"/>
    <x v="6"/>
    <n v="1.8442857142857143"/>
    <n v="64.95597484276729"/>
    <x v="4"/>
    <s v="drama"/>
    <x v="443"/>
    <d v="2015-05-20T05:00:00"/>
  </r>
  <r>
    <n v="470"/>
    <s v="Grimes, Holland and Sloan"/>
    <s v="Extended dedicated archive"/>
    <n v="3600"/>
    <n v="10289"/>
    <x v="1"/>
    <n v="381"/>
    <s v="US"/>
    <s v="USD"/>
    <n v="1481522400"/>
    <n v="1482127200"/>
    <b v="0"/>
    <b v="0"/>
    <x v="8"/>
    <n v="2.8580555555555556"/>
    <n v="27.00524934383202"/>
    <x v="2"/>
    <s v="wearables"/>
    <x v="315"/>
    <d v="2016-12-19T06:00:00"/>
  </r>
  <r>
    <n v="471"/>
    <s v="Perry and Sons"/>
    <s v="Configurable static help-desk"/>
    <n v="3100"/>
    <n v="9889"/>
    <x v="1"/>
    <n v="194"/>
    <s v="GB"/>
    <s v="GBP"/>
    <n v="1335934800"/>
    <n v="1335934800"/>
    <b v="0"/>
    <b v="1"/>
    <x v="0"/>
    <n v="3.19"/>
    <n v="50.97422680412371"/>
    <x v="0"/>
    <s v="food trucks"/>
    <x v="444"/>
    <d v="2012-05-02T05:00:00"/>
  </r>
  <r>
    <n v="472"/>
    <s v="Turner, Young and Collins"/>
    <s v="Self-enabling clear-thinking framework"/>
    <n v="153800"/>
    <n v="60342"/>
    <x v="0"/>
    <n v="575"/>
    <s v="US"/>
    <s v="USD"/>
    <n v="1552280400"/>
    <n v="1556946000"/>
    <b v="0"/>
    <b v="0"/>
    <x v="1"/>
    <n v="0.39234070221066319"/>
    <n v="104.94260869565217"/>
    <x v="1"/>
    <s v="rock"/>
    <x v="445"/>
    <d v="2019-05-04T05:00:00"/>
  </r>
  <r>
    <n v="473"/>
    <s v="Richardson Inc"/>
    <s v="Assimilated fault-tolerant capacity"/>
    <n v="5000"/>
    <n v="8907"/>
    <x v="1"/>
    <n v="106"/>
    <s v="US"/>
    <s v="USD"/>
    <n v="1529989200"/>
    <n v="1530075600"/>
    <b v="0"/>
    <b v="0"/>
    <x v="5"/>
    <n v="1.7814000000000001"/>
    <n v="84.028301886792448"/>
    <x v="1"/>
    <s v="electric music"/>
    <x v="446"/>
    <d v="2018-06-27T05:00:00"/>
  </r>
  <r>
    <n v="474"/>
    <s v="Santos-Young"/>
    <s v="Enhanced neutral ability"/>
    <n v="4000"/>
    <n v="14606"/>
    <x v="1"/>
    <n v="142"/>
    <s v="US"/>
    <s v="USD"/>
    <n v="1418709600"/>
    <n v="1418796000"/>
    <b v="0"/>
    <b v="0"/>
    <x v="19"/>
    <n v="3.6515"/>
    <n v="102.85915492957747"/>
    <x v="4"/>
    <s v="television"/>
    <x v="447"/>
    <d v="2014-12-17T06:00:00"/>
  </r>
  <r>
    <n v="475"/>
    <s v="Nichols Ltd"/>
    <s v="Function-based attitude-oriented groupware"/>
    <n v="7400"/>
    <n v="8432"/>
    <x v="1"/>
    <n v="211"/>
    <s v="US"/>
    <s v="USD"/>
    <n v="1372136400"/>
    <n v="1372482000"/>
    <b v="0"/>
    <b v="1"/>
    <x v="18"/>
    <n v="1.1394594594594594"/>
    <n v="39.962085308056871"/>
    <x v="5"/>
    <s v="translations"/>
    <x v="448"/>
    <d v="2013-06-29T05:00:00"/>
  </r>
  <r>
    <n v="476"/>
    <s v="Murphy PLC"/>
    <s v="Optional solution-oriented instruction set"/>
    <n v="191500"/>
    <n v="57122"/>
    <x v="0"/>
    <n v="1120"/>
    <s v="US"/>
    <s v="USD"/>
    <n v="1533877200"/>
    <n v="1534395600"/>
    <b v="0"/>
    <b v="0"/>
    <x v="13"/>
    <n v="0.29828720626631855"/>
    <n v="51.001785714285717"/>
    <x v="5"/>
    <s v="fiction"/>
    <x v="342"/>
    <d v="2018-08-16T05:00:00"/>
  </r>
  <r>
    <n v="477"/>
    <s v="Hogan, Porter and Rivera"/>
    <s v="Organic object-oriented core"/>
    <n v="8500"/>
    <n v="4613"/>
    <x v="0"/>
    <n v="113"/>
    <s v="US"/>
    <s v="USD"/>
    <n v="1309064400"/>
    <n v="1311397200"/>
    <b v="0"/>
    <b v="0"/>
    <x v="22"/>
    <n v="0.54270588235294115"/>
    <n v="40.823008849557525"/>
    <x v="4"/>
    <s v="science fiction"/>
    <x v="449"/>
    <d v="2011-07-23T05:00:00"/>
  </r>
  <r>
    <n v="478"/>
    <s v="Lyons LLC"/>
    <s v="Balanced impactful circuit"/>
    <n v="68800"/>
    <n v="162603"/>
    <x v="1"/>
    <n v="2756"/>
    <s v="US"/>
    <s v="USD"/>
    <n v="1425877200"/>
    <n v="1426914000"/>
    <b v="0"/>
    <b v="0"/>
    <x v="8"/>
    <n v="2.3634156976744185"/>
    <n v="58.999637155297535"/>
    <x v="2"/>
    <s v="wearables"/>
    <x v="450"/>
    <d v="2015-03-21T05:00:00"/>
  </r>
  <r>
    <n v="479"/>
    <s v="Long-Greene"/>
    <s v="Future-proofed heuristic encryption"/>
    <n v="2400"/>
    <n v="12310"/>
    <x v="1"/>
    <n v="173"/>
    <s v="GB"/>
    <s v="GBP"/>
    <n v="1501304400"/>
    <n v="1501477200"/>
    <b v="0"/>
    <b v="0"/>
    <x v="0"/>
    <n v="5.1291666666666664"/>
    <n v="71.156069364161851"/>
    <x v="0"/>
    <s v="food trucks"/>
    <x v="451"/>
    <d v="2017-07-31T05:00:00"/>
  </r>
  <r>
    <n v="480"/>
    <s v="Robles-Hudson"/>
    <s v="Balanced bifurcated leverage"/>
    <n v="8600"/>
    <n v="8656"/>
    <x v="1"/>
    <n v="87"/>
    <s v="US"/>
    <s v="USD"/>
    <n v="1268287200"/>
    <n v="1269061200"/>
    <b v="0"/>
    <b v="1"/>
    <x v="14"/>
    <n v="1.0065116279069768"/>
    <n v="99.494252873563212"/>
    <x v="7"/>
    <s v="photography books"/>
    <x v="452"/>
    <d v="2010-03-20T05:00:00"/>
  </r>
  <r>
    <n v="481"/>
    <s v="Mcclure LLC"/>
    <s v="Sharable discrete budgetary management"/>
    <n v="196600"/>
    <n v="159931"/>
    <x v="0"/>
    <n v="1538"/>
    <s v="US"/>
    <s v="USD"/>
    <n v="1412139600"/>
    <n v="1415772000"/>
    <b v="0"/>
    <b v="1"/>
    <x v="3"/>
    <n v="0.81348423194303154"/>
    <n v="103.98634590377114"/>
    <x v="3"/>
    <s v="plays"/>
    <x v="453"/>
    <d v="2014-11-12T06:00:00"/>
  </r>
  <r>
    <n v="482"/>
    <s v="Martin, Russell and Baker"/>
    <s v="Focused solution-oriented instruction set"/>
    <n v="4200"/>
    <n v="689"/>
    <x v="0"/>
    <n v="9"/>
    <s v="US"/>
    <s v="USD"/>
    <n v="1330063200"/>
    <n v="1331013600"/>
    <b v="0"/>
    <b v="1"/>
    <x v="13"/>
    <n v="0.16404761904761905"/>
    <n v="76.555555555555557"/>
    <x v="5"/>
    <s v="fiction"/>
    <x v="454"/>
    <d v="2012-03-06T06:00:00"/>
  </r>
  <r>
    <n v="483"/>
    <s v="Rice-Parker"/>
    <s v="Down-sized actuating infrastructure"/>
    <n v="91400"/>
    <n v="48236"/>
    <x v="0"/>
    <n v="554"/>
    <s v="US"/>
    <s v="USD"/>
    <n v="1576130400"/>
    <n v="1576735200"/>
    <b v="0"/>
    <b v="0"/>
    <x v="3"/>
    <n v="0.52774617067833696"/>
    <n v="87.068592057761734"/>
    <x v="3"/>
    <s v="plays"/>
    <x v="455"/>
    <d v="2019-12-19T06:00:00"/>
  </r>
  <r>
    <n v="484"/>
    <s v="Landry Inc"/>
    <s v="Synergistic cohesive adapter"/>
    <n v="29600"/>
    <n v="77021"/>
    <x v="1"/>
    <n v="1572"/>
    <s v="GB"/>
    <s v="GBP"/>
    <n v="1407128400"/>
    <n v="1411362000"/>
    <b v="0"/>
    <b v="1"/>
    <x v="0"/>
    <n v="2.6020608108108108"/>
    <n v="48.99554707379135"/>
    <x v="0"/>
    <s v="food trucks"/>
    <x v="456"/>
    <d v="2014-09-22T05:00:00"/>
  </r>
  <r>
    <n v="485"/>
    <s v="Richards-Davis"/>
    <s v="Quality-focused mission-critical structure"/>
    <n v="90600"/>
    <n v="27844"/>
    <x v="0"/>
    <n v="648"/>
    <s v="GB"/>
    <s v="GBP"/>
    <n v="1560142800"/>
    <n v="1563685200"/>
    <b v="0"/>
    <b v="0"/>
    <x v="3"/>
    <n v="0.30732891832229581"/>
    <n v="42.969135802469133"/>
    <x v="3"/>
    <s v="plays"/>
    <x v="457"/>
    <d v="2019-07-21T05:00:00"/>
  </r>
  <r>
    <n v="486"/>
    <s v="Davis, Cox and Fox"/>
    <s v="Compatible exuding Graphical User Interface"/>
    <n v="5200"/>
    <n v="702"/>
    <x v="0"/>
    <n v="21"/>
    <s v="GB"/>
    <s v="GBP"/>
    <n v="1520575200"/>
    <n v="1521867600"/>
    <b v="0"/>
    <b v="1"/>
    <x v="18"/>
    <n v="0.13500000000000001"/>
    <n v="33.428571428571431"/>
    <x v="5"/>
    <s v="translations"/>
    <x v="458"/>
    <d v="2018-03-24T05:00:00"/>
  </r>
  <r>
    <n v="487"/>
    <s v="Smith-Wallace"/>
    <s v="Monitored 24/7 time-frame"/>
    <n v="110300"/>
    <n v="197024"/>
    <x v="1"/>
    <n v="2346"/>
    <s v="US"/>
    <s v="USD"/>
    <n v="1492664400"/>
    <n v="1495515600"/>
    <b v="0"/>
    <b v="0"/>
    <x v="3"/>
    <n v="1.7862556663644606"/>
    <n v="83.982949701619773"/>
    <x v="3"/>
    <s v="plays"/>
    <x v="459"/>
    <d v="2017-05-23T05:00:00"/>
  </r>
  <r>
    <n v="488"/>
    <s v="Cordova, Shaw and Wang"/>
    <s v="Virtual secondary open architecture"/>
    <n v="5300"/>
    <n v="11663"/>
    <x v="1"/>
    <n v="115"/>
    <s v="US"/>
    <s v="USD"/>
    <n v="1454479200"/>
    <n v="1455948000"/>
    <b v="0"/>
    <b v="0"/>
    <x v="3"/>
    <n v="2.2005660377358489"/>
    <n v="101.41739130434783"/>
    <x v="3"/>
    <s v="plays"/>
    <x v="460"/>
    <d v="2016-02-20T06:00:00"/>
  </r>
  <r>
    <n v="489"/>
    <s v="Clark Inc"/>
    <s v="Down-sized mobile time-frame"/>
    <n v="9200"/>
    <n v="9339"/>
    <x v="1"/>
    <n v="85"/>
    <s v="IT"/>
    <s v="EUR"/>
    <n v="1281934800"/>
    <n v="1282366800"/>
    <b v="0"/>
    <b v="0"/>
    <x v="8"/>
    <n v="1.015108695652174"/>
    <n v="109.87058823529412"/>
    <x v="2"/>
    <s v="wearables"/>
    <x v="461"/>
    <d v="2010-08-21T05:00:00"/>
  </r>
  <r>
    <n v="490"/>
    <s v="Young and Sons"/>
    <s v="Innovative disintermediate encryption"/>
    <n v="2400"/>
    <n v="4596"/>
    <x v="1"/>
    <n v="144"/>
    <s v="US"/>
    <s v="USD"/>
    <n v="1573970400"/>
    <n v="1574575200"/>
    <b v="0"/>
    <b v="0"/>
    <x v="23"/>
    <n v="1.915"/>
    <n v="31.916666666666668"/>
    <x v="8"/>
    <s v="audio"/>
    <x v="462"/>
    <d v="2019-11-24T06:00:00"/>
  </r>
  <r>
    <n v="491"/>
    <s v="Henson PLC"/>
    <s v="Universal contextually-based knowledgebase"/>
    <n v="56800"/>
    <n v="173437"/>
    <x v="1"/>
    <n v="2443"/>
    <s v="US"/>
    <s v="USD"/>
    <n v="1372654800"/>
    <n v="1374901200"/>
    <b v="0"/>
    <b v="1"/>
    <x v="0"/>
    <n v="3.0534683098591549"/>
    <n v="70.993450675399103"/>
    <x v="0"/>
    <s v="food trucks"/>
    <x v="463"/>
    <d v="2013-07-27T05:00:00"/>
  </r>
  <r>
    <n v="492"/>
    <s v="Garcia Group"/>
    <s v="Persevering interactive matrix"/>
    <n v="191000"/>
    <n v="45831"/>
    <x v="3"/>
    <n v="595"/>
    <s v="US"/>
    <s v="USD"/>
    <n v="1275886800"/>
    <n v="1278910800"/>
    <b v="1"/>
    <b v="1"/>
    <x v="12"/>
    <n v="0.23995287958115183"/>
    <n v="77.026890756302521"/>
    <x v="4"/>
    <s v="shorts"/>
    <x v="464"/>
    <d v="2010-07-12T05:00:00"/>
  </r>
  <r>
    <n v="493"/>
    <s v="Adams, Walker and Wong"/>
    <s v="Seamless background framework"/>
    <n v="900"/>
    <n v="6514"/>
    <x v="1"/>
    <n v="64"/>
    <s v="US"/>
    <s v="USD"/>
    <n v="1561784400"/>
    <n v="1562907600"/>
    <b v="0"/>
    <b v="0"/>
    <x v="14"/>
    <n v="7.2377777777777776"/>
    <n v="101.78125"/>
    <x v="7"/>
    <s v="photography books"/>
    <x v="465"/>
    <d v="2019-07-12T05:00:00"/>
  </r>
  <r>
    <n v="494"/>
    <s v="Hopkins-Browning"/>
    <s v="Balanced upward-trending productivity"/>
    <n v="2500"/>
    <n v="13684"/>
    <x v="1"/>
    <n v="268"/>
    <s v="US"/>
    <s v="USD"/>
    <n v="1332392400"/>
    <n v="1332478800"/>
    <b v="0"/>
    <b v="0"/>
    <x v="8"/>
    <n v="5.4736000000000002"/>
    <n v="51.059701492537314"/>
    <x v="2"/>
    <s v="wearables"/>
    <x v="466"/>
    <d v="2012-03-23T05:00:00"/>
  </r>
  <r>
    <n v="495"/>
    <s v="Bell, Edwards and Andersen"/>
    <s v="Centralized clear-thinking solution"/>
    <n v="3200"/>
    <n v="13264"/>
    <x v="1"/>
    <n v="195"/>
    <s v="DK"/>
    <s v="DKK"/>
    <n v="1402376400"/>
    <n v="1402722000"/>
    <b v="0"/>
    <b v="0"/>
    <x v="3"/>
    <n v="4.1449999999999996"/>
    <n v="68.02051282051282"/>
    <x v="3"/>
    <s v="plays"/>
    <x v="467"/>
    <d v="2014-06-14T05:00:00"/>
  </r>
  <r>
    <n v="496"/>
    <s v="Morales Group"/>
    <s v="Optimized bi-directional extranet"/>
    <n v="183800"/>
    <n v="1667"/>
    <x v="0"/>
    <n v="54"/>
    <s v="US"/>
    <s v="USD"/>
    <n v="1495342800"/>
    <n v="1496811600"/>
    <b v="0"/>
    <b v="0"/>
    <x v="10"/>
    <n v="9.0696409140369975E-3"/>
    <n v="30.87037037037037"/>
    <x v="4"/>
    <s v="animation"/>
    <x v="468"/>
    <d v="2017-06-07T05:00:00"/>
  </r>
  <r>
    <n v="497"/>
    <s v="Lucero Group"/>
    <s v="Intuitive actuating benchmark"/>
    <n v="9800"/>
    <n v="3349"/>
    <x v="0"/>
    <n v="120"/>
    <s v="US"/>
    <s v="USD"/>
    <n v="1482213600"/>
    <n v="1482213600"/>
    <b v="0"/>
    <b v="1"/>
    <x v="8"/>
    <n v="0.34173469387755101"/>
    <n v="27.908333333333335"/>
    <x v="2"/>
    <s v="wearables"/>
    <x v="469"/>
    <d v="2016-12-20T06:00:00"/>
  </r>
  <r>
    <n v="498"/>
    <s v="Smith, Brown and Davis"/>
    <s v="Devolved background project"/>
    <n v="193400"/>
    <n v="46317"/>
    <x v="0"/>
    <n v="579"/>
    <s v="DK"/>
    <s v="DKK"/>
    <n v="1420092000"/>
    <n v="1420264800"/>
    <b v="0"/>
    <b v="0"/>
    <x v="2"/>
    <n v="0.239488107549121"/>
    <n v="79.994818652849744"/>
    <x v="2"/>
    <s v="web"/>
    <x v="470"/>
    <d v="2015-01-03T06:00:00"/>
  </r>
  <r>
    <n v="499"/>
    <s v="Hunt Group"/>
    <s v="Reverse-engineered executive emulation"/>
    <n v="163800"/>
    <n v="78743"/>
    <x v="0"/>
    <n v="2072"/>
    <s v="US"/>
    <s v="USD"/>
    <n v="1458018000"/>
    <n v="1458450000"/>
    <b v="0"/>
    <b v="1"/>
    <x v="4"/>
    <n v="0.48072649572649573"/>
    <n v="38.003378378378379"/>
    <x v="4"/>
    <s v="documentary"/>
    <x v="471"/>
    <d v="2016-03-20T05:00:00"/>
  </r>
  <r>
    <n v="500"/>
    <s v="Valdez Ltd"/>
    <s v="Team-oriented clear-thinking matrix"/>
    <n v="100"/>
    <n v="0"/>
    <x v="0"/>
    <n v="0"/>
    <s v="US"/>
    <s v="USD"/>
    <n v="1367384400"/>
    <n v="1369803600"/>
    <b v="0"/>
    <b v="1"/>
    <x v="3"/>
    <n v="0"/>
    <n v="0"/>
    <x v="3"/>
    <s v="plays"/>
    <x v="472"/>
    <d v="2013-05-29T05:00:00"/>
  </r>
  <r>
    <n v="501"/>
    <s v="Mccann-Le"/>
    <s v="Focused coherent methodology"/>
    <n v="153600"/>
    <n v="107743"/>
    <x v="0"/>
    <n v="1796"/>
    <s v="US"/>
    <s v="USD"/>
    <n v="1363064400"/>
    <n v="1363237200"/>
    <b v="0"/>
    <b v="0"/>
    <x v="4"/>
    <n v="0.70145182291666663"/>
    <n v="59.990534521158132"/>
    <x v="4"/>
    <s v="documentary"/>
    <x v="473"/>
    <d v="2013-03-14T05:00:00"/>
  </r>
  <r>
    <n v="502"/>
    <s v="Johnson Inc"/>
    <s v="Reduced context-sensitive complexity"/>
    <n v="1300"/>
    <n v="6889"/>
    <x v="1"/>
    <n v="186"/>
    <s v="AU"/>
    <s v="AUD"/>
    <n v="1343365200"/>
    <n v="1345870800"/>
    <b v="0"/>
    <b v="1"/>
    <x v="11"/>
    <n v="5.2992307692307694"/>
    <n v="37.037634408602152"/>
    <x v="6"/>
    <s v="video games"/>
    <x v="474"/>
    <d v="2012-08-25T05:00:00"/>
  </r>
  <r>
    <n v="503"/>
    <s v="Collins LLC"/>
    <s v="Decentralized 4thgeneration time-frame"/>
    <n v="25500"/>
    <n v="45983"/>
    <x v="1"/>
    <n v="460"/>
    <s v="US"/>
    <s v="USD"/>
    <n v="1435726800"/>
    <n v="1437454800"/>
    <b v="0"/>
    <b v="0"/>
    <x v="6"/>
    <n v="1.8032549019607844"/>
    <n v="99.963043478260872"/>
    <x v="4"/>
    <s v="drama"/>
    <x v="72"/>
    <d v="2015-07-21T05:00:00"/>
  </r>
  <r>
    <n v="504"/>
    <s v="Smith-Miller"/>
    <s v="De-engineered cohesive moderator"/>
    <n v="7500"/>
    <n v="6924"/>
    <x v="0"/>
    <n v="62"/>
    <s v="IT"/>
    <s v="EUR"/>
    <n v="1431925200"/>
    <n v="1432011600"/>
    <b v="0"/>
    <b v="0"/>
    <x v="1"/>
    <n v="0.92320000000000002"/>
    <n v="111.6774193548387"/>
    <x v="1"/>
    <s v="rock"/>
    <x v="443"/>
    <d v="2015-05-19T05:00:00"/>
  </r>
  <r>
    <n v="505"/>
    <s v="Jensen-Vargas"/>
    <s v="Ameliorated explicit parallelism"/>
    <n v="89900"/>
    <n v="12497"/>
    <x v="0"/>
    <n v="347"/>
    <s v="US"/>
    <s v="USD"/>
    <n v="1362722400"/>
    <n v="1366347600"/>
    <b v="0"/>
    <b v="1"/>
    <x v="15"/>
    <n v="0.13901001112347053"/>
    <n v="36.014409221902014"/>
    <x v="5"/>
    <s v="radio &amp; podcasts"/>
    <x v="475"/>
    <d v="2013-04-19T05:00:00"/>
  </r>
  <r>
    <n v="506"/>
    <s v="Robles, Bell and Gonzalez"/>
    <s v="Customizable background monitoring"/>
    <n v="18000"/>
    <n v="166874"/>
    <x v="1"/>
    <n v="2528"/>
    <s v="US"/>
    <s v="USD"/>
    <n v="1511416800"/>
    <n v="1512885600"/>
    <b v="0"/>
    <b v="1"/>
    <x v="3"/>
    <n v="9.2707777777777771"/>
    <n v="66.010284810126578"/>
    <x v="3"/>
    <s v="plays"/>
    <x v="81"/>
    <d v="2017-12-10T06:00:00"/>
  </r>
  <r>
    <n v="507"/>
    <s v="Turner, Miller and Francis"/>
    <s v="Compatible well-modulated budgetary management"/>
    <n v="2100"/>
    <n v="837"/>
    <x v="0"/>
    <n v="19"/>
    <s v="US"/>
    <s v="USD"/>
    <n v="1365483600"/>
    <n v="1369717200"/>
    <b v="0"/>
    <b v="1"/>
    <x v="2"/>
    <n v="0.39857142857142858"/>
    <n v="44.05263157894737"/>
    <x v="2"/>
    <s v="web"/>
    <x v="476"/>
    <d v="2013-05-28T05:00:00"/>
  </r>
  <r>
    <n v="508"/>
    <s v="Roberts Group"/>
    <s v="Up-sized radical pricing structure"/>
    <n v="172700"/>
    <n v="193820"/>
    <x v="1"/>
    <n v="3657"/>
    <s v="US"/>
    <s v="USD"/>
    <n v="1532840400"/>
    <n v="1534654800"/>
    <b v="0"/>
    <b v="0"/>
    <x v="3"/>
    <n v="1.1222929936305732"/>
    <n v="52.999726551818434"/>
    <x v="3"/>
    <s v="plays"/>
    <x v="192"/>
    <d v="2018-08-19T05:00:00"/>
  </r>
  <r>
    <n v="509"/>
    <s v="White LLC"/>
    <s v="Robust zero-defect project"/>
    <n v="168500"/>
    <n v="119510"/>
    <x v="0"/>
    <n v="1258"/>
    <s v="US"/>
    <s v="USD"/>
    <n v="1336194000"/>
    <n v="1337058000"/>
    <b v="0"/>
    <b v="0"/>
    <x v="3"/>
    <n v="0.70925816023738875"/>
    <n v="95"/>
    <x v="3"/>
    <s v="plays"/>
    <x v="477"/>
    <d v="2012-05-15T05:00:00"/>
  </r>
  <r>
    <n v="510"/>
    <s v="Best, Miller and Thomas"/>
    <s v="Re-engineered mobile task-force"/>
    <n v="7800"/>
    <n v="9289"/>
    <x v="1"/>
    <n v="131"/>
    <s v="AU"/>
    <s v="AUD"/>
    <n v="1527742800"/>
    <n v="1529816400"/>
    <b v="0"/>
    <b v="0"/>
    <x v="6"/>
    <n v="1.1908974358974358"/>
    <n v="70.908396946564892"/>
    <x v="4"/>
    <s v="drama"/>
    <x v="478"/>
    <d v="2018-06-24T05:00:00"/>
  </r>
  <r>
    <n v="511"/>
    <s v="Smith-Mullins"/>
    <s v="User-centric intangible neural-net"/>
    <n v="147800"/>
    <n v="35498"/>
    <x v="0"/>
    <n v="362"/>
    <s v="US"/>
    <s v="USD"/>
    <n v="1564030800"/>
    <n v="1564894800"/>
    <b v="0"/>
    <b v="0"/>
    <x v="3"/>
    <n v="0.24017591339648173"/>
    <n v="98.060773480662988"/>
    <x v="3"/>
    <s v="plays"/>
    <x v="479"/>
    <d v="2019-08-04T05:00:00"/>
  </r>
  <r>
    <n v="512"/>
    <s v="Williams-Walsh"/>
    <s v="Organized explicit core"/>
    <n v="9100"/>
    <n v="12678"/>
    <x v="1"/>
    <n v="239"/>
    <s v="US"/>
    <s v="USD"/>
    <n v="1404536400"/>
    <n v="1404622800"/>
    <b v="0"/>
    <b v="1"/>
    <x v="11"/>
    <n v="1.3931868131868133"/>
    <n v="53.046025104602514"/>
    <x v="6"/>
    <s v="video games"/>
    <x v="480"/>
    <d v="2014-07-06T05:00:00"/>
  </r>
  <r>
    <n v="513"/>
    <s v="Harrison, Blackwell and Mendez"/>
    <s v="Synchronized 6thgeneration adapter"/>
    <n v="8300"/>
    <n v="3260"/>
    <x v="3"/>
    <n v="35"/>
    <s v="US"/>
    <s v="USD"/>
    <n v="1284008400"/>
    <n v="1284181200"/>
    <b v="0"/>
    <b v="0"/>
    <x v="19"/>
    <n v="0.39277108433734942"/>
    <n v="93.142857142857139"/>
    <x v="4"/>
    <s v="television"/>
    <x v="180"/>
    <d v="2010-09-11T05:00:00"/>
  </r>
  <r>
    <n v="514"/>
    <s v="Sanchez, Bradley and Flores"/>
    <s v="Centralized motivating capacity"/>
    <n v="138700"/>
    <n v="31123"/>
    <x v="3"/>
    <n v="528"/>
    <s v="CH"/>
    <s v="CHF"/>
    <n v="1386309600"/>
    <n v="1386741600"/>
    <b v="0"/>
    <b v="1"/>
    <x v="1"/>
    <n v="0.22439077144917088"/>
    <n v="58.945075757575758"/>
    <x v="1"/>
    <s v="rock"/>
    <x v="481"/>
    <d v="2013-12-11T06:00:00"/>
  </r>
  <r>
    <n v="515"/>
    <s v="Cox LLC"/>
    <s v="Phased 24hour flexibility"/>
    <n v="8600"/>
    <n v="4797"/>
    <x v="0"/>
    <n v="133"/>
    <s v="CA"/>
    <s v="CAD"/>
    <n v="1324620000"/>
    <n v="1324792800"/>
    <b v="0"/>
    <b v="1"/>
    <x v="3"/>
    <n v="0.55779069767441858"/>
    <n v="36.067669172932334"/>
    <x v="3"/>
    <s v="plays"/>
    <x v="482"/>
    <d v="2011-12-25T06:00:00"/>
  </r>
  <r>
    <n v="516"/>
    <s v="Morales-Odonnell"/>
    <s v="Exclusive 5thgeneration structure"/>
    <n v="125400"/>
    <n v="53324"/>
    <x v="0"/>
    <n v="846"/>
    <s v="US"/>
    <s v="USD"/>
    <n v="1281070800"/>
    <n v="1284354000"/>
    <b v="0"/>
    <b v="0"/>
    <x v="9"/>
    <n v="0.42523125996810207"/>
    <n v="63.030732860520096"/>
    <x v="5"/>
    <s v="nonfiction"/>
    <x v="194"/>
    <d v="2010-09-13T05:00:00"/>
  </r>
  <r>
    <n v="517"/>
    <s v="Ramirez LLC"/>
    <s v="Multi-tiered maximized orchestration"/>
    <n v="5900"/>
    <n v="6608"/>
    <x v="1"/>
    <n v="78"/>
    <s v="US"/>
    <s v="USD"/>
    <n v="1493960400"/>
    <n v="1494392400"/>
    <b v="0"/>
    <b v="0"/>
    <x v="0"/>
    <n v="1.1200000000000001"/>
    <n v="84.717948717948715"/>
    <x v="0"/>
    <s v="food trucks"/>
    <x v="483"/>
    <d v="2017-05-10T05:00:00"/>
  </r>
  <r>
    <n v="518"/>
    <s v="Ramirez Group"/>
    <s v="Open-architected uniform instruction set"/>
    <n v="8800"/>
    <n v="622"/>
    <x v="0"/>
    <n v="10"/>
    <s v="US"/>
    <s v="USD"/>
    <n v="1519365600"/>
    <n v="1519538400"/>
    <b v="0"/>
    <b v="1"/>
    <x v="10"/>
    <n v="7.0681818181818179E-2"/>
    <n v="62.2"/>
    <x v="4"/>
    <s v="animation"/>
    <x v="484"/>
    <d v="2018-02-25T06:00:00"/>
  </r>
  <r>
    <n v="519"/>
    <s v="Marsh-Coleman"/>
    <s v="Exclusive asymmetric analyzer"/>
    <n v="177700"/>
    <n v="180802"/>
    <x v="1"/>
    <n v="1773"/>
    <s v="US"/>
    <s v="USD"/>
    <n v="1420696800"/>
    <n v="1421906400"/>
    <b v="0"/>
    <b v="1"/>
    <x v="1"/>
    <n v="1.0174563871693867"/>
    <n v="101.97518330513255"/>
    <x v="1"/>
    <s v="rock"/>
    <x v="355"/>
    <d v="2015-01-22T06:00:00"/>
  </r>
  <r>
    <n v="520"/>
    <s v="Frederick, Jenkins and Collins"/>
    <s v="Organic radical collaboration"/>
    <n v="800"/>
    <n v="3406"/>
    <x v="1"/>
    <n v="32"/>
    <s v="US"/>
    <s v="USD"/>
    <n v="1555650000"/>
    <n v="1555909200"/>
    <b v="0"/>
    <b v="0"/>
    <x v="3"/>
    <n v="4.2575000000000003"/>
    <n v="106.4375"/>
    <x v="3"/>
    <s v="plays"/>
    <x v="485"/>
    <d v="2019-04-22T05:00:00"/>
  </r>
  <r>
    <n v="521"/>
    <s v="Wilson Ltd"/>
    <s v="Function-based multi-state software"/>
    <n v="7600"/>
    <n v="11061"/>
    <x v="1"/>
    <n v="369"/>
    <s v="US"/>
    <s v="USD"/>
    <n v="1471928400"/>
    <n v="1472446800"/>
    <b v="0"/>
    <b v="1"/>
    <x v="6"/>
    <n v="1.4553947368421052"/>
    <n v="29.975609756097562"/>
    <x v="4"/>
    <s v="drama"/>
    <x v="486"/>
    <d v="2016-08-29T05:00:00"/>
  </r>
  <r>
    <n v="522"/>
    <s v="Cline, Peterson and Lowery"/>
    <s v="Innovative static budgetary management"/>
    <n v="50500"/>
    <n v="16389"/>
    <x v="0"/>
    <n v="191"/>
    <s v="US"/>
    <s v="USD"/>
    <n v="1341291600"/>
    <n v="1342328400"/>
    <b v="0"/>
    <b v="0"/>
    <x v="12"/>
    <n v="0.32453465346534655"/>
    <n v="85.806282722513089"/>
    <x v="4"/>
    <s v="shorts"/>
    <x v="487"/>
    <d v="2012-07-15T05:00:00"/>
  </r>
  <r>
    <n v="523"/>
    <s v="Underwood, James and Jones"/>
    <s v="Triple-buffered holistic ability"/>
    <n v="900"/>
    <n v="6303"/>
    <x v="1"/>
    <n v="89"/>
    <s v="US"/>
    <s v="USD"/>
    <n v="1267682400"/>
    <n v="1268114400"/>
    <b v="0"/>
    <b v="0"/>
    <x v="12"/>
    <n v="7.003333333333333"/>
    <n v="70.82022471910112"/>
    <x v="4"/>
    <s v="shorts"/>
    <x v="488"/>
    <d v="2010-03-09T06:00:00"/>
  </r>
  <r>
    <n v="524"/>
    <s v="Johnson-Contreras"/>
    <s v="Diverse scalable superstructure"/>
    <n v="96700"/>
    <n v="81136"/>
    <x v="0"/>
    <n v="1979"/>
    <s v="US"/>
    <s v="USD"/>
    <n v="1272258000"/>
    <n v="1273381200"/>
    <b v="0"/>
    <b v="0"/>
    <x v="3"/>
    <n v="0.83904860392967939"/>
    <n v="40.998484082870135"/>
    <x v="3"/>
    <s v="plays"/>
    <x v="489"/>
    <d v="2010-05-09T05:00:00"/>
  </r>
  <r>
    <n v="525"/>
    <s v="Greene, Lloyd and Sims"/>
    <s v="Balanced leadingedge data-warehouse"/>
    <n v="2100"/>
    <n v="1768"/>
    <x v="0"/>
    <n v="63"/>
    <s v="US"/>
    <s v="USD"/>
    <n v="1290492000"/>
    <n v="1290837600"/>
    <b v="0"/>
    <b v="0"/>
    <x v="8"/>
    <n v="0.84190476190476193"/>
    <n v="28.063492063492063"/>
    <x v="2"/>
    <s v="wearables"/>
    <x v="490"/>
    <d v="2010-11-27T06:00:00"/>
  </r>
  <r>
    <n v="526"/>
    <s v="Smith-Sparks"/>
    <s v="Digitized bandwidth-monitored open architecture"/>
    <n v="8300"/>
    <n v="12944"/>
    <x v="1"/>
    <n v="147"/>
    <s v="US"/>
    <s v="USD"/>
    <n v="1451109600"/>
    <n v="1454306400"/>
    <b v="0"/>
    <b v="1"/>
    <x v="3"/>
    <n v="1.5595180722891566"/>
    <n v="88.054421768707485"/>
    <x v="3"/>
    <s v="plays"/>
    <x v="312"/>
    <d v="2016-02-01T06:00:00"/>
  </r>
  <r>
    <n v="527"/>
    <s v="Rosario-Smith"/>
    <s v="Enterprise-wide intermediate portal"/>
    <n v="189200"/>
    <n v="188480"/>
    <x v="0"/>
    <n v="6080"/>
    <s v="CA"/>
    <s v="CAD"/>
    <n v="1454652000"/>
    <n v="1457762400"/>
    <b v="0"/>
    <b v="0"/>
    <x v="10"/>
    <n v="0.99619450317124736"/>
    <n v="31"/>
    <x v="4"/>
    <s v="animation"/>
    <x v="491"/>
    <d v="2016-03-12T06:00:00"/>
  </r>
  <r>
    <n v="528"/>
    <s v="Avila, Ford and Welch"/>
    <s v="Focused leadingedge matrix"/>
    <n v="9000"/>
    <n v="7227"/>
    <x v="0"/>
    <n v="80"/>
    <s v="GB"/>
    <s v="GBP"/>
    <n v="1385186400"/>
    <n v="1389074400"/>
    <b v="0"/>
    <b v="0"/>
    <x v="7"/>
    <n v="0.80300000000000005"/>
    <n v="90.337500000000006"/>
    <x v="1"/>
    <s v="indie rock"/>
    <x v="492"/>
    <d v="2014-01-07T06:00:00"/>
  </r>
  <r>
    <n v="529"/>
    <s v="Gallegos Inc"/>
    <s v="Seamless logistical encryption"/>
    <n v="5100"/>
    <n v="574"/>
    <x v="0"/>
    <n v="9"/>
    <s v="US"/>
    <s v="USD"/>
    <n v="1399698000"/>
    <n v="1402117200"/>
    <b v="0"/>
    <b v="0"/>
    <x v="11"/>
    <n v="0.11254901960784314"/>
    <n v="63.777777777777779"/>
    <x v="6"/>
    <s v="video games"/>
    <x v="493"/>
    <d v="2014-06-07T05:00:00"/>
  </r>
  <r>
    <n v="530"/>
    <s v="Morrow, Santiago and Soto"/>
    <s v="Stand-alone human-resource workforce"/>
    <n v="105000"/>
    <n v="96328"/>
    <x v="0"/>
    <n v="1784"/>
    <s v="US"/>
    <s v="USD"/>
    <n v="1283230800"/>
    <n v="1284440400"/>
    <b v="0"/>
    <b v="1"/>
    <x v="13"/>
    <n v="0.91740952380952379"/>
    <n v="53.995515695067262"/>
    <x v="5"/>
    <s v="fiction"/>
    <x v="494"/>
    <d v="2010-09-14T05:00:00"/>
  </r>
  <r>
    <n v="531"/>
    <s v="Berry-Richardson"/>
    <s v="Automated zero tolerance implementation"/>
    <n v="186700"/>
    <n v="178338"/>
    <x v="2"/>
    <n v="3640"/>
    <s v="CH"/>
    <s v="CHF"/>
    <n v="1384149600"/>
    <n v="1388988000"/>
    <b v="0"/>
    <b v="0"/>
    <x v="11"/>
    <n v="0.95521156936261387"/>
    <n v="48.993956043956047"/>
    <x v="6"/>
    <s v="video games"/>
    <x v="495"/>
    <d v="2014-01-06T06:00:00"/>
  </r>
  <r>
    <n v="532"/>
    <s v="Cordova-Torres"/>
    <s v="Pre-emptive grid-enabled contingency"/>
    <n v="1600"/>
    <n v="8046"/>
    <x v="1"/>
    <n v="126"/>
    <s v="CA"/>
    <s v="CAD"/>
    <n v="1516860000"/>
    <n v="1516946400"/>
    <b v="0"/>
    <b v="0"/>
    <x v="3"/>
    <n v="5.0287499999999996"/>
    <n v="63.857142857142854"/>
    <x v="3"/>
    <s v="plays"/>
    <x v="496"/>
    <d v="2018-01-26T06:00:00"/>
  </r>
  <r>
    <n v="533"/>
    <s v="Holt, Bernard and Johnson"/>
    <s v="Multi-lateral didactic encoding"/>
    <n v="115600"/>
    <n v="184086"/>
    <x v="1"/>
    <n v="2218"/>
    <s v="GB"/>
    <s v="GBP"/>
    <n v="1374642000"/>
    <n v="1377752400"/>
    <b v="0"/>
    <b v="0"/>
    <x v="7"/>
    <n v="1.5924394463667819"/>
    <n v="82.996393146979258"/>
    <x v="1"/>
    <s v="indie rock"/>
    <x v="497"/>
    <d v="2013-08-29T05:00:00"/>
  </r>
  <r>
    <n v="534"/>
    <s v="Clark, Mccormick and Mendoza"/>
    <s v="Self-enabling didactic orchestration"/>
    <n v="89100"/>
    <n v="13385"/>
    <x v="0"/>
    <n v="243"/>
    <s v="US"/>
    <s v="USD"/>
    <n v="1534482000"/>
    <n v="1534568400"/>
    <b v="0"/>
    <b v="1"/>
    <x v="6"/>
    <n v="0.15022446689113356"/>
    <n v="55.08230452674897"/>
    <x v="4"/>
    <s v="drama"/>
    <x v="498"/>
    <d v="2018-08-18T05:00:00"/>
  </r>
  <r>
    <n v="535"/>
    <s v="Garrison LLC"/>
    <s v="Profit-focused 24/7 data-warehouse"/>
    <n v="2600"/>
    <n v="12533"/>
    <x v="1"/>
    <n v="202"/>
    <s v="IT"/>
    <s v="EUR"/>
    <n v="1528434000"/>
    <n v="1528606800"/>
    <b v="0"/>
    <b v="1"/>
    <x v="3"/>
    <n v="4.820384615384615"/>
    <n v="62.044554455445542"/>
    <x v="3"/>
    <s v="plays"/>
    <x v="499"/>
    <d v="2018-06-10T05:00:00"/>
  </r>
  <r>
    <n v="536"/>
    <s v="Shannon-Olson"/>
    <s v="Enhanced methodical middleware"/>
    <n v="9800"/>
    <n v="14697"/>
    <x v="1"/>
    <n v="140"/>
    <s v="IT"/>
    <s v="EUR"/>
    <n v="1282626000"/>
    <n v="1284872400"/>
    <b v="0"/>
    <b v="0"/>
    <x v="13"/>
    <n v="1.4996938775510205"/>
    <n v="104.97857142857143"/>
    <x v="5"/>
    <s v="fiction"/>
    <x v="500"/>
    <d v="2010-09-19T05:00:00"/>
  </r>
  <r>
    <n v="537"/>
    <s v="Murillo-Mcfarland"/>
    <s v="Synchronized client-driven projection"/>
    <n v="84400"/>
    <n v="98935"/>
    <x v="1"/>
    <n v="1052"/>
    <s v="DK"/>
    <s v="DKK"/>
    <n v="1535605200"/>
    <n v="1537592400"/>
    <b v="1"/>
    <b v="1"/>
    <x v="4"/>
    <n v="1.1722156398104266"/>
    <n v="94.044676806083643"/>
    <x v="4"/>
    <s v="documentary"/>
    <x v="501"/>
    <d v="2018-09-22T05:00:00"/>
  </r>
  <r>
    <n v="538"/>
    <s v="Young, Gilbert and Escobar"/>
    <s v="Networked didactic time-frame"/>
    <n v="151300"/>
    <n v="57034"/>
    <x v="0"/>
    <n v="1296"/>
    <s v="US"/>
    <s v="USD"/>
    <n v="1379826000"/>
    <n v="1381208400"/>
    <b v="0"/>
    <b v="0"/>
    <x v="20"/>
    <n v="0.37695968274950431"/>
    <n v="44.007716049382715"/>
    <x v="6"/>
    <s v="mobile games"/>
    <x v="502"/>
    <d v="2013-10-08T05:00:00"/>
  </r>
  <r>
    <n v="539"/>
    <s v="Thomas, Welch and Santana"/>
    <s v="Assimilated exuding toolset"/>
    <n v="9800"/>
    <n v="7120"/>
    <x v="0"/>
    <n v="77"/>
    <s v="US"/>
    <s v="USD"/>
    <n v="1561957200"/>
    <n v="1562475600"/>
    <b v="0"/>
    <b v="1"/>
    <x v="0"/>
    <n v="0.72653061224489801"/>
    <n v="92.467532467532465"/>
    <x v="0"/>
    <s v="food trucks"/>
    <x v="503"/>
    <d v="2019-07-07T05:00:00"/>
  </r>
  <r>
    <n v="540"/>
    <s v="Brown-Pena"/>
    <s v="Front-line client-server secured line"/>
    <n v="5300"/>
    <n v="14097"/>
    <x v="1"/>
    <n v="247"/>
    <s v="US"/>
    <s v="USD"/>
    <n v="1525496400"/>
    <n v="1527397200"/>
    <b v="0"/>
    <b v="0"/>
    <x v="14"/>
    <n v="2.6598113207547169"/>
    <n v="57.072874493927124"/>
    <x v="7"/>
    <s v="photography books"/>
    <x v="504"/>
    <d v="2018-05-27T05:00:00"/>
  </r>
  <r>
    <n v="541"/>
    <s v="Holder, Caldwell and Vance"/>
    <s v="Polarized systemic Internet solution"/>
    <n v="178000"/>
    <n v="43086"/>
    <x v="0"/>
    <n v="395"/>
    <s v="IT"/>
    <s v="EUR"/>
    <n v="1433912400"/>
    <n v="1436158800"/>
    <b v="0"/>
    <b v="0"/>
    <x v="20"/>
    <n v="0.24205617977528091"/>
    <n v="109.07848101265823"/>
    <x v="6"/>
    <s v="mobile games"/>
    <x v="505"/>
    <d v="2015-07-06T05:00:00"/>
  </r>
  <r>
    <n v="542"/>
    <s v="Harrison-Bridges"/>
    <s v="Profit-focused exuding moderator"/>
    <n v="77000"/>
    <n v="1930"/>
    <x v="0"/>
    <n v="49"/>
    <s v="GB"/>
    <s v="GBP"/>
    <n v="1453442400"/>
    <n v="1456034400"/>
    <b v="0"/>
    <b v="0"/>
    <x v="7"/>
    <n v="2.5064935064935064E-2"/>
    <n v="39.387755102040813"/>
    <x v="1"/>
    <s v="indie rock"/>
    <x v="506"/>
    <d v="2016-02-21T06:00:00"/>
  </r>
  <r>
    <n v="543"/>
    <s v="Johnson, Murphy and Peterson"/>
    <s v="Cross-group high-level moderator"/>
    <n v="84900"/>
    <n v="13864"/>
    <x v="0"/>
    <n v="180"/>
    <s v="US"/>
    <s v="USD"/>
    <n v="1378875600"/>
    <n v="1380171600"/>
    <b v="0"/>
    <b v="0"/>
    <x v="11"/>
    <n v="0.1632979976442874"/>
    <n v="77.022222222222226"/>
    <x v="6"/>
    <s v="video games"/>
    <x v="507"/>
    <d v="2013-09-26T05:00:00"/>
  </r>
  <r>
    <n v="544"/>
    <s v="Taylor Inc"/>
    <s v="Public-key 3rdgeneration system engine"/>
    <n v="2800"/>
    <n v="7742"/>
    <x v="1"/>
    <n v="84"/>
    <s v="US"/>
    <s v="USD"/>
    <n v="1452232800"/>
    <n v="1453356000"/>
    <b v="0"/>
    <b v="0"/>
    <x v="1"/>
    <n v="2.7650000000000001"/>
    <n v="92.166666666666671"/>
    <x v="1"/>
    <s v="rock"/>
    <x v="508"/>
    <d v="2016-01-21T06:00:00"/>
  </r>
  <r>
    <n v="545"/>
    <s v="Deleon and Sons"/>
    <s v="Organized value-added access"/>
    <n v="184800"/>
    <n v="164109"/>
    <x v="0"/>
    <n v="2690"/>
    <s v="US"/>
    <s v="USD"/>
    <n v="1577253600"/>
    <n v="1578981600"/>
    <b v="0"/>
    <b v="0"/>
    <x v="3"/>
    <n v="0.88803571428571426"/>
    <n v="61.007063197026021"/>
    <x v="3"/>
    <s v="plays"/>
    <x v="509"/>
    <d v="2020-01-14T06:00:00"/>
  </r>
  <r>
    <n v="546"/>
    <s v="Benjamin, Paul and Ferguson"/>
    <s v="Cloned global Graphical User Interface"/>
    <n v="4200"/>
    <n v="6870"/>
    <x v="1"/>
    <n v="88"/>
    <s v="US"/>
    <s v="USD"/>
    <n v="1537160400"/>
    <n v="1537419600"/>
    <b v="0"/>
    <b v="1"/>
    <x v="3"/>
    <n v="1.6357142857142857"/>
    <n v="78.068181818181813"/>
    <x v="3"/>
    <s v="plays"/>
    <x v="510"/>
    <d v="2018-09-20T05:00:00"/>
  </r>
  <r>
    <n v="547"/>
    <s v="Hardin-Dixon"/>
    <s v="Focused solution-oriented matrix"/>
    <n v="1300"/>
    <n v="12597"/>
    <x v="1"/>
    <n v="156"/>
    <s v="US"/>
    <s v="USD"/>
    <n v="1422165600"/>
    <n v="1423202400"/>
    <b v="0"/>
    <b v="0"/>
    <x v="6"/>
    <n v="9.69"/>
    <n v="80.75"/>
    <x v="4"/>
    <s v="drama"/>
    <x v="511"/>
    <d v="2015-02-06T06:00:00"/>
  </r>
  <r>
    <n v="548"/>
    <s v="York-Pitts"/>
    <s v="Monitored discrete toolset"/>
    <n v="66100"/>
    <n v="179074"/>
    <x v="1"/>
    <n v="2985"/>
    <s v="US"/>
    <s v="USD"/>
    <n v="1459486800"/>
    <n v="1460610000"/>
    <b v="0"/>
    <b v="0"/>
    <x v="3"/>
    <n v="2.7091376701966716"/>
    <n v="59.991289782244557"/>
    <x v="3"/>
    <s v="plays"/>
    <x v="512"/>
    <d v="2016-04-14T05:00:00"/>
  </r>
  <r>
    <n v="549"/>
    <s v="Jarvis and Sons"/>
    <s v="Business-focused intermediate system engine"/>
    <n v="29500"/>
    <n v="83843"/>
    <x v="1"/>
    <n v="762"/>
    <s v="US"/>
    <s v="USD"/>
    <n v="1369717200"/>
    <n v="1370494800"/>
    <b v="0"/>
    <b v="0"/>
    <x v="8"/>
    <n v="2.8421355932203389"/>
    <n v="110.03018372703411"/>
    <x v="2"/>
    <s v="wearables"/>
    <x v="513"/>
    <d v="2013-06-06T05:00:00"/>
  </r>
  <r>
    <n v="550"/>
    <s v="Morrison-Henderson"/>
    <s v="De-engineered disintermediate encoding"/>
    <n v="100"/>
    <n v="4"/>
    <x v="3"/>
    <n v="1"/>
    <s v="CH"/>
    <s v="CHF"/>
    <n v="1330495200"/>
    <n v="1332306000"/>
    <b v="0"/>
    <b v="0"/>
    <x v="7"/>
    <n v="0.04"/>
    <n v="4"/>
    <x v="1"/>
    <s v="indie rock"/>
    <x v="514"/>
    <d v="2012-03-21T05:00:00"/>
  </r>
  <r>
    <n v="551"/>
    <s v="Martin-James"/>
    <s v="Streamlined upward-trending analyzer"/>
    <n v="180100"/>
    <n v="105598"/>
    <x v="0"/>
    <n v="2779"/>
    <s v="AU"/>
    <s v="AUD"/>
    <n v="1419055200"/>
    <n v="1422511200"/>
    <b v="0"/>
    <b v="1"/>
    <x v="2"/>
    <n v="0.58632981676846196"/>
    <n v="37.99856063332134"/>
    <x v="2"/>
    <s v="web"/>
    <x v="515"/>
    <d v="2015-01-29T06:00:00"/>
  </r>
  <r>
    <n v="552"/>
    <s v="Mercer, Solomon and Singleton"/>
    <s v="Distributed human-resource policy"/>
    <n v="9000"/>
    <n v="8866"/>
    <x v="0"/>
    <n v="92"/>
    <s v="US"/>
    <s v="USD"/>
    <n v="1480140000"/>
    <n v="1480312800"/>
    <b v="0"/>
    <b v="0"/>
    <x v="3"/>
    <n v="0.98511111111111116"/>
    <n v="96.369565217391298"/>
    <x v="3"/>
    <s v="plays"/>
    <x v="516"/>
    <d v="2016-11-28T06:00:00"/>
  </r>
  <r>
    <n v="553"/>
    <s v="Dougherty, Austin and Mills"/>
    <s v="De-engineered 5thgeneration contingency"/>
    <n v="170600"/>
    <n v="75022"/>
    <x v="0"/>
    <n v="1028"/>
    <s v="US"/>
    <s v="USD"/>
    <n v="1293948000"/>
    <n v="1294034400"/>
    <b v="0"/>
    <b v="0"/>
    <x v="1"/>
    <n v="0.43975381008206332"/>
    <n v="72.978599221789878"/>
    <x v="1"/>
    <s v="rock"/>
    <x v="517"/>
    <d v="2011-01-03T06:00:00"/>
  </r>
  <r>
    <n v="554"/>
    <s v="Ritter PLC"/>
    <s v="Multi-channeled upward-trending application"/>
    <n v="9500"/>
    <n v="14408"/>
    <x v="1"/>
    <n v="554"/>
    <s v="CA"/>
    <s v="CAD"/>
    <n v="1482127200"/>
    <n v="1482645600"/>
    <b v="0"/>
    <b v="0"/>
    <x v="7"/>
    <n v="1.5166315789473683"/>
    <n v="26.007220216606498"/>
    <x v="1"/>
    <s v="indie rock"/>
    <x v="518"/>
    <d v="2016-12-25T06:00:00"/>
  </r>
  <r>
    <n v="555"/>
    <s v="Anderson Group"/>
    <s v="Organic maximized database"/>
    <n v="6300"/>
    <n v="14089"/>
    <x v="1"/>
    <n v="135"/>
    <s v="DK"/>
    <s v="DKK"/>
    <n v="1396414800"/>
    <n v="1399093200"/>
    <b v="0"/>
    <b v="0"/>
    <x v="1"/>
    <n v="2.2363492063492063"/>
    <n v="104.36296296296297"/>
    <x v="1"/>
    <s v="rock"/>
    <x v="519"/>
    <d v="2014-05-03T05:00:00"/>
  </r>
  <r>
    <n v="556"/>
    <s v="Smith and Sons"/>
    <s v="Grass-roots 24/7 attitude"/>
    <n v="5200"/>
    <n v="12467"/>
    <x v="1"/>
    <n v="122"/>
    <s v="US"/>
    <s v="USD"/>
    <n v="1315285200"/>
    <n v="1315890000"/>
    <b v="0"/>
    <b v="1"/>
    <x v="18"/>
    <n v="2.3975"/>
    <n v="102.18852459016394"/>
    <x v="5"/>
    <s v="translations"/>
    <x v="520"/>
    <d v="2011-09-13T05:00:00"/>
  </r>
  <r>
    <n v="557"/>
    <s v="Lam-Hamilton"/>
    <s v="Team-oriented global strategy"/>
    <n v="6000"/>
    <n v="11960"/>
    <x v="1"/>
    <n v="221"/>
    <s v="US"/>
    <s v="USD"/>
    <n v="1443762000"/>
    <n v="1444021200"/>
    <b v="0"/>
    <b v="1"/>
    <x v="22"/>
    <n v="1.9933333333333334"/>
    <n v="54.117647058823529"/>
    <x v="4"/>
    <s v="science fiction"/>
    <x v="521"/>
    <d v="2015-10-05T05:00:00"/>
  </r>
  <r>
    <n v="558"/>
    <s v="Ho Ltd"/>
    <s v="Enhanced client-driven capacity"/>
    <n v="5800"/>
    <n v="7966"/>
    <x v="1"/>
    <n v="126"/>
    <s v="US"/>
    <s v="USD"/>
    <n v="1456293600"/>
    <n v="1460005200"/>
    <b v="0"/>
    <b v="0"/>
    <x v="3"/>
    <n v="1.373448275862069"/>
    <n v="63.222222222222221"/>
    <x v="3"/>
    <s v="plays"/>
    <x v="522"/>
    <d v="2016-04-07T05:00:00"/>
  </r>
  <r>
    <n v="559"/>
    <s v="Brown, Estrada and Jensen"/>
    <s v="Exclusive systematic productivity"/>
    <n v="105300"/>
    <n v="106321"/>
    <x v="1"/>
    <n v="1022"/>
    <s v="US"/>
    <s v="USD"/>
    <n v="1470114000"/>
    <n v="1470718800"/>
    <b v="0"/>
    <b v="0"/>
    <x v="3"/>
    <n v="1.009696106362773"/>
    <n v="104.03228962818004"/>
    <x v="3"/>
    <s v="plays"/>
    <x v="523"/>
    <d v="2016-08-09T05:00:00"/>
  </r>
  <r>
    <n v="560"/>
    <s v="Hunt LLC"/>
    <s v="Re-engineered radical policy"/>
    <n v="20000"/>
    <n v="158832"/>
    <x v="1"/>
    <n v="3177"/>
    <s v="US"/>
    <s v="USD"/>
    <n v="1321596000"/>
    <n v="1325052000"/>
    <b v="0"/>
    <b v="0"/>
    <x v="10"/>
    <n v="7.9416000000000002"/>
    <n v="49.994334277620396"/>
    <x v="4"/>
    <s v="animation"/>
    <x v="524"/>
    <d v="2011-12-28T06:00:00"/>
  </r>
  <r>
    <n v="561"/>
    <s v="Fowler-Smith"/>
    <s v="Down-sized logistical adapter"/>
    <n v="3000"/>
    <n v="11091"/>
    <x v="1"/>
    <n v="198"/>
    <s v="CH"/>
    <s v="CHF"/>
    <n v="1318827600"/>
    <n v="1319000400"/>
    <b v="0"/>
    <b v="0"/>
    <x v="3"/>
    <n v="3.6970000000000001"/>
    <n v="56.015151515151516"/>
    <x v="3"/>
    <s v="plays"/>
    <x v="525"/>
    <d v="2011-10-19T05:00:00"/>
  </r>
  <r>
    <n v="562"/>
    <s v="Blair Inc"/>
    <s v="Configurable bandwidth-monitored throughput"/>
    <n v="9900"/>
    <n v="1269"/>
    <x v="0"/>
    <n v="26"/>
    <s v="CH"/>
    <s v="CHF"/>
    <n v="1552366800"/>
    <n v="1552539600"/>
    <b v="0"/>
    <b v="0"/>
    <x v="1"/>
    <n v="0.12818181818181817"/>
    <n v="48.807692307692307"/>
    <x v="1"/>
    <s v="rock"/>
    <x v="188"/>
    <d v="2019-03-14T05:00:00"/>
  </r>
  <r>
    <n v="563"/>
    <s v="Kelley, Stanton and Sanchez"/>
    <s v="Optional tangible pricing structure"/>
    <n v="3700"/>
    <n v="5107"/>
    <x v="1"/>
    <n v="85"/>
    <s v="AU"/>
    <s v="AUD"/>
    <n v="1542088800"/>
    <n v="1543816800"/>
    <b v="0"/>
    <b v="0"/>
    <x v="4"/>
    <n v="1.3802702702702703"/>
    <n v="60.082352941176474"/>
    <x v="4"/>
    <s v="documentary"/>
    <x v="526"/>
    <d v="2018-12-03T06:00:00"/>
  </r>
  <r>
    <n v="564"/>
    <s v="Hernandez-Macdonald"/>
    <s v="Organic high-level implementation"/>
    <n v="168700"/>
    <n v="141393"/>
    <x v="0"/>
    <n v="1790"/>
    <s v="US"/>
    <s v="USD"/>
    <n v="1426395600"/>
    <n v="1427086800"/>
    <b v="0"/>
    <b v="0"/>
    <x v="3"/>
    <n v="0.83813278008298753"/>
    <n v="78.990502793296088"/>
    <x v="3"/>
    <s v="plays"/>
    <x v="527"/>
    <d v="2015-03-23T05:00:00"/>
  </r>
  <r>
    <n v="565"/>
    <s v="Joseph LLC"/>
    <s v="Decentralized logistical collaboration"/>
    <n v="94900"/>
    <n v="194166"/>
    <x v="1"/>
    <n v="3596"/>
    <s v="US"/>
    <s v="USD"/>
    <n v="1321336800"/>
    <n v="1323064800"/>
    <b v="0"/>
    <b v="0"/>
    <x v="3"/>
    <n v="2.0460063224446787"/>
    <n v="53.99499443826474"/>
    <x v="3"/>
    <s v="plays"/>
    <x v="528"/>
    <d v="2011-12-05T06:00:00"/>
  </r>
  <r>
    <n v="566"/>
    <s v="Webb-Smith"/>
    <s v="Advanced content-based installation"/>
    <n v="9300"/>
    <n v="4124"/>
    <x v="0"/>
    <n v="37"/>
    <s v="US"/>
    <s v="USD"/>
    <n v="1456293600"/>
    <n v="1458277200"/>
    <b v="0"/>
    <b v="1"/>
    <x v="5"/>
    <n v="0.44344086021505374"/>
    <n v="111.45945945945945"/>
    <x v="1"/>
    <s v="electric music"/>
    <x v="522"/>
    <d v="2016-03-18T05:00:00"/>
  </r>
  <r>
    <n v="567"/>
    <s v="Johns PLC"/>
    <s v="Distributed high-level open architecture"/>
    <n v="6800"/>
    <n v="14865"/>
    <x v="1"/>
    <n v="244"/>
    <s v="US"/>
    <s v="USD"/>
    <n v="1404968400"/>
    <n v="1405141200"/>
    <b v="0"/>
    <b v="0"/>
    <x v="1"/>
    <n v="2.1860294117647059"/>
    <n v="60.922131147540981"/>
    <x v="1"/>
    <s v="rock"/>
    <x v="529"/>
    <d v="2014-07-12T05:00:00"/>
  </r>
  <r>
    <n v="568"/>
    <s v="Hardin-Foley"/>
    <s v="Synergized zero tolerance help-desk"/>
    <n v="72400"/>
    <n v="134688"/>
    <x v="1"/>
    <n v="5180"/>
    <s v="US"/>
    <s v="USD"/>
    <n v="1279170000"/>
    <n v="1283058000"/>
    <b v="0"/>
    <b v="0"/>
    <x v="3"/>
    <n v="1.8603314917127072"/>
    <n v="26.0015444015444"/>
    <x v="3"/>
    <s v="plays"/>
    <x v="530"/>
    <d v="2010-08-29T05:00:00"/>
  </r>
  <r>
    <n v="569"/>
    <s v="Fischer, Fowler and Arnold"/>
    <s v="Extended multi-tasking definition"/>
    <n v="20100"/>
    <n v="47705"/>
    <x v="1"/>
    <n v="589"/>
    <s v="IT"/>
    <s v="EUR"/>
    <n v="1294725600"/>
    <n v="1295762400"/>
    <b v="0"/>
    <b v="0"/>
    <x v="10"/>
    <n v="2.3733830845771142"/>
    <n v="80.993208828522924"/>
    <x v="4"/>
    <s v="animation"/>
    <x v="531"/>
    <d v="2011-01-23T06:00:00"/>
  </r>
  <r>
    <n v="570"/>
    <s v="Martinez-Juarez"/>
    <s v="Realigned uniform knowledge user"/>
    <n v="31200"/>
    <n v="95364"/>
    <x v="1"/>
    <n v="2725"/>
    <s v="US"/>
    <s v="USD"/>
    <n v="1419055200"/>
    <n v="1419573600"/>
    <b v="0"/>
    <b v="1"/>
    <x v="1"/>
    <n v="3.0565384615384614"/>
    <n v="34.995963302752294"/>
    <x v="1"/>
    <s v="rock"/>
    <x v="515"/>
    <d v="2014-12-26T06:00:00"/>
  </r>
  <r>
    <n v="571"/>
    <s v="Wilson and Sons"/>
    <s v="Monitored grid-enabled model"/>
    <n v="3500"/>
    <n v="3295"/>
    <x v="0"/>
    <n v="35"/>
    <s v="IT"/>
    <s v="EUR"/>
    <n v="1434690000"/>
    <n v="1438750800"/>
    <b v="0"/>
    <b v="0"/>
    <x v="12"/>
    <n v="0.94142857142857139"/>
    <n v="94.142857142857139"/>
    <x v="4"/>
    <s v="shorts"/>
    <x v="532"/>
    <d v="2015-08-05T05:00:00"/>
  </r>
  <r>
    <n v="572"/>
    <s v="Clements Group"/>
    <s v="Assimilated actuating policy"/>
    <n v="9000"/>
    <n v="4896"/>
    <x v="3"/>
    <n v="94"/>
    <s v="US"/>
    <s v="USD"/>
    <n v="1443416400"/>
    <n v="1444798800"/>
    <b v="0"/>
    <b v="1"/>
    <x v="1"/>
    <n v="0.54400000000000004"/>
    <n v="52.085106382978722"/>
    <x v="1"/>
    <s v="rock"/>
    <x v="533"/>
    <d v="2015-10-14T05:00:00"/>
  </r>
  <r>
    <n v="573"/>
    <s v="Valenzuela-Cook"/>
    <s v="Total incremental productivity"/>
    <n v="6700"/>
    <n v="7496"/>
    <x v="1"/>
    <n v="300"/>
    <s v="US"/>
    <s v="USD"/>
    <n v="1399006800"/>
    <n v="1399179600"/>
    <b v="0"/>
    <b v="0"/>
    <x v="23"/>
    <n v="1.1188059701492536"/>
    <n v="24.986666666666668"/>
    <x v="8"/>
    <s v="audio"/>
    <x v="409"/>
    <d v="2014-05-04T05:00:00"/>
  </r>
  <r>
    <n v="574"/>
    <s v="Parker, Haley and Foster"/>
    <s v="Adaptive local task-force"/>
    <n v="2700"/>
    <n v="9967"/>
    <x v="1"/>
    <n v="144"/>
    <s v="US"/>
    <s v="USD"/>
    <n v="1575698400"/>
    <n v="1576562400"/>
    <b v="0"/>
    <b v="1"/>
    <x v="0"/>
    <n v="3.6914814814814814"/>
    <n v="69.215277777777771"/>
    <x v="0"/>
    <s v="food trucks"/>
    <x v="534"/>
    <d v="2019-12-17T06:00:00"/>
  </r>
  <r>
    <n v="575"/>
    <s v="Fuentes LLC"/>
    <s v="Universal zero-defect concept"/>
    <n v="83300"/>
    <n v="52421"/>
    <x v="0"/>
    <n v="558"/>
    <s v="US"/>
    <s v="USD"/>
    <n v="1400562000"/>
    <n v="1400821200"/>
    <b v="0"/>
    <b v="1"/>
    <x v="3"/>
    <n v="0.62930372148859548"/>
    <n v="93.944444444444443"/>
    <x v="3"/>
    <s v="plays"/>
    <x v="53"/>
    <d v="2014-05-23T05:00:00"/>
  </r>
  <r>
    <n v="576"/>
    <s v="Moran and Sons"/>
    <s v="Object-based bottom-line superstructure"/>
    <n v="9700"/>
    <n v="6298"/>
    <x v="0"/>
    <n v="64"/>
    <s v="US"/>
    <s v="USD"/>
    <n v="1509512400"/>
    <n v="1510984800"/>
    <b v="0"/>
    <b v="0"/>
    <x v="3"/>
    <n v="0.6492783505154639"/>
    <n v="98.40625"/>
    <x v="3"/>
    <s v="plays"/>
    <x v="535"/>
    <d v="2017-11-18T06:00:00"/>
  </r>
  <r>
    <n v="577"/>
    <s v="Stevens Inc"/>
    <s v="Adaptive 24hour projection"/>
    <n v="8200"/>
    <n v="1546"/>
    <x v="3"/>
    <n v="37"/>
    <s v="US"/>
    <s v="USD"/>
    <n v="1299823200"/>
    <n v="1302066000"/>
    <b v="0"/>
    <b v="0"/>
    <x v="17"/>
    <n v="0.18853658536585366"/>
    <n v="41.783783783783782"/>
    <x v="1"/>
    <s v="jazz"/>
    <x v="536"/>
    <d v="2011-04-06T05:00:00"/>
  </r>
  <r>
    <n v="578"/>
    <s v="Martinez-Johnson"/>
    <s v="Sharable radical toolset"/>
    <n v="96500"/>
    <n v="16168"/>
    <x v="0"/>
    <n v="245"/>
    <s v="US"/>
    <s v="USD"/>
    <n v="1322719200"/>
    <n v="1322978400"/>
    <b v="0"/>
    <b v="0"/>
    <x v="22"/>
    <n v="0.1675440414507772"/>
    <n v="65.991836734693877"/>
    <x v="4"/>
    <s v="science fiction"/>
    <x v="537"/>
    <d v="2011-12-04T06:00:00"/>
  </r>
  <r>
    <n v="579"/>
    <s v="Franklin Inc"/>
    <s v="Focused multimedia knowledgebase"/>
    <n v="6200"/>
    <n v="6269"/>
    <x v="1"/>
    <n v="87"/>
    <s v="US"/>
    <s v="USD"/>
    <n v="1312693200"/>
    <n v="1313730000"/>
    <b v="0"/>
    <b v="0"/>
    <x v="17"/>
    <n v="1.0111290322580646"/>
    <n v="72.05747126436782"/>
    <x v="1"/>
    <s v="jazz"/>
    <x v="538"/>
    <d v="2011-08-19T05:00:00"/>
  </r>
  <r>
    <n v="580"/>
    <s v="Perez PLC"/>
    <s v="Seamless 6thgeneration extranet"/>
    <n v="43800"/>
    <n v="149578"/>
    <x v="1"/>
    <n v="3116"/>
    <s v="US"/>
    <s v="USD"/>
    <n v="1393394400"/>
    <n v="1394085600"/>
    <b v="0"/>
    <b v="0"/>
    <x v="3"/>
    <n v="3.4150228310502282"/>
    <n v="48.003209242618745"/>
    <x v="3"/>
    <s v="plays"/>
    <x v="539"/>
    <d v="2014-03-06T06:00:00"/>
  </r>
  <r>
    <n v="581"/>
    <s v="Sanchez, Cross and Savage"/>
    <s v="Sharable mobile knowledgebase"/>
    <n v="6000"/>
    <n v="3841"/>
    <x v="0"/>
    <n v="71"/>
    <s v="US"/>
    <s v="USD"/>
    <n v="1304053200"/>
    <n v="1305349200"/>
    <b v="0"/>
    <b v="0"/>
    <x v="2"/>
    <n v="0.64016666666666666"/>
    <n v="54.098591549295776"/>
    <x v="2"/>
    <s v="web"/>
    <x v="540"/>
    <d v="2011-05-14T05:00:00"/>
  </r>
  <r>
    <n v="582"/>
    <s v="Pineda Ltd"/>
    <s v="Cross-group global system engine"/>
    <n v="8700"/>
    <n v="4531"/>
    <x v="0"/>
    <n v="42"/>
    <s v="US"/>
    <s v="USD"/>
    <n v="1433912400"/>
    <n v="1434344400"/>
    <b v="0"/>
    <b v="1"/>
    <x v="11"/>
    <n v="0.5208045977011494"/>
    <n v="107.88095238095238"/>
    <x v="6"/>
    <s v="video games"/>
    <x v="505"/>
    <d v="2015-06-15T05:00:00"/>
  </r>
  <r>
    <n v="583"/>
    <s v="Powell and Sons"/>
    <s v="Centralized clear-thinking conglomeration"/>
    <n v="18900"/>
    <n v="60934"/>
    <x v="1"/>
    <n v="909"/>
    <s v="US"/>
    <s v="USD"/>
    <n v="1329717600"/>
    <n v="1331186400"/>
    <b v="0"/>
    <b v="0"/>
    <x v="4"/>
    <n v="3.2240211640211642"/>
    <n v="67.034103410341032"/>
    <x v="4"/>
    <s v="documentary"/>
    <x v="541"/>
    <d v="2012-03-08T06:00:00"/>
  </r>
  <r>
    <n v="584"/>
    <s v="Nunez-Richards"/>
    <s v="De-engineered cohesive system engine"/>
    <n v="86400"/>
    <n v="103255"/>
    <x v="1"/>
    <n v="1613"/>
    <s v="US"/>
    <s v="USD"/>
    <n v="1335330000"/>
    <n v="1336539600"/>
    <b v="0"/>
    <b v="0"/>
    <x v="2"/>
    <n v="1.1950810185185186"/>
    <n v="64.01425914445133"/>
    <x v="2"/>
    <s v="web"/>
    <x v="542"/>
    <d v="2012-05-09T05:00:00"/>
  </r>
  <r>
    <n v="585"/>
    <s v="Pugh LLC"/>
    <s v="Reactive analyzing function"/>
    <n v="8900"/>
    <n v="13065"/>
    <x v="1"/>
    <n v="136"/>
    <s v="US"/>
    <s v="USD"/>
    <n v="1268888400"/>
    <n v="1269752400"/>
    <b v="0"/>
    <b v="0"/>
    <x v="18"/>
    <n v="1.4679775280898877"/>
    <n v="96.066176470588232"/>
    <x v="5"/>
    <s v="translations"/>
    <x v="543"/>
    <d v="2010-03-28T05:00:00"/>
  </r>
  <r>
    <n v="586"/>
    <s v="Rowe-Wong"/>
    <s v="Robust hybrid budgetary management"/>
    <n v="700"/>
    <n v="6654"/>
    <x v="1"/>
    <n v="130"/>
    <s v="US"/>
    <s v="USD"/>
    <n v="1289973600"/>
    <n v="1291615200"/>
    <b v="0"/>
    <b v="0"/>
    <x v="1"/>
    <n v="9.5057142857142853"/>
    <n v="51.184615384615384"/>
    <x v="1"/>
    <s v="rock"/>
    <x v="544"/>
    <d v="2010-12-06T06:00:00"/>
  </r>
  <r>
    <n v="587"/>
    <s v="Williams-Santos"/>
    <s v="Open-source analyzing monitoring"/>
    <n v="9400"/>
    <n v="6852"/>
    <x v="0"/>
    <n v="156"/>
    <s v="CA"/>
    <s v="CAD"/>
    <n v="1547877600"/>
    <n v="1552366800"/>
    <b v="0"/>
    <b v="1"/>
    <x v="0"/>
    <n v="0.72893617021276591"/>
    <n v="43.92307692307692"/>
    <x v="0"/>
    <s v="food trucks"/>
    <x v="35"/>
    <d v="2019-03-12T05:00:00"/>
  </r>
  <r>
    <n v="588"/>
    <s v="Weber Inc"/>
    <s v="Up-sized discrete firmware"/>
    <n v="157600"/>
    <n v="124517"/>
    <x v="0"/>
    <n v="1368"/>
    <s v="GB"/>
    <s v="GBP"/>
    <n v="1269493200"/>
    <n v="1272171600"/>
    <b v="0"/>
    <b v="0"/>
    <x v="3"/>
    <n v="0.7900824873096447"/>
    <n v="91.021198830409361"/>
    <x v="3"/>
    <s v="plays"/>
    <x v="152"/>
    <d v="2010-04-25T05:00:00"/>
  </r>
  <r>
    <n v="589"/>
    <s v="Avery, Brown and Parker"/>
    <s v="Exclusive intangible extranet"/>
    <n v="7900"/>
    <n v="5113"/>
    <x v="0"/>
    <n v="102"/>
    <s v="US"/>
    <s v="USD"/>
    <n v="1436072400"/>
    <n v="1436677200"/>
    <b v="0"/>
    <b v="0"/>
    <x v="4"/>
    <n v="0.64721518987341775"/>
    <n v="50.127450980392155"/>
    <x v="4"/>
    <s v="documentary"/>
    <x v="545"/>
    <d v="2015-07-12T05:00:00"/>
  </r>
  <r>
    <n v="590"/>
    <s v="Cox Group"/>
    <s v="Synergized analyzing process improvement"/>
    <n v="7100"/>
    <n v="5824"/>
    <x v="0"/>
    <n v="86"/>
    <s v="AU"/>
    <s v="AUD"/>
    <n v="1419141600"/>
    <n v="1420092000"/>
    <b v="0"/>
    <b v="0"/>
    <x v="15"/>
    <n v="0.82028169014084507"/>
    <n v="67.720930232558146"/>
    <x v="5"/>
    <s v="radio &amp; podcasts"/>
    <x v="546"/>
    <d v="2015-01-01T06:00:00"/>
  </r>
  <r>
    <n v="591"/>
    <s v="Jensen LLC"/>
    <s v="Realigned dedicated system engine"/>
    <n v="600"/>
    <n v="6226"/>
    <x v="1"/>
    <n v="102"/>
    <s v="US"/>
    <s v="USD"/>
    <n v="1279083600"/>
    <n v="1279947600"/>
    <b v="0"/>
    <b v="0"/>
    <x v="11"/>
    <n v="10.376666666666667"/>
    <n v="61.03921568627451"/>
    <x v="6"/>
    <s v="video games"/>
    <x v="547"/>
    <d v="2010-07-24T05:00:00"/>
  </r>
  <r>
    <n v="592"/>
    <s v="Brown Inc"/>
    <s v="Object-based bandwidth-monitored concept"/>
    <n v="156800"/>
    <n v="20243"/>
    <x v="0"/>
    <n v="253"/>
    <s v="US"/>
    <s v="USD"/>
    <n v="1401426000"/>
    <n v="1402203600"/>
    <b v="0"/>
    <b v="0"/>
    <x v="3"/>
    <n v="0.12910076530612244"/>
    <n v="80.011857707509876"/>
    <x v="3"/>
    <s v="plays"/>
    <x v="548"/>
    <d v="2014-06-08T05:00:00"/>
  </r>
  <r>
    <n v="593"/>
    <s v="Hale-Hayes"/>
    <s v="Ameliorated client-driven open system"/>
    <n v="121600"/>
    <n v="188288"/>
    <x v="1"/>
    <n v="4006"/>
    <s v="US"/>
    <s v="USD"/>
    <n v="1395810000"/>
    <n v="1396933200"/>
    <b v="0"/>
    <b v="0"/>
    <x v="10"/>
    <n v="1.5484210526315789"/>
    <n v="47.001497753369947"/>
    <x v="4"/>
    <s v="animation"/>
    <x v="549"/>
    <d v="2014-04-08T05:00:00"/>
  </r>
  <r>
    <n v="594"/>
    <s v="Mcbride PLC"/>
    <s v="Upgradable leadingedge Local Area Network"/>
    <n v="157300"/>
    <n v="11167"/>
    <x v="0"/>
    <n v="157"/>
    <s v="US"/>
    <s v="USD"/>
    <n v="1467003600"/>
    <n v="1467262800"/>
    <b v="0"/>
    <b v="1"/>
    <x v="3"/>
    <n v="7.0991735537190084E-2"/>
    <n v="71.127388535031841"/>
    <x v="3"/>
    <s v="plays"/>
    <x v="550"/>
    <d v="2016-06-30T05:00:00"/>
  </r>
  <r>
    <n v="595"/>
    <s v="Harris-Jennings"/>
    <s v="Customizable intermediate data-warehouse"/>
    <n v="70300"/>
    <n v="146595"/>
    <x v="1"/>
    <n v="1629"/>
    <s v="US"/>
    <s v="USD"/>
    <n v="1268715600"/>
    <n v="1270530000"/>
    <b v="0"/>
    <b v="1"/>
    <x v="3"/>
    <n v="2.0852773826458035"/>
    <n v="89.99079189686924"/>
    <x v="3"/>
    <s v="plays"/>
    <x v="551"/>
    <d v="2010-04-06T05:00:00"/>
  </r>
  <r>
    <n v="596"/>
    <s v="Becker-Scott"/>
    <s v="Managed optimizing archive"/>
    <n v="7900"/>
    <n v="7875"/>
    <x v="0"/>
    <n v="183"/>
    <s v="US"/>
    <s v="USD"/>
    <n v="1457157600"/>
    <n v="1457762400"/>
    <b v="0"/>
    <b v="1"/>
    <x v="6"/>
    <n v="0.99683544303797467"/>
    <n v="43.032786885245905"/>
    <x v="4"/>
    <s v="drama"/>
    <x v="552"/>
    <d v="2016-03-12T06:00:00"/>
  </r>
  <r>
    <n v="597"/>
    <s v="Todd, Freeman and Henry"/>
    <s v="Diverse systematic projection"/>
    <n v="73800"/>
    <n v="148779"/>
    <x v="1"/>
    <n v="2188"/>
    <s v="US"/>
    <s v="USD"/>
    <n v="1573970400"/>
    <n v="1575525600"/>
    <b v="0"/>
    <b v="0"/>
    <x v="3"/>
    <n v="2.0159756097560977"/>
    <n v="67.997714808043881"/>
    <x v="3"/>
    <s v="plays"/>
    <x v="462"/>
    <d v="2019-12-05T06:00:00"/>
  </r>
  <r>
    <n v="598"/>
    <s v="Martinez, Garza and Young"/>
    <s v="Up-sized web-enabled info-mediaries"/>
    <n v="108500"/>
    <n v="175868"/>
    <x v="1"/>
    <n v="2409"/>
    <s v="IT"/>
    <s v="EUR"/>
    <n v="1276578000"/>
    <n v="1279083600"/>
    <b v="0"/>
    <b v="0"/>
    <x v="1"/>
    <n v="1.6209032258064515"/>
    <n v="73.004566210045667"/>
    <x v="1"/>
    <s v="rock"/>
    <x v="553"/>
    <d v="2010-07-14T05:00:00"/>
  </r>
  <r>
    <n v="599"/>
    <s v="Smith-Ramos"/>
    <s v="Persevering optimizing Graphical User Interface"/>
    <n v="140300"/>
    <n v="5112"/>
    <x v="0"/>
    <n v="82"/>
    <s v="DK"/>
    <s v="DKK"/>
    <n v="1423720800"/>
    <n v="1424412000"/>
    <b v="0"/>
    <b v="0"/>
    <x v="4"/>
    <n v="3.6436208125445471E-2"/>
    <n v="62.341463414634148"/>
    <x v="4"/>
    <s v="documentary"/>
    <x v="554"/>
    <d v="2015-02-20T06:00:00"/>
  </r>
  <r>
    <n v="600"/>
    <s v="Brown-George"/>
    <s v="Cross-platform tertiary array"/>
    <n v="100"/>
    <n v="5"/>
    <x v="0"/>
    <n v="1"/>
    <s v="GB"/>
    <s v="GBP"/>
    <n v="1375160400"/>
    <n v="1376197200"/>
    <b v="0"/>
    <b v="0"/>
    <x v="0"/>
    <n v="0.05"/>
    <n v="5"/>
    <x v="0"/>
    <s v="food trucks"/>
    <x v="555"/>
    <d v="2013-08-11T05:00:00"/>
  </r>
  <r>
    <n v="601"/>
    <s v="Waters and Sons"/>
    <s v="Inverse neutral structure"/>
    <n v="6300"/>
    <n v="13018"/>
    <x v="1"/>
    <n v="194"/>
    <s v="US"/>
    <s v="USD"/>
    <n v="1401426000"/>
    <n v="1402894800"/>
    <b v="1"/>
    <b v="0"/>
    <x v="8"/>
    <n v="2.0663492063492064"/>
    <n v="67.103092783505161"/>
    <x v="2"/>
    <s v="wearables"/>
    <x v="548"/>
    <d v="2014-06-16T05:00:00"/>
  </r>
  <r>
    <n v="602"/>
    <s v="Brown Ltd"/>
    <s v="Quality-focused system-worthy support"/>
    <n v="71100"/>
    <n v="91176"/>
    <x v="1"/>
    <n v="1140"/>
    <s v="US"/>
    <s v="USD"/>
    <n v="1433480400"/>
    <n v="1434430800"/>
    <b v="0"/>
    <b v="0"/>
    <x v="3"/>
    <n v="1.2823628691983122"/>
    <n v="79.978947368421046"/>
    <x v="3"/>
    <s v="plays"/>
    <x v="62"/>
    <d v="2015-06-16T05:00:00"/>
  </r>
  <r>
    <n v="603"/>
    <s v="Christian, Yates and Greer"/>
    <s v="Vision-oriented 5thgeneration array"/>
    <n v="5300"/>
    <n v="6342"/>
    <x v="1"/>
    <n v="102"/>
    <s v="US"/>
    <s v="USD"/>
    <n v="1555563600"/>
    <n v="1557896400"/>
    <b v="0"/>
    <b v="0"/>
    <x v="3"/>
    <n v="1.1966037735849056"/>
    <n v="62.176470588235297"/>
    <x v="3"/>
    <s v="plays"/>
    <x v="556"/>
    <d v="2019-05-15T05:00:00"/>
  </r>
  <r>
    <n v="604"/>
    <s v="Cole, Hernandez and Rodriguez"/>
    <s v="Cross-platform logistical circuit"/>
    <n v="88700"/>
    <n v="151438"/>
    <x v="1"/>
    <n v="2857"/>
    <s v="US"/>
    <s v="USD"/>
    <n v="1295676000"/>
    <n v="1297490400"/>
    <b v="0"/>
    <b v="0"/>
    <x v="3"/>
    <n v="1.7073055242390078"/>
    <n v="53.005950297514879"/>
    <x v="3"/>
    <s v="plays"/>
    <x v="557"/>
    <d v="2011-02-12T06:00:00"/>
  </r>
  <r>
    <n v="605"/>
    <s v="Ortiz, Valenzuela and Collins"/>
    <s v="Profound solution-oriented matrix"/>
    <n v="3300"/>
    <n v="6178"/>
    <x v="1"/>
    <n v="107"/>
    <s v="US"/>
    <s v="USD"/>
    <n v="1443848400"/>
    <n v="1447394400"/>
    <b v="0"/>
    <b v="0"/>
    <x v="9"/>
    <n v="1.8721212121212121"/>
    <n v="57.738317757009348"/>
    <x v="5"/>
    <s v="nonfiction"/>
    <x v="27"/>
    <d v="2015-11-13T06:00:00"/>
  </r>
  <r>
    <n v="606"/>
    <s v="Valencia PLC"/>
    <s v="Extended asynchronous initiative"/>
    <n v="3400"/>
    <n v="6405"/>
    <x v="1"/>
    <n v="160"/>
    <s v="GB"/>
    <s v="GBP"/>
    <n v="1457330400"/>
    <n v="1458277200"/>
    <b v="0"/>
    <b v="0"/>
    <x v="1"/>
    <n v="1.8838235294117647"/>
    <n v="40.03125"/>
    <x v="1"/>
    <s v="rock"/>
    <x v="558"/>
    <d v="2016-03-18T05:00:00"/>
  </r>
  <r>
    <n v="607"/>
    <s v="Gordon, Mendez and Johnson"/>
    <s v="Fundamental needs-based frame"/>
    <n v="137600"/>
    <n v="180667"/>
    <x v="1"/>
    <n v="2230"/>
    <s v="US"/>
    <s v="USD"/>
    <n v="1395550800"/>
    <n v="1395723600"/>
    <b v="0"/>
    <b v="0"/>
    <x v="0"/>
    <n v="1.3129869186046512"/>
    <n v="81.016591928251117"/>
    <x v="0"/>
    <s v="food trucks"/>
    <x v="559"/>
    <d v="2014-03-25T05:00:00"/>
  </r>
  <r>
    <n v="608"/>
    <s v="Johnson Group"/>
    <s v="Compatible full-range leverage"/>
    <n v="3900"/>
    <n v="11075"/>
    <x v="1"/>
    <n v="316"/>
    <s v="US"/>
    <s v="USD"/>
    <n v="1551852000"/>
    <n v="1552197600"/>
    <b v="0"/>
    <b v="1"/>
    <x v="17"/>
    <n v="2.8397435897435899"/>
    <n v="35.047468354430379"/>
    <x v="1"/>
    <s v="jazz"/>
    <x v="426"/>
    <d v="2019-03-10T06:00:00"/>
  </r>
  <r>
    <n v="609"/>
    <s v="Rose-Fuller"/>
    <s v="Upgradable holistic system engine"/>
    <n v="10000"/>
    <n v="12042"/>
    <x v="1"/>
    <n v="117"/>
    <s v="US"/>
    <s v="USD"/>
    <n v="1547618400"/>
    <n v="1549087200"/>
    <b v="0"/>
    <b v="0"/>
    <x v="22"/>
    <n v="1.2041999999999999"/>
    <n v="102.92307692307692"/>
    <x v="4"/>
    <s v="science fiction"/>
    <x v="560"/>
    <d v="2019-02-02T06:00:00"/>
  </r>
  <r>
    <n v="610"/>
    <s v="Hughes, Mendez and Patterson"/>
    <s v="Stand-alone multi-state data-warehouse"/>
    <n v="42800"/>
    <n v="179356"/>
    <x v="1"/>
    <n v="6406"/>
    <s v="US"/>
    <s v="USD"/>
    <n v="1355637600"/>
    <n v="1356847200"/>
    <b v="0"/>
    <b v="0"/>
    <x v="3"/>
    <n v="4.1905607476635511"/>
    <n v="27.998126756166094"/>
    <x v="3"/>
    <s v="plays"/>
    <x v="561"/>
    <d v="2012-12-30T06:00:00"/>
  </r>
  <r>
    <n v="611"/>
    <s v="Brady, Cortez and Rodriguez"/>
    <s v="Multi-lateral maximized core"/>
    <n v="8200"/>
    <n v="1136"/>
    <x v="3"/>
    <n v="15"/>
    <s v="US"/>
    <s v="USD"/>
    <n v="1374728400"/>
    <n v="1375765200"/>
    <b v="0"/>
    <b v="0"/>
    <x v="3"/>
    <n v="0.13853658536585367"/>
    <n v="75.733333333333334"/>
    <x v="3"/>
    <s v="plays"/>
    <x v="562"/>
    <d v="2013-08-06T05:00:00"/>
  </r>
  <r>
    <n v="612"/>
    <s v="Wang, Nguyen and Horton"/>
    <s v="Innovative holistic hub"/>
    <n v="6200"/>
    <n v="8645"/>
    <x v="1"/>
    <n v="192"/>
    <s v="US"/>
    <s v="USD"/>
    <n v="1287810000"/>
    <n v="1289800800"/>
    <b v="0"/>
    <b v="0"/>
    <x v="5"/>
    <n v="1.3943548387096774"/>
    <n v="45.026041666666664"/>
    <x v="1"/>
    <s v="electric music"/>
    <x v="563"/>
    <d v="2010-11-15T06:00:00"/>
  </r>
  <r>
    <n v="613"/>
    <s v="Santos, Williams and Brown"/>
    <s v="Reverse-engineered 24/7 methodology"/>
    <n v="1100"/>
    <n v="1914"/>
    <x v="1"/>
    <n v="26"/>
    <s v="CA"/>
    <s v="CAD"/>
    <n v="1503723600"/>
    <n v="1504501200"/>
    <b v="0"/>
    <b v="0"/>
    <x v="3"/>
    <n v="1.74"/>
    <n v="73.615384615384613"/>
    <x v="3"/>
    <s v="plays"/>
    <x v="564"/>
    <d v="2017-09-04T05:00:00"/>
  </r>
  <r>
    <n v="614"/>
    <s v="Barnett and Sons"/>
    <s v="Business-focused dynamic info-mediaries"/>
    <n v="26500"/>
    <n v="41205"/>
    <x v="1"/>
    <n v="723"/>
    <s v="US"/>
    <s v="USD"/>
    <n v="1484114400"/>
    <n v="1485669600"/>
    <b v="0"/>
    <b v="0"/>
    <x v="3"/>
    <n v="1.5549056603773586"/>
    <n v="56.991701244813278"/>
    <x v="3"/>
    <s v="plays"/>
    <x v="565"/>
    <d v="2017-01-29T06:00:00"/>
  </r>
  <r>
    <n v="615"/>
    <s v="Petersen-Rodriguez"/>
    <s v="Digitized clear-thinking installation"/>
    <n v="8500"/>
    <n v="14488"/>
    <x v="1"/>
    <n v="170"/>
    <s v="IT"/>
    <s v="EUR"/>
    <n v="1461906000"/>
    <n v="1462770000"/>
    <b v="0"/>
    <b v="0"/>
    <x v="3"/>
    <n v="1.7044705882352942"/>
    <n v="85.223529411764702"/>
    <x v="3"/>
    <s v="plays"/>
    <x v="566"/>
    <d v="2016-05-09T05:00:00"/>
  </r>
  <r>
    <n v="616"/>
    <s v="Burnett-Mora"/>
    <s v="Quality-focused 24/7 superstructure"/>
    <n v="6400"/>
    <n v="12129"/>
    <x v="1"/>
    <n v="238"/>
    <s v="GB"/>
    <s v="GBP"/>
    <n v="1379653200"/>
    <n v="1379739600"/>
    <b v="0"/>
    <b v="1"/>
    <x v="7"/>
    <n v="1.8951562500000001"/>
    <n v="50.962184873949582"/>
    <x v="1"/>
    <s v="indie rock"/>
    <x v="567"/>
    <d v="2013-09-21T05:00:00"/>
  </r>
  <r>
    <n v="617"/>
    <s v="King LLC"/>
    <s v="Multi-channeled local intranet"/>
    <n v="1400"/>
    <n v="3496"/>
    <x v="1"/>
    <n v="55"/>
    <s v="US"/>
    <s v="USD"/>
    <n v="1401858000"/>
    <n v="1402722000"/>
    <b v="0"/>
    <b v="0"/>
    <x v="3"/>
    <n v="2.4971428571428573"/>
    <n v="63.563636363636363"/>
    <x v="3"/>
    <s v="plays"/>
    <x v="568"/>
    <d v="2014-06-14T05:00:00"/>
  </r>
  <r>
    <n v="618"/>
    <s v="Miller Ltd"/>
    <s v="Open-architected mobile emulation"/>
    <n v="198600"/>
    <n v="97037"/>
    <x v="0"/>
    <n v="1198"/>
    <s v="US"/>
    <s v="USD"/>
    <n v="1367470800"/>
    <n v="1369285200"/>
    <b v="0"/>
    <b v="0"/>
    <x v="9"/>
    <n v="0.48860523665659616"/>
    <n v="80.999165275459092"/>
    <x v="5"/>
    <s v="nonfiction"/>
    <x v="569"/>
    <d v="2013-05-23T05:00:00"/>
  </r>
  <r>
    <n v="619"/>
    <s v="Case LLC"/>
    <s v="Ameliorated foreground methodology"/>
    <n v="195900"/>
    <n v="55757"/>
    <x v="0"/>
    <n v="648"/>
    <s v="US"/>
    <s v="USD"/>
    <n v="1304658000"/>
    <n v="1304744400"/>
    <b v="1"/>
    <b v="1"/>
    <x v="3"/>
    <n v="0.28461970393057684"/>
    <n v="86.044753086419746"/>
    <x v="3"/>
    <s v="plays"/>
    <x v="570"/>
    <d v="2011-05-07T05:00:00"/>
  </r>
  <r>
    <n v="620"/>
    <s v="Swanson, Wilson and Baker"/>
    <s v="Synergized well-modulated project"/>
    <n v="4300"/>
    <n v="11525"/>
    <x v="1"/>
    <n v="128"/>
    <s v="AU"/>
    <s v="AUD"/>
    <n v="1467954000"/>
    <n v="1468299600"/>
    <b v="0"/>
    <b v="0"/>
    <x v="14"/>
    <n v="2.6802325581395348"/>
    <n v="90.0390625"/>
    <x v="7"/>
    <s v="photography books"/>
    <x v="571"/>
    <d v="2016-07-12T05:00:00"/>
  </r>
  <r>
    <n v="621"/>
    <s v="Dean, Fox and Phillips"/>
    <s v="Extended context-sensitive forecast"/>
    <n v="25600"/>
    <n v="158669"/>
    <x v="1"/>
    <n v="2144"/>
    <s v="US"/>
    <s v="USD"/>
    <n v="1473742800"/>
    <n v="1474174800"/>
    <b v="0"/>
    <b v="0"/>
    <x v="3"/>
    <n v="6.1980078125000002"/>
    <n v="74.006063432835816"/>
    <x v="3"/>
    <s v="plays"/>
    <x v="572"/>
    <d v="2016-09-18T05:00:00"/>
  </r>
  <r>
    <n v="622"/>
    <s v="Smith-Smith"/>
    <s v="Total leadingedge neural-net"/>
    <n v="189000"/>
    <n v="5916"/>
    <x v="0"/>
    <n v="64"/>
    <s v="US"/>
    <s v="USD"/>
    <n v="1523768400"/>
    <n v="1526014800"/>
    <b v="0"/>
    <b v="0"/>
    <x v="7"/>
    <n v="3.1301587301587303E-2"/>
    <n v="92.4375"/>
    <x v="1"/>
    <s v="indie rock"/>
    <x v="573"/>
    <d v="2018-05-11T05:00:00"/>
  </r>
  <r>
    <n v="623"/>
    <s v="Smith, Scott and Rodriguez"/>
    <s v="Organic actuating protocol"/>
    <n v="94300"/>
    <n v="150806"/>
    <x v="1"/>
    <n v="2693"/>
    <s v="GB"/>
    <s v="GBP"/>
    <n v="1437022800"/>
    <n v="1437454800"/>
    <b v="0"/>
    <b v="0"/>
    <x v="3"/>
    <n v="1.5992152704135738"/>
    <n v="55.999257333828446"/>
    <x v="3"/>
    <s v="plays"/>
    <x v="574"/>
    <d v="2015-07-21T05:00:00"/>
  </r>
  <r>
    <n v="624"/>
    <s v="White, Robertson and Roberts"/>
    <s v="Down-sized national software"/>
    <n v="5100"/>
    <n v="14249"/>
    <x v="1"/>
    <n v="432"/>
    <s v="US"/>
    <s v="USD"/>
    <n v="1422165600"/>
    <n v="1422684000"/>
    <b v="0"/>
    <b v="0"/>
    <x v="14"/>
    <n v="2.793921568627451"/>
    <n v="32.983796296296298"/>
    <x v="7"/>
    <s v="photography books"/>
    <x v="511"/>
    <d v="2015-01-31T06:00:00"/>
  </r>
  <r>
    <n v="625"/>
    <s v="Martinez Inc"/>
    <s v="Organic upward-trending Graphical User Interface"/>
    <n v="7500"/>
    <n v="5803"/>
    <x v="0"/>
    <n v="62"/>
    <s v="US"/>
    <s v="USD"/>
    <n v="1580104800"/>
    <n v="1581314400"/>
    <b v="0"/>
    <b v="0"/>
    <x v="3"/>
    <n v="0.77373333333333338"/>
    <n v="93.596774193548384"/>
    <x v="3"/>
    <s v="plays"/>
    <x v="575"/>
    <d v="2020-02-10T06:00:00"/>
  </r>
  <r>
    <n v="626"/>
    <s v="Tucker, Mccoy and Marquez"/>
    <s v="Synergistic tertiary budgetary management"/>
    <n v="6400"/>
    <n v="13205"/>
    <x v="1"/>
    <n v="189"/>
    <s v="US"/>
    <s v="USD"/>
    <n v="1285650000"/>
    <n v="1286427600"/>
    <b v="0"/>
    <b v="1"/>
    <x v="3"/>
    <n v="2.0632812500000002"/>
    <n v="69.867724867724874"/>
    <x v="3"/>
    <s v="plays"/>
    <x v="576"/>
    <d v="2010-10-07T05:00:00"/>
  </r>
  <r>
    <n v="627"/>
    <s v="Martin, Lee and Armstrong"/>
    <s v="Open-architected incremental ability"/>
    <n v="1600"/>
    <n v="11108"/>
    <x v="1"/>
    <n v="154"/>
    <s v="GB"/>
    <s v="GBP"/>
    <n v="1276664400"/>
    <n v="1278738000"/>
    <b v="1"/>
    <b v="0"/>
    <x v="0"/>
    <n v="6.9424999999999999"/>
    <n v="72.129870129870127"/>
    <x v="0"/>
    <s v="food trucks"/>
    <x v="577"/>
    <d v="2010-07-10T05:00:00"/>
  </r>
  <r>
    <n v="628"/>
    <s v="Dunn, Moreno and Green"/>
    <s v="Intuitive object-oriented task-force"/>
    <n v="1900"/>
    <n v="2884"/>
    <x v="1"/>
    <n v="96"/>
    <s v="US"/>
    <s v="USD"/>
    <n v="1286168400"/>
    <n v="1286427600"/>
    <b v="0"/>
    <b v="0"/>
    <x v="7"/>
    <n v="1.5178947368421052"/>
    <n v="30.041666666666668"/>
    <x v="1"/>
    <s v="indie rock"/>
    <x v="578"/>
    <d v="2010-10-07T05:00:00"/>
  </r>
  <r>
    <n v="629"/>
    <s v="Jackson, Martinez and Ray"/>
    <s v="Multi-tiered executive toolset"/>
    <n v="85900"/>
    <n v="55476"/>
    <x v="0"/>
    <n v="750"/>
    <s v="US"/>
    <s v="USD"/>
    <n v="1467781200"/>
    <n v="1467954000"/>
    <b v="0"/>
    <b v="1"/>
    <x v="3"/>
    <n v="0.64582072176949945"/>
    <n v="73.968000000000004"/>
    <x v="3"/>
    <s v="plays"/>
    <x v="579"/>
    <d v="2016-07-08T05:00:00"/>
  </r>
  <r>
    <n v="630"/>
    <s v="Patterson-Johnson"/>
    <s v="Grass-roots directional workforce"/>
    <n v="9500"/>
    <n v="5973"/>
    <x v="3"/>
    <n v="87"/>
    <s v="US"/>
    <s v="USD"/>
    <n v="1556686800"/>
    <n v="1557637200"/>
    <b v="0"/>
    <b v="1"/>
    <x v="3"/>
    <n v="0.62873684210526315"/>
    <n v="68.65517241379311"/>
    <x v="3"/>
    <s v="plays"/>
    <x v="580"/>
    <d v="2019-05-12T05:00:00"/>
  </r>
  <r>
    <n v="631"/>
    <s v="Carlson-Hernandez"/>
    <s v="Quality-focused real-time solution"/>
    <n v="59200"/>
    <n v="183756"/>
    <x v="1"/>
    <n v="3063"/>
    <s v="US"/>
    <s v="USD"/>
    <n v="1553576400"/>
    <n v="1553922000"/>
    <b v="0"/>
    <b v="0"/>
    <x v="3"/>
    <n v="3.1039864864864866"/>
    <n v="59.992164544564154"/>
    <x v="3"/>
    <s v="plays"/>
    <x v="581"/>
    <d v="2019-03-30T05:00:00"/>
  </r>
  <r>
    <n v="632"/>
    <s v="Parker PLC"/>
    <s v="Reduced interactive matrix"/>
    <n v="72100"/>
    <n v="30902"/>
    <x v="2"/>
    <n v="278"/>
    <s v="US"/>
    <s v="USD"/>
    <n v="1414904400"/>
    <n v="1416463200"/>
    <b v="0"/>
    <b v="0"/>
    <x v="3"/>
    <n v="0.42859916782246882"/>
    <n v="111.15827338129496"/>
    <x v="3"/>
    <s v="plays"/>
    <x v="582"/>
    <d v="2014-11-20T06:00:00"/>
  </r>
  <r>
    <n v="633"/>
    <s v="Yu and Sons"/>
    <s v="Adaptive context-sensitive architecture"/>
    <n v="6700"/>
    <n v="5569"/>
    <x v="0"/>
    <n v="105"/>
    <s v="US"/>
    <s v="USD"/>
    <n v="1446876000"/>
    <n v="1447221600"/>
    <b v="0"/>
    <b v="0"/>
    <x v="10"/>
    <n v="0.83119402985074631"/>
    <n v="53.038095238095238"/>
    <x v="4"/>
    <s v="animation"/>
    <x v="336"/>
    <d v="2015-11-11T06:00:00"/>
  </r>
  <r>
    <n v="634"/>
    <s v="Taylor, Johnson and Hernandez"/>
    <s v="Polarized incremental portal"/>
    <n v="118200"/>
    <n v="92824"/>
    <x v="3"/>
    <n v="1658"/>
    <s v="US"/>
    <s v="USD"/>
    <n v="1490418000"/>
    <n v="1491627600"/>
    <b v="0"/>
    <b v="0"/>
    <x v="19"/>
    <n v="0.78531302876480547"/>
    <n v="55.985524728588658"/>
    <x v="4"/>
    <s v="television"/>
    <x v="583"/>
    <d v="2017-04-08T05:00:00"/>
  </r>
  <r>
    <n v="635"/>
    <s v="Mack Ltd"/>
    <s v="Reactive regional access"/>
    <n v="139000"/>
    <n v="158590"/>
    <x v="1"/>
    <n v="2266"/>
    <s v="US"/>
    <s v="USD"/>
    <n v="1360389600"/>
    <n v="1363150800"/>
    <b v="0"/>
    <b v="0"/>
    <x v="19"/>
    <n v="1.1409352517985611"/>
    <n v="69.986760812003524"/>
    <x v="4"/>
    <s v="television"/>
    <x v="584"/>
    <d v="2013-03-13T05:00:00"/>
  </r>
  <r>
    <n v="636"/>
    <s v="Lamb-Sanders"/>
    <s v="Stand-alone reciprocal frame"/>
    <n v="197700"/>
    <n v="127591"/>
    <x v="0"/>
    <n v="2604"/>
    <s v="DK"/>
    <s v="DKK"/>
    <n v="1326866400"/>
    <n v="1330754400"/>
    <b v="0"/>
    <b v="1"/>
    <x v="10"/>
    <n v="0.64537683358624176"/>
    <n v="48.998079877112133"/>
    <x v="4"/>
    <s v="animation"/>
    <x v="585"/>
    <d v="2012-03-03T06:00:00"/>
  </r>
  <r>
    <n v="637"/>
    <s v="Williams-Ramirez"/>
    <s v="Open-architected 24/7 throughput"/>
    <n v="8500"/>
    <n v="6750"/>
    <x v="0"/>
    <n v="65"/>
    <s v="US"/>
    <s v="USD"/>
    <n v="1479103200"/>
    <n v="1479794400"/>
    <b v="0"/>
    <b v="0"/>
    <x v="3"/>
    <n v="0.79411764705882348"/>
    <n v="103.84615384615384"/>
    <x v="3"/>
    <s v="plays"/>
    <x v="586"/>
    <d v="2016-11-22T06:00:00"/>
  </r>
  <r>
    <n v="638"/>
    <s v="Weaver Ltd"/>
    <s v="Monitored 24/7 approach"/>
    <n v="81600"/>
    <n v="9318"/>
    <x v="0"/>
    <n v="94"/>
    <s v="US"/>
    <s v="USD"/>
    <n v="1280206800"/>
    <n v="1281243600"/>
    <b v="0"/>
    <b v="1"/>
    <x v="3"/>
    <n v="0.11419117647058824"/>
    <n v="99.127659574468083"/>
    <x v="3"/>
    <s v="plays"/>
    <x v="587"/>
    <d v="2010-08-08T05:00:00"/>
  </r>
  <r>
    <n v="639"/>
    <s v="Barnes-Williams"/>
    <s v="Upgradable explicit forecast"/>
    <n v="8600"/>
    <n v="4832"/>
    <x v="2"/>
    <n v="45"/>
    <s v="US"/>
    <s v="USD"/>
    <n v="1532754000"/>
    <n v="1532754000"/>
    <b v="0"/>
    <b v="1"/>
    <x v="6"/>
    <n v="0.56186046511627907"/>
    <n v="107.37777777777778"/>
    <x v="4"/>
    <s v="drama"/>
    <x v="588"/>
    <d v="2018-07-28T05:00:00"/>
  </r>
  <r>
    <n v="640"/>
    <s v="Richardson, Woodward and Hansen"/>
    <s v="Pre-emptive context-sensitive support"/>
    <n v="119800"/>
    <n v="19769"/>
    <x v="0"/>
    <n v="257"/>
    <s v="US"/>
    <s v="USD"/>
    <n v="1453096800"/>
    <n v="1453356000"/>
    <b v="0"/>
    <b v="0"/>
    <x v="3"/>
    <n v="0.16501669449081802"/>
    <n v="76.922178988326849"/>
    <x v="3"/>
    <s v="plays"/>
    <x v="589"/>
    <d v="2016-01-21T06:00:00"/>
  </r>
  <r>
    <n v="641"/>
    <s v="Hunt, Barker and Baker"/>
    <s v="Business-focused leadingedge instruction set"/>
    <n v="9400"/>
    <n v="11277"/>
    <x v="1"/>
    <n v="194"/>
    <s v="CH"/>
    <s v="CHF"/>
    <n v="1487570400"/>
    <n v="1489986000"/>
    <b v="0"/>
    <b v="0"/>
    <x v="3"/>
    <n v="1.1996808510638297"/>
    <n v="58.128865979381445"/>
    <x v="3"/>
    <s v="plays"/>
    <x v="590"/>
    <d v="2017-03-20T05:00:00"/>
  </r>
  <r>
    <n v="642"/>
    <s v="Ramos, Moreno and Lewis"/>
    <s v="Extended multi-state knowledge user"/>
    <n v="9200"/>
    <n v="13382"/>
    <x v="1"/>
    <n v="129"/>
    <s v="CA"/>
    <s v="CAD"/>
    <n v="1545026400"/>
    <n v="1545804000"/>
    <b v="0"/>
    <b v="0"/>
    <x v="8"/>
    <n v="1.4545652173913044"/>
    <n v="103.73643410852713"/>
    <x v="2"/>
    <s v="wearables"/>
    <x v="591"/>
    <d v="2018-12-26T06:00:00"/>
  </r>
  <r>
    <n v="643"/>
    <s v="Harris Inc"/>
    <s v="Future-proofed modular groupware"/>
    <n v="14900"/>
    <n v="32986"/>
    <x v="1"/>
    <n v="375"/>
    <s v="US"/>
    <s v="USD"/>
    <n v="1488348000"/>
    <n v="1489899600"/>
    <b v="0"/>
    <b v="0"/>
    <x v="3"/>
    <n v="2.2138255033557046"/>
    <n v="87.962666666666664"/>
    <x v="3"/>
    <s v="plays"/>
    <x v="592"/>
    <d v="2017-03-19T05:00:00"/>
  </r>
  <r>
    <n v="644"/>
    <s v="Peters-Nelson"/>
    <s v="Distributed real-time algorithm"/>
    <n v="169400"/>
    <n v="81984"/>
    <x v="0"/>
    <n v="2928"/>
    <s v="CA"/>
    <s v="CAD"/>
    <n v="1545112800"/>
    <n v="1546495200"/>
    <b v="0"/>
    <b v="0"/>
    <x v="3"/>
    <n v="0.48396694214876035"/>
    <n v="28"/>
    <x v="3"/>
    <s v="plays"/>
    <x v="593"/>
    <d v="2019-01-03T06:00:00"/>
  </r>
  <r>
    <n v="645"/>
    <s v="Ferguson, Murphy and Bright"/>
    <s v="Multi-lateral heuristic throughput"/>
    <n v="192100"/>
    <n v="178483"/>
    <x v="0"/>
    <n v="4697"/>
    <s v="US"/>
    <s v="USD"/>
    <n v="1537938000"/>
    <n v="1539752400"/>
    <b v="0"/>
    <b v="1"/>
    <x v="1"/>
    <n v="0.92911504424778757"/>
    <n v="37.999361294443261"/>
    <x v="1"/>
    <s v="rock"/>
    <x v="594"/>
    <d v="2018-10-17T05:00:00"/>
  </r>
  <r>
    <n v="646"/>
    <s v="Robinson Group"/>
    <s v="Switchable reciprocal middleware"/>
    <n v="98700"/>
    <n v="87448"/>
    <x v="0"/>
    <n v="2915"/>
    <s v="US"/>
    <s v="USD"/>
    <n v="1363150800"/>
    <n v="1364101200"/>
    <b v="0"/>
    <b v="0"/>
    <x v="11"/>
    <n v="0.88599797365754818"/>
    <n v="29.999313893653515"/>
    <x v="6"/>
    <s v="video games"/>
    <x v="595"/>
    <d v="2013-03-24T05:00:00"/>
  </r>
  <r>
    <n v="647"/>
    <s v="Jordan-Wolfe"/>
    <s v="Inverse multimedia Graphic Interface"/>
    <n v="4500"/>
    <n v="1863"/>
    <x v="0"/>
    <n v="18"/>
    <s v="US"/>
    <s v="USD"/>
    <n v="1523250000"/>
    <n v="1525323600"/>
    <b v="0"/>
    <b v="0"/>
    <x v="18"/>
    <n v="0.41399999999999998"/>
    <n v="103.5"/>
    <x v="5"/>
    <s v="translations"/>
    <x v="596"/>
    <d v="2018-05-03T05:00:00"/>
  </r>
  <r>
    <n v="648"/>
    <s v="Vargas-Cox"/>
    <s v="Vision-oriented local contingency"/>
    <n v="98600"/>
    <n v="62174"/>
    <x v="3"/>
    <n v="723"/>
    <s v="US"/>
    <s v="USD"/>
    <n v="1499317200"/>
    <n v="1500872400"/>
    <b v="1"/>
    <b v="0"/>
    <x v="0"/>
    <n v="0.63056795131845844"/>
    <n v="85.994467496542185"/>
    <x v="0"/>
    <s v="food trucks"/>
    <x v="597"/>
    <d v="2017-07-24T05:00:00"/>
  </r>
  <r>
    <n v="649"/>
    <s v="Yang and Sons"/>
    <s v="Reactive 6thgeneration hub"/>
    <n v="121700"/>
    <n v="59003"/>
    <x v="0"/>
    <n v="602"/>
    <s v="CH"/>
    <s v="CHF"/>
    <n v="1287550800"/>
    <n v="1288501200"/>
    <b v="1"/>
    <b v="1"/>
    <x v="3"/>
    <n v="0.48482333607230893"/>
    <n v="98.011627906976742"/>
    <x v="3"/>
    <s v="plays"/>
    <x v="598"/>
    <d v="2010-10-31T05:00:00"/>
  </r>
  <r>
    <n v="650"/>
    <s v="Wilson, Wilson and Mathis"/>
    <s v="Optional asymmetric success"/>
    <n v="100"/>
    <n v="2"/>
    <x v="0"/>
    <n v="1"/>
    <s v="US"/>
    <s v="USD"/>
    <n v="1404795600"/>
    <n v="1407128400"/>
    <b v="0"/>
    <b v="0"/>
    <x v="17"/>
    <n v="0.02"/>
    <n v="2"/>
    <x v="1"/>
    <s v="jazz"/>
    <x v="599"/>
    <d v="2014-08-04T05:00:00"/>
  </r>
  <r>
    <n v="651"/>
    <s v="Wang, Koch and Weaver"/>
    <s v="Digitized analyzing capacity"/>
    <n v="196700"/>
    <n v="174039"/>
    <x v="0"/>
    <n v="3868"/>
    <s v="IT"/>
    <s v="EUR"/>
    <n v="1393048800"/>
    <n v="1394344800"/>
    <b v="0"/>
    <b v="0"/>
    <x v="12"/>
    <n v="0.88479410269445857"/>
    <n v="44.994570837642193"/>
    <x v="4"/>
    <s v="shorts"/>
    <x v="600"/>
    <d v="2014-03-09T06:00:00"/>
  </r>
  <r>
    <n v="652"/>
    <s v="Cisneros Ltd"/>
    <s v="Vision-oriented regional hub"/>
    <n v="10000"/>
    <n v="12684"/>
    <x v="1"/>
    <n v="409"/>
    <s v="US"/>
    <s v="USD"/>
    <n v="1470373200"/>
    <n v="1474088400"/>
    <b v="0"/>
    <b v="0"/>
    <x v="2"/>
    <n v="1.2684"/>
    <n v="31.012224938875306"/>
    <x v="2"/>
    <s v="web"/>
    <x v="601"/>
    <d v="2016-09-17T05:00:00"/>
  </r>
  <r>
    <n v="653"/>
    <s v="Williams-Jones"/>
    <s v="Monitored incremental info-mediaries"/>
    <n v="600"/>
    <n v="14033"/>
    <x v="1"/>
    <n v="234"/>
    <s v="US"/>
    <s v="USD"/>
    <n v="1460091600"/>
    <n v="1460264400"/>
    <b v="0"/>
    <b v="0"/>
    <x v="2"/>
    <n v="23.388333333333332"/>
    <n v="59.970085470085472"/>
    <x v="2"/>
    <s v="web"/>
    <x v="602"/>
    <d v="2016-04-10T05:00:00"/>
  </r>
  <r>
    <n v="654"/>
    <s v="Roberts, Hinton and Williams"/>
    <s v="Programmable static middleware"/>
    <n v="35000"/>
    <n v="177936"/>
    <x v="1"/>
    <n v="3016"/>
    <s v="US"/>
    <s v="USD"/>
    <n v="1440392400"/>
    <n v="1440824400"/>
    <b v="0"/>
    <b v="0"/>
    <x v="16"/>
    <n v="5.0838857142857146"/>
    <n v="58.9973474801061"/>
    <x v="1"/>
    <s v="metal"/>
    <x v="335"/>
    <d v="2015-08-29T05:00:00"/>
  </r>
  <r>
    <n v="655"/>
    <s v="Gonzalez, Williams and Benson"/>
    <s v="Multi-layered bottom-line encryption"/>
    <n v="6900"/>
    <n v="13212"/>
    <x v="1"/>
    <n v="264"/>
    <s v="US"/>
    <s v="USD"/>
    <n v="1488434400"/>
    <n v="1489554000"/>
    <b v="1"/>
    <b v="0"/>
    <x v="14"/>
    <n v="1.9147826086956521"/>
    <n v="50.045454545454547"/>
    <x v="7"/>
    <s v="photography books"/>
    <x v="603"/>
    <d v="2017-03-15T05:00:00"/>
  </r>
  <r>
    <n v="656"/>
    <s v="Hobbs, Brown and Lee"/>
    <s v="Vision-oriented systematic Graphical User Interface"/>
    <n v="118400"/>
    <n v="49879"/>
    <x v="0"/>
    <n v="504"/>
    <s v="AU"/>
    <s v="AUD"/>
    <n v="1514440800"/>
    <n v="1514872800"/>
    <b v="0"/>
    <b v="0"/>
    <x v="0"/>
    <n v="0.42127533783783783"/>
    <n v="98.966269841269835"/>
    <x v="0"/>
    <s v="food trucks"/>
    <x v="604"/>
    <d v="2018-01-02T06:00:00"/>
  </r>
  <r>
    <n v="657"/>
    <s v="Russo, Kim and Mccoy"/>
    <s v="Balanced optimal hardware"/>
    <n v="10000"/>
    <n v="824"/>
    <x v="0"/>
    <n v="14"/>
    <s v="US"/>
    <s v="USD"/>
    <n v="1514354400"/>
    <n v="1515736800"/>
    <b v="0"/>
    <b v="0"/>
    <x v="22"/>
    <n v="8.2400000000000001E-2"/>
    <n v="58.857142857142854"/>
    <x v="4"/>
    <s v="science fiction"/>
    <x v="605"/>
    <d v="2018-01-12T06:00:00"/>
  </r>
  <r>
    <n v="658"/>
    <s v="Howell, Myers and Olson"/>
    <s v="Self-enabling mission-critical success"/>
    <n v="52600"/>
    <n v="31594"/>
    <x v="3"/>
    <n v="390"/>
    <s v="US"/>
    <s v="USD"/>
    <n v="1440910800"/>
    <n v="1442898000"/>
    <b v="0"/>
    <b v="0"/>
    <x v="1"/>
    <n v="0.60064638783269964"/>
    <n v="81.010256410256417"/>
    <x v="1"/>
    <s v="rock"/>
    <x v="606"/>
    <d v="2015-09-22T05:00:00"/>
  </r>
  <r>
    <n v="659"/>
    <s v="Bailey and Sons"/>
    <s v="Grass-roots dynamic emulation"/>
    <n v="120700"/>
    <n v="57010"/>
    <x v="0"/>
    <n v="750"/>
    <s v="GB"/>
    <s v="GBP"/>
    <n v="1296108000"/>
    <n v="1296194400"/>
    <b v="0"/>
    <b v="0"/>
    <x v="4"/>
    <n v="0.47232808616404309"/>
    <n v="76.013333333333335"/>
    <x v="4"/>
    <s v="documentary"/>
    <x v="65"/>
    <d v="2011-01-28T06:00:00"/>
  </r>
  <r>
    <n v="660"/>
    <s v="Jensen-Brown"/>
    <s v="Fundamental disintermediate matrix"/>
    <n v="9100"/>
    <n v="7438"/>
    <x v="0"/>
    <n v="77"/>
    <s v="US"/>
    <s v="USD"/>
    <n v="1440133200"/>
    <n v="1440910800"/>
    <b v="1"/>
    <b v="0"/>
    <x v="3"/>
    <n v="0.81736263736263737"/>
    <n v="96.597402597402592"/>
    <x v="3"/>
    <s v="plays"/>
    <x v="607"/>
    <d v="2015-08-30T05:00:00"/>
  </r>
  <r>
    <n v="661"/>
    <s v="Smith Group"/>
    <s v="Right-sized secondary challenge"/>
    <n v="106800"/>
    <n v="57872"/>
    <x v="0"/>
    <n v="752"/>
    <s v="DK"/>
    <s v="DKK"/>
    <n v="1332910800"/>
    <n v="1335502800"/>
    <b v="0"/>
    <b v="0"/>
    <x v="17"/>
    <n v="0.54187265917603"/>
    <n v="76.957446808510639"/>
    <x v="1"/>
    <s v="jazz"/>
    <x v="608"/>
    <d v="2012-04-27T05:00:00"/>
  </r>
  <r>
    <n v="662"/>
    <s v="Murphy-Farrell"/>
    <s v="Implemented exuding software"/>
    <n v="9100"/>
    <n v="8906"/>
    <x v="0"/>
    <n v="131"/>
    <s v="US"/>
    <s v="USD"/>
    <n v="1544335200"/>
    <n v="1544680800"/>
    <b v="0"/>
    <b v="0"/>
    <x v="3"/>
    <n v="0.97868131868131869"/>
    <n v="67.984732824427482"/>
    <x v="3"/>
    <s v="plays"/>
    <x v="609"/>
    <d v="2018-12-13T06:00:00"/>
  </r>
  <r>
    <n v="663"/>
    <s v="Everett-Wolfe"/>
    <s v="Total optimizing software"/>
    <n v="10000"/>
    <n v="7724"/>
    <x v="0"/>
    <n v="87"/>
    <s v="US"/>
    <s v="USD"/>
    <n v="1286427600"/>
    <n v="1288414800"/>
    <b v="0"/>
    <b v="0"/>
    <x v="3"/>
    <n v="0.77239999999999998"/>
    <n v="88.781609195402297"/>
    <x v="3"/>
    <s v="plays"/>
    <x v="610"/>
    <d v="2010-10-30T05:00:00"/>
  </r>
  <r>
    <n v="664"/>
    <s v="Young PLC"/>
    <s v="Optional maximized attitude"/>
    <n v="79400"/>
    <n v="26571"/>
    <x v="0"/>
    <n v="1063"/>
    <s v="US"/>
    <s v="USD"/>
    <n v="1329717600"/>
    <n v="1330581600"/>
    <b v="0"/>
    <b v="0"/>
    <x v="17"/>
    <n v="0.33464735516372796"/>
    <n v="24.99623706491063"/>
    <x v="1"/>
    <s v="jazz"/>
    <x v="541"/>
    <d v="2012-03-01T06:00:00"/>
  </r>
  <r>
    <n v="665"/>
    <s v="Park-Goodman"/>
    <s v="Customer-focused impactful extranet"/>
    <n v="5100"/>
    <n v="12219"/>
    <x v="1"/>
    <n v="272"/>
    <s v="US"/>
    <s v="USD"/>
    <n v="1310187600"/>
    <n v="1311397200"/>
    <b v="0"/>
    <b v="1"/>
    <x v="4"/>
    <n v="2.3958823529411766"/>
    <n v="44.922794117647058"/>
    <x v="4"/>
    <s v="documentary"/>
    <x v="611"/>
    <d v="2011-07-23T05:00:00"/>
  </r>
  <r>
    <n v="666"/>
    <s v="York, Barr and Grant"/>
    <s v="Cloned bottom-line success"/>
    <n v="3100"/>
    <n v="1985"/>
    <x v="3"/>
    <n v="25"/>
    <s v="US"/>
    <s v="USD"/>
    <n v="1377838800"/>
    <n v="1378357200"/>
    <b v="0"/>
    <b v="1"/>
    <x v="3"/>
    <n v="0.64032258064516134"/>
    <n v="79.400000000000006"/>
    <x v="3"/>
    <s v="plays"/>
    <x v="612"/>
    <d v="2013-09-05T05:00:00"/>
  </r>
  <r>
    <n v="667"/>
    <s v="Little Ltd"/>
    <s v="Decentralized bandwidth-monitored ability"/>
    <n v="6900"/>
    <n v="12155"/>
    <x v="1"/>
    <n v="419"/>
    <s v="US"/>
    <s v="USD"/>
    <n v="1410325200"/>
    <n v="1411102800"/>
    <b v="0"/>
    <b v="0"/>
    <x v="23"/>
    <n v="1.7615942028985507"/>
    <n v="29.009546539379475"/>
    <x v="8"/>
    <s v="audio"/>
    <x v="613"/>
    <d v="2014-09-19T05:00:00"/>
  </r>
  <r>
    <n v="668"/>
    <s v="Brown and Sons"/>
    <s v="Programmable leadingedge budgetary management"/>
    <n v="27500"/>
    <n v="5593"/>
    <x v="0"/>
    <n v="76"/>
    <s v="US"/>
    <s v="USD"/>
    <n v="1343797200"/>
    <n v="1344834000"/>
    <b v="0"/>
    <b v="0"/>
    <x v="3"/>
    <n v="0.20338181818181819"/>
    <n v="73.59210526315789"/>
    <x v="3"/>
    <s v="plays"/>
    <x v="614"/>
    <d v="2012-08-13T05:00:00"/>
  </r>
  <r>
    <n v="669"/>
    <s v="Payne, Garrett and Thomas"/>
    <s v="Upgradable bi-directional concept"/>
    <n v="48800"/>
    <n v="175020"/>
    <x v="1"/>
    <n v="1621"/>
    <s v="IT"/>
    <s v="EUR"/>
    <n v="1498453200"/>
    <n v="1499230800"/>
    <b v="0"/>
    <b v="0"/>
    <x v="3"/>
    <n v="3.5864754098360656"/>
    <n v="107.97038864898211"/>
    <x v="3"/>
    <s v="plays"/>
    <x v="615"/>
    <d v="2017-07-05T05:00:00"/>
  </r>
  <r>
    <n v="670"/>
    <s v="Robinson Group"/>
    <s v="Re-contextualized homogeneous flexibility"/>
    <n v="16200"/>
    <n v="75955"/>
    <x v="1"/>
    <n v="1101"/>
    <s v="US"/>
    <s v="USD"/>
    <n v="1456380000"/>
    <n v="1457416800"/>
    <b v="0"/>
    <b v="0"/>
    <x v="7"/>
    <n v="4.6885802469135802"/>
    <n v="68.987284287011803"/>
    <x v="1"/>
    <s v="indie rock"/>
    <x v="90"/>
    <d v="2016-03-08T06:00:00"/>
  </r>
  <r>
    <n v="671"/>
    <s v="Robinson-Kelly"/>
    <s v="Monitored bi-directional standardization"/>
    <n v="97600"/>
    <n v="119127"/>
    <x v="1"/>
    <n v="1073"/>
    <s v="US"/>
    <s v="USD"/>
    <n v="1280552400"/>
    <n v="1280898000"/>
    <b v="0"/>
    <b v="1"/>
    <x v="3"/>
    <n v="1.220563524590164"/>
    <n v="111.02236719478098"/>
    <x v="3"/>
    <s v="plays"/>
    <x v="616"/>
    <d v="2010-08-04T05:00:00"/>
  </r>
  <r>
    <n v="672"/>
    <s v="Kelly-Colon"/>
    <s v="Stand-alone grid-enabled leverage"/>
    <n v="197900"/>
    <n v="110689"/>
    <x v="0"/>
    <n v="4428"/>
    <s v="AU"/>
    <s v="AUD"/>
    <n v="1521608400"/>
    <n v="1522472400"/>
    <b v="0"/>
    <b v="0"/>
    <x v="3"/>
    <n v="0.55931783729156137"/>
    <n v="24.997515808491418"/>
    <x v="3"/>
    <s v="plays"/>
    <x v="617"/>
    <d v="2018-03-31T05:00:00"/>
  </r>
  <r>
    <n v="673"/>
    <s v="Turner, Scott and Gentry"/>
    <s v="Assimilated regional groupware"/>
    <n v="5600"/>
    <n v="2445"/>
    <x v="0"/>
    <n v="58"/>
    <s v="IT"/>
    <s v="EUR"/>
    <n v="1460696400"/>
    <n v="1462510800"/>
    <b v="0"/>
    <b v="0"/>
    <x v="7"/>
    <n v="0.43660714285714286"/>
    <n v="42.155172413793103"/>
    <x v="1"/>
    <s v="indie rock"/>
    <x v="618"/>
    <d v="2016-05-06T05:00:00"/>
  </r>
  <r>
    <n v="674"/>
    <s v="Sanchez Ltd"/>
    <s v="Up-sized 24hour instruction set"/>
    <n v="170700"/>
    <n v="57250"/>
    <x v="3"/>
    <n v="1218"/>
    <s v="US"/>
    <s v="USD"/>
    <n v="1313730000"/>
    <n v="1317790800"/>
    <b v="0"/>
    <b v="0"/>
    <x v="14"/>
    <n v="0.33538371411833628"/>
    <n v="47.003284072249592"/>
    <x v="7"/>
    <s v="photography books"/>
    <x v="619"/>
    <d v="2011-10-05T05:00:00"/>
  </r>
  <r>
    <n v="675"/>
    <s v="Giles-Smith"/>
    <s v="Right-sized web-enabled intranet"/>
    <n v="9700"/>
    <n v="11929"/>
    <x v="1"/>
    <n v="331"/>
    <s v="US"/>
    <s v="USD"/>
    <n v="1568178000"/>
    <n v="1568782800"/>
    <b v="0"/>
    <b v="0"/>
    <x v="23"/>
    <n v="1.2297938144329896"/>
    <n v="36.0392749244713"/>
    <x v="8"/>
    <s v="audio"/>
    <x v="620"/>
    <d v="2019-09-18T05:00:00"/>
  </r>
  <r>
    <n v="676"/>
    <s v="Thompson-Moreno"/>
    <s v="Expanded needs-based orchestration"/>
    <n v="62300"/>
    <n v="118214"/>
    <x v="1"/>
    <n v="1170"/>
    <s v="US"/>
    <s v="USD"/>
    <n v="1348635600"/>
    <n v="1349413200"/>
    <b v="0"/>
    <b v="0"/>
    <x v="14"/>
    <n v="1.8974959871589085"/>
    <n v="101.03760683760684"/>
    <x v="7"/>
    <s v="photography books"/>
    <x v="621"/>
    <d v="2012-10-05T05:00:00"/>
  </r>
  <r>
    <n v="677"/>
    <s v="Murphy-Fox"/>
    <s v="Organic system-worthy orchestration"/>
    <n v="5300"/>
    <n v="4432"/>
    <x v="0"/>
    <n v="111"/>
    <s v="US"/>
    <s v="USD"/>
    <n v="1468126800"/>
    <n v="1472446800"/>
    <b v="0"/>
    <b v="0"/>
    <x v="13"/>
    <n v="0.83622641509433959"/>
    <n v="39.927927927927925"/>
    <x v="5"/>
    <s v="fiction"/>
    <x v="622"/>
    <d v="2016-08-29T05:00:00"/>
  </r>
  <r>
    <n v="678"/>
    <s v="Rodriguez-Patterson"/>
    <s v="Inverse static standardization"/>
    <n v="99500"/>
    <n v="17879"/>
    <x v="3"/>
    <n v="215"/>
    <s v="US"/>
    <s v="USD"/>
    <n v="1547877600"/>
    <n v="1548050400"/>
    <b v="0"/>
    <b v="0"/>
    <x v="6"/>
    <n v="0.17968844221105529"/>
    <n v="83.158139534883716"/>
    <x v="4"/>
    <s v="drama"/>
    <x v="35"/>
    <d v="2019-01-21T06:00:00"/>
  </r>
  <r>
    <n v="679"/>
    <s v="Davis Ltd"/>
    <s v="Synchronized motivating solution"/>
    <n v="1400"/>
    <n v="14511"/>
    <x v="1"/>
    <n v="363"/>
    <s v="US"/>
    <s v="USD"/>
    <n v="1571374800"/>
    <n v="1571806800"/>
    <b v="0"/>
    <b v="1"/>
    <x v="0"/>
    <n v="10.365"/>
    <n v="39.97520661157025"/>
    <x v="0"/>
    <s v="food trucks"/>
    <x v="623"/>
    <d v="2019-10-23T05:00:00"/>
  </r>
  <r>
    <n v="680"/>
    <s v="Nelson-Valdez"/>
    <s v="Open-source 4thgeneration open system"/>
    <n v="145600"/>
    <n v="141822"/>
    <x v="0"/>
    <n v="2955"/>
    <s v="US"/>
    <s v="USD"/>
    <n v="1576303200"/>
    <n v="1576476000"/>
    <b v="0"/>
    <b v="1"/>
    <x v="20"/>
    <n v="0.97405219780219776"/>
    <n v="47.993908629441627"/>
    <x v="6"/>
    <s v="mobile games"/>
    <x v="624"/>
    <d v="2019-12-16T06:00:00"/>
  </r>
  <r>
    <n v="681"/>
    <s v="Kelly PLC"/>
    <s v="Decentralized context-sensitive superstructure"/>
    <n v="184100"/>
    <n v="159037"/>
    <x v="0"/>
    <n v="1657"/>
    <s v="US"/>
    <s v="USD"/>
    <n v="1324447200"/>
    <n v="1324965600"/>
    <b v="0"/>
    <b v="0"/>
    <x v="3"/>
    <n v="0.86386203150461705"/>
    <n v="95.978877489438744"/>
    <x v="3"/>
    <s v="plays"/>
    <x v="625"/>
    <d v="2011-12-27T06:00:00"/>
  </r>
  <r>
    <n v="682"/>
    <s v="Nguyen and Sons"/>
    <s v="Compatible 5thgeneration concept"/>
    <n v="5400"/>
    <n v="8109"/>
    <x v="1"/>
    <n v="103"/>
    <s v="US"/>
    <s v="USD"/>
    <n v="1386741600"/>
    <n v="1387519200"/>
    <b v="0"/>
    <b v="0"/>
    <x v="3"/>
    <n v="1.5016666666666667"/>
    <n v="78.728155339805824"/>
    <x v="3"/>
    <s v="plays"/>
    <x v="626"/>
    <d v="2013-12-20T06:00:00"/>
  </r>
  <r>
    <n v="683"/>
    <s v="Jones PLC"/>
    <s v="Virtual systemic intranet"/>
    <n v="2300"/>
    <n v="8244"/>
    <x v="1"/>
    <n v="147"/>
    <s v="US"/>
    <s v="USD"/>
    <n v="1537074000"/>
    <n v="1537246800"/>
    <b v="0"/>
    <b v="0"/>
    <x v="3"/>
    <n v="3.5843478260869563"/>
    <n v="56.081632653061227"/>
    <x v="3"/>
    <s v="plays"/>
    <x v="627"/>
    <d v="2018-09-18T05:00:00"/>
  </r>
  <r>
    <n v="684"/>
    <s v="Gilmore LLC"/>
    <s v="Optimized systemic algorithm"/>
    <n v="1400"/>
    <n v="7600"/>
    <x v="1"/>
    <n v="110"/>
    <s v="CA"/>
    <s v="CAD"/>
    <n v="1277787600"/>
    <n v="1279515600"/>
    <b v="0"/>
    <b v="0"/>
    <x v="9"/>
    <n v="5.4285714285714288"/>
    <n v="69.090909090909093"/>
    <x v="5"/>
    <s v="nonfiction"/>
    <x v="628"/>
    <d v="2010-07-19T05:00:00"/>
  </r>
  <r>
    <n v="685"/>
    <s v="Lee-Cobb"/>
    <s v="Customizable homogeneous firmware"/>
    <n v="140000"/>
    <n v="94501"/>
    <x v="0"/>
    <n v="926"/>
    <s v="CA"/>
    <s v="CAD"/>
    <n v="1440306000"/>
    <n v="1442379600"/>
    <b v="0"/>
    <b v="0"/>
    <x v="3"/>
    <n v="0.67500714285714281"/>
    <n v="102.05291576673866"/>
    <x v="3"/>
    <s v="plays"/>
    <x v="629"/>
    <d v="2015-09-16T05:00:00"/>
  </r>
  <r>
    <n v="686"/>
    <s v="Jones, Wiley and Robbins"/>
    <s v="Front-line cohesive extranet"/>
    <n v="7500"/>
    <n v="14381"/>
    <x v="1"/>
    <n v="134"/>
    <s v="US"/>
    <s v="USD"/>
    <n v="1522126800"/>
    <n v="1523077200"/>
    <b v="0"/>
    <b v="0"/>
    <x v="8"/>
    <n v="1.9174666666666667"/>
    <n v="107.32089552238806"/>
    <x v="2"/>
    <s v="wearables"/>
    <x v="630"/>
    <d v="2018-04-07T05:00:00"/>
  </r>
  <r>
    <n v="687"/>
    <s v="Martin, Gates and Holt"/>
    <s v="Distributed holistic neural-net"/>
    <n v="1500"/>
    <n v="13980"/>
    <x v="1"/>
    <n v="269"/>
    <s v="US"/>
    <s v="USD"/>
    <n v="1489298400"/>
    <n v="1489554000"/>
    <b v="0"/>
    <b v="0"/>
    <x v="3"/>
    <n v="9.32"/>
    <n v="51.970260223048328"/>
    <x v="3"/>
    <s v="plays"/>
    <x v="631"/>
    <d v="2017-03-15T05:00:00"/>
  </r>
  <r>
    <n v="688"/>
    <s v="Bowen, Davies and Burns"/>
    <s v="Devolved client-server monitoring"/>
    <n v="2900"/>
    <n v="12449"/>
    <x v="1"/>
    <n v="175"/>
    <s v="US"/>
    <s v="USD"/>
    <n v="1547100000"/>
    <n v="1548482400"/>
    <b v="0"/>
    <b v="1"/>
    <x v="19"/>
    <n v="4.2927586206896553"/>
    <n v="71.137142857142862"/>
    <x v="4"/>
    <s v="television"/>
    <x v="632"/>
    <d v="2019-01-26T06:00:00"/>
  </r>
  <r>
    <n v="689"/>
    <s v="Nguyen Inc"/>
    <s v="Seamless directional capacity"/>
    <n v="7300"/>
    <n v="7348"/>
    <x v="1"/>
    <n v="69"/>
    <s v="US"/>
    <s v="USD"/>
    <n v="1383022800"/>
    <n v="1384063200"/>
    <b v="0"/>
    <b v="0"/>
    <x v="2"/>
    <n v="1.0065753424657535"/>
    <n v="106.49275362318841"/>
    <x v="2"/>
    <s v="web"/>
    <x v="633"/>
    <d v="2013-11-10T06:00:00"/>
  </r>
  <r>
    <n v="690"/>
    <s v="Walsh-Watts"/>
    <s v="Polarized actuating implementation"/>
    <n v="3600"/>
    <n v="8158"/>
    <x v="1"/>
    <n v="190"/>
    <s v="US"/>
    <s v="USD"/>
    <n v="1322373600"/>
    <n v="1322892000"/>
    <b v="0"/>
    <b v="1"/>
    <x v="4"/>
    <n v="2.266111111111111"/>
    <n v="42.93684210526316"/>
    <x v="4"/>
    <s v="documentary"/>
    <x v="634"/>
    <d v="2011-12-03T06:00:00"/>
  </r>
  <r>
    <n v="691"/>
    <s v="Ray, Li and Li"/>
    <s v="Front-line disintermediate hub"/>
    <n v="5000"/>
    <n v="7119"/>
    <x v="1"/>
    <n v="237"/>
    <s v="US"/>
    <s v="USD"/>
    <n v="1349240400"/>
    <n v="1350709200"/>
    <b v="1"/>
    <b v="1"/>
    <x v="4"/>
    <n v="1.4238"/>
    <n v="30.037974683544302"/>
    <x v="4"/>
    <s v="documentary"/>
    <x v="635"/>
    <d v="2012-10-20T05:00:00"/>
  </r>
  <r>
    <n v="692"/>
    <s v="Murray Ltd"/>
    <s v="Decentralized 4thgeneration challenge"/>
    <n v="6000"/>
    <n v="5438"/>
    <x v="0"/>
    <n v="77"/>
    <s v="GB"/>
    <s v="GBP"/>
    <n v="1562648400"/>
    <n v="1564203600"/>
    <b v="0"/>
    <b v="0"/>
    <x v="1"/>
    <n v="0.90633333333333332"/>
    <n v="70.623376623376629"/>
    <x v="1"/>
    <s v="rock"/>
    <x v="636"/>
    <d v="2019-07-27T05:00:00"/>
  </r>
  <r>
    <n v="693"/>
    <s v="Bradford-Silva"/>
    <s v="Reverse-engineered composite hierarchy"/>
    <n v="180400"/>
    <n v="115396"/>
    <x v="0"/>
    <n v="1748"/>
    <s v="US"/>
    <s v="USD"/>
    <n v="1508216400"/>
    <n v="1509685200"/>
    <b v="0"/>
    <b v="0"/>
    <x v="3"/>
    <n v="0.63966740576496672"/>
    <n v="66.016018306636155"/>
    <x v="3"/>
    <s v="plays"/>
    <x v="637"/>
    <d v="2017-11-03T05:00:00"/>
  </r>
  <r>
    <n v="694"/>
    <s v="Mora-Bradley"/>
    <s v="Programmable tangible ability"/>
    <n v="9100"/>
    <n v="7656"/>
    <x v="0"/>
    <n v="79"/>
    <s v="US"/>
    <s v="USD"/>
    <n v="1511762400"/>
    <n v="1514959200"/>
    <b v="0"/>
    <b v="0"/>
    <x v="3"/>
    <n v="0.84131868131868137"/>
    <n v="96.911392405063296"/>
    <x v="3"/>
    <s v="plays"/>
    <x v="638"/>
    <d v="2018-01-03T06:00:00"/>
  </r>
  <r>
    <n v="695"/>
    <s v="Cardenas, Thompson and Carey"/>
    <s v="Configurable full-range emulation"/>
    <n v="9200"/>
    <n v="12322"/>
    <x v="1"/>
    <n v="196"/>
    <s v="IT"/>
    <s v="EUR"/>
    <n v="1447480800"/>
    <n v="1448863200"/>
    <b v="1"/>
    <b v="0"/>
    <x v="1"/>
    <n v="1.3393478260869565"/>
    <n v="62.867346938775512"/>
    <x v="1"/>
    <s v="rock"/>
    <x v="639"/>
    <d v="2015-11-30T06:00:00"/>
  </r>
  <r>
    <n v="696"/>
    <s v="Lopez, Reid and Johnson"/>
    <s v="Total real-time hardware"/>
    <n v="164100"/>
    <n v="96888"/>
    <x v="0"/>
    <n v="889"/>
    <s v="US"/>
    <s v="USD"/>
    <n v="1429506000"/>
    <n v="1429592400"/>
    <b v="0"/>
    <b v="1"/>
    <x v="3"/>
    <n v="0.59042047531992692"/>
    <n v="108.98537682789652"/>
    <x v="3"/>
    <s v="plays"/>
    <x v="640"/>
    <d v="2015-04-21T05:00:00"/>
  </r>
  <r>
    <n v="697"/>
    <s v="Fox-Williams"/>
    <s v="Profound system-worthy functionalities"/>
    <n v="128900"/>
    <n v="196960"/>
    <x v="1"/>
    <n v="7295"/>
    <s v="US"/>
    <s v="USD"/>
    <n v="1522472400"/>
    <n v="1522645200"/>
    <b v="0"/>
    <b v="0"/>
    <x v="5"/>
    <n v="1.5280062063615205"/>
    <n v="26.999314599040439"/>
    <x v="1"/>
    <s v="electric music"/>
    <x v="641"/>
    <d v="2018-04-02T05:00:00"/>
  </r>
  <r>
    <n v="698"/>
    <s v="Taylor, Wood and Taylor"/>
    <s v="Cloned hybrid focus group"/>
    <n v="42100"/>
    <n v="188057"/>
    <x v="1"/>
    <n v="2893"/>
    <s v="CA"/>
    <s v="CAD"/>
    <n v="1322114400"/>
    <n v="1323324000"/>
    <b v="0"/>
    <b v="0"/>
    <x v="8"/>
    <n v="4.466912114014252"/>
    <n v="65.004147943311438"/>
    <x v="2"/>
    <s v="wearables"/>
    <x v="642"/>
    <d v="2011-12-08T06:00:00"/>
  </r>
  <r>
    <n v="699"/>
    <s v="King Inc"/>
    <s v="Ergonomic dedicated focus group"/>
    <n v="7400"/>
    <n v="6245"/>
    <x v="0"/>
    <n v="56"/>
    <s v="US"/>
    <s v="USD"/>
    <n v="1561438800"/>
    <n v="1561525200"/>
    <b v="0"/>
    <b v="0"/>
    <x v="6"/>
    <n v="0.8439189189189189"/>
    <n v="111.51785714285714"/>
    <x v="4"/>
    <s v="drama"/>
    <x v="230"/>
    <d v="2019-06-26T05:00:00"/>
  </r>
  <r>
    <n v="700"/>
    <s v="Cole, Petty and Cameron"/>
    <s v="Realigned zero administration paradigm"/>
    <n v="100"/>
    <n v="3"/>
    <x v="0"/>
    <n v="1"/>
    <s v="US"/>
    <s v="USD"/>
    <n v="1264399200"/>
    <n v="1265695200"/>
    <b v="0"/>
    <b v="0"/>
    <x v="8"/>
    <n v="0.03"/>
    <n v="3"/>
    <x v="2"/>
    <s v="wearables"/>
    <x v="67"/>
    <d v="2010-02-09T06:00:00"/>
  </r>
  <r>
    <n v="701"/>
    <s v="Mcclain LLC"/>
    <s v="Open-source multi-tasking methodology"/>
    <n v="52000"/>
    <n v="91014"/>
    <x v="1"/>
    <n v="820"/>
    <s v="US"/>
    <s v="USD"/>
    <n v="1301202000"/>
    <n v="1301806800"/>
    <b v="1"/>
    <b v="0"/>
    <x v="3"/>
    <n v="1.7502692307692307"/>
    <n v="110.99268292682927"/>
    <x v="3"/>
    <s v="plays"/>
    <x v="643"/>
    <d v="2011-04-03T05:00:00"/>
  </r>
  <r>
    <n v="702"/>
    <s v="Sims-Gross"/>
    <s v="Object-based attitude-oriented analyzer"/>
    <n v="8700"/>
    <n v="4710"/>
    <x v="0"/>
    <n v="83"/>
    <s v="US"/>
    <s v="USD"/>
    <n v="1374469200"/>
    <n v="1374901200"/>
    <b v="0"/>
    <b v="0"/>
    <x v="8"/>
    <n v="0.54137931034482756"/>
    <n v="56.746987951807228"/>
    <x v="2"/>
    <s v="wearables"/>
    <x v="644"/>
    <d v="2013-07-27T05:00:00"/>
  </r>
  <r>
    <n v="703"/>
    <s v="Perez Group"/>
    <s v="Cross-platform tertiary hub"/>
    <n v="63400"/>
    <n v="197728"/>
    <x v="1"/>
    <n v="2038"/>
    <s v="US"/>
    <s v="USD"/>
    <n v="1334984400"/>
    <n v="1336453200"/>
    <b v="1"/>
    <b v="1"/>
    <x v="18"/>
    <n v="3.1187381703470032"/>
    <n v="97.020608439646708"/>
    <x v="5"/>
    <s v="translations"/>
    <x v="645"/>
    <d v="2012-05-08T05:00:00"/>
  </r>
  <r>
    <n v="704"/>
    <s v="Haynes-Williams"/>
    <s v="Seamless clear-thinking artificial intelligence"/>
    <n v="8700"/>
    <n v="10682"/>
    <x v="1"/>
    <n v="116"/>
    <s v="US"/>
    <s v="USD"/>
    <n v="1467608400"/>
    <n v="1468904400"/>
    <b v="0"/>
    <b v="0"/>
    <x v="10"/>
    <n v="1.2278160919540231"/>
    <n v="92.08620689655173"/>
    <x v="4"/>
    <s v="animation"/>
    <x v="646"/>
    <d v="2016-07-19T05:00:00"/>
  </r>
  <r>
    <n v="705"/>
    <s v="Ford LLC"/>
    <s v="Centralized tangible success"/>
    <n v="169700"/>
    <n v="168048"/>
    <x v="0"/>
    <n v="2025"/>
    <s v="GB"/>
    <s v="GBP"/>
    <n v="1386741600"/>
    <n v="1387087200"/>
    <b v="0"/>
    <b v="0"/>
    <x v="9"/>
    <n v="0.99026517383618151"/>
    <n v="82.986666666666665"/>
    <x v="5"/>
    <s v="nonfiction"/>
    <x v="626"/>
    <d v="2013-12-15T06:00:00"/>
  </r>
  <r>
    <n v="706"/>
    <s v="Moreno Ltd"/>
    <s v="Customer-focused multimedia methodology"/>
    <n v="108400"/>
    <n v="138586"/>
    <x v="1"/>
    <n v="1345"/>
    <s v="AU"/>
    <s v="AUD"/>
    <n v="1546754400"/>
    <n v="1547445600"/>
    <b v="0"/>
    <b v="1"/>
    <x v="2"/>
    <n v="1.278468634686347"/>
    <n v="103.03791821561339"/>
    <x v="2"/>
    <s v="web"/>
    <x v="647"/>
    <d v="2019-01-14T06:00:00"/>
  </r>
  <r>
    <n v="707"/>
    <s v="Moore, Cook and Wright"/>
    <s v="Visionary maximized Local Area Network"/>
    <n v="7300"/>
    <n v="11579"/>
    <x v="1"/>
    <n v="168"/>
    <s v="US"/>
    <s v="USD"/>
    <n v="1544248800"/>
    <n v="1547359200"/>
    <b v="0"/>
    <b v="0"/>
    <x v="6"/>
    <n v="1.5861643835616439"/>
    <n v="68.922619047619051"/>
    <x v="4"/>
    <s v="drama"/>
    <x v="159"/>
    <d v="2019-01-13T06:00:00"/>
  </r>
  <r>
    <n v="708"/>
    <s v="Ortega LLC"/>
    <s v="Secured bifurcated intranet"/>
    <n v="1700"/>
    <n v="12020"/>
    <x v="1"/>
    <n v="137"/>
    <s v="CH"/>
    <s v="CHF"/>
    <n v="1495429200"/>
    <n v="1496293200"/>
    <b v="0"/>
    <b v="0"/>
    <x v="3"/>
    <n v="7.0705882352941174"/>
    <n v="87.737226277372258"/>
    <x v="3"/>
    <s v="plays"/>
    <x v="648"/>
    <d v="2017-06-01T05:00:00"/>
  </r>
  <r>
    <n v="709"/>
    <s v="Silva, Walker and Martin"/>
    <s v="Grass-roots 4thgeneration product"/>
    <n v="9800"/>
    <n v="13954"/>
    <x v="1"/>
    <n v="186"/>
    <s v="IT"/>
    <s v="EUR"/>
    <n v="1334811600"/>
    <n v="1335416400"/>
    <b v="0"/>
    <b v="0"/>
    <x v="3"/>
    <n v="1.4238775510204082"/>
    <n v="75.021505376344081"/>
    <x v="3"/>
    <s v="plays"/>
    <x v="267"/>
    <d v="2012-04-26T05:00:00"/>
  </r>
  <r>
    <n v="710"/>
    <s v="Huynh, Gallegos and Mills"/>
    <s v="Reduced next generation info-mediaries"/>
    <n v="4300"/>
    <n v="6358"/>
    <x v="1"/>
    <n v="125"/>
    <s v="US"/>
    <s v="USD"/>
    <n v="1531544400"/>
    <n v="1532149200"/>
    <b v="0"/>
    <b v="1"/>
    <x v="3"/>
    <n v="1.4786046511627906"/>
    <n v="50.863999999999997"/>
    <x v="3"/>
    <s v="plays"/>
    <x v="649"/>
    <d v="2018-07-21T05:00:00"/>
  </r>
  <r>
    <n v="711"/>
    <s v="Anderson LLC"/>
    <s v="Customizable full-range artificial intelligence"/>
    <n v="6200"/>
    <n v="1260"/>
    <x v="0"/>
    <n v="14"/>
    <s v="IT"/>
    <s v="EUR"/>
    <n v="1453615200"/>
    <n v="1453788000"/>
    <b v="1"/>
    <b v="1"/>
    <x v="3"/>
    <n v="0.20322580645161289"/>
    <n v="90"/>
    <x v="3"/>
    <s v="plays"/>
    <x v="248"/>
    <d v="2016-01-26T06:00:00"/>
  </r>
  <r>
    <n v="712"/>
    <s v="Garza-Bryant"/>
    <s v="Programmable leadingedge contingency"/>
    <n v="800"/>
    <n v="14725"/>
    <x v="1"/>
    <n v="202"/>
    <s v="US"/>
    <s v="USD"/>
    <n v="1467954000"/>
    <n v="1471496400"/>
    <b v="0"/>
    <b v="0"/>
    <x v="3"/>
    <n v="18.40625"/>
    <n v="72.896039603960389"/>
    <x v="3"/>
    <s v="plays"/>
    <x v="571"/>
    <d v="2016-08-18T05:00:00"/>
  </r>
  <r>
    <n v="713"/>
    <s v="Mays LLC"/>
    <s v="Multi-layered global groupware"/>
    <n v="6900"/>
    <n v="11174"/>
    <x v="1"/>
    <n v="103"/>
    <s v="US"/>
    <s v="USD"/>
    <n v="1471842000"/>
    <n v="1472878800"/>
    <b v="0"/>
    <b v="0"/>
    <x v="15"/>
    <n v="1.6194202898550725"/>
    <n v="108.48543689320388"/>
    <x v="5"/>
    <s v="radio &amp; podcasts"/>
    <x v="650"/>
    <d v="2016-09-03T05:00:00"/>
  </r>
  <r>
    <n v="714"/>
    <s v="Evans-Jones"/>
    <s v="Switchable methodical superstructure"/>
    <n v="38500"/>
    <n v="182036"/>
    <x v="1"/>
    <n v="1785"/>
    <s v="US"/>
    <s v="USD"/>
    <n v="1408424400"/>
    <n v="1408510800"/>
    <b v="0"/>
    <b v="0"/>
    <x v="1"/>
    <n v="4.7282077922077921"/>
    <n v="101.98095238095237"/>
    <x v="1"/>
    <s v="rock"/>
    <x v="1"/>
    <d v="2014-08-20T05:00:00"/>
  </r>
  <r>
    <n v="715"/>
    <s v="Fischer, Torres and Walker"/>
    <s v="Expanded even-keeled portal"/>
    <n v="118000"/>
    <n v="28870"/>
    <x v="0"/>
    <n v="656"/>
    <s v="US"/>
    <s v="USD"/>
    <n v="1281157200"/>
    <n v="1281589200"/>
    <b v="0"/>
    <b v="0"/>
    <x v="20"/>
    <n v="0.24466101694915254"/>
    <n v="44.009146341463413"/>
    <x v="6"/>
    <s v="mobile games"/>
    <x v="651"/>
    <d v="2010-08-12T05:00:00"/>
  </r>
  <r>
    <n v="716"/>
    <s v="Tapia, Kramer and Hicks"/>
    <s v="Advanced modular moderator"/>
    <n v="2000"/>
    <n v="10353"/>
    <x v="1"/>
    <n v="157"/>
    <s v="US"/>
    <s v="USD"/>
    <n v="1373432400"/>
    <n v="1375851600"/>
    <b v="0"/>
    <b v="1"/>
    <x v="3"/>
    <n v="5.1764999999999999"/>
    <n v="65.942675159235662"/>
    <x v="3"/>
    <s v="plays"/>
    <x v="652"/>
    <d v="2013-08-07T05:00:00"/>
  </r>
  <r>
    <n v="717"/>
    <s v="Barnes, Wilcox and Riley"/>
    <s v="Reverse-engineered well-modulated ability"/>
    <n v="5600"/>
    <n v="13868"/>
    <x v="1"/>
    <n v="555"/>
    <s v="US"/>
    <s v="USD"/>
    <n v="1313989200"/>
    <n v="1315803600"/>
    <b v="0"/>
    <b v="0"/>
    <x v="4"/>
    <n v="2.4764285714285714"/>
    <n v="24.987387387387386"/>
    <x v="4"/>
    <s v="documentary"/>
    <x v="653"/>
    <d v="2011-09-12T05:00:00"/>
  </r>
  <r>
    <n v="718"/>
    <s v="Reyes PLC"/>
    <s v="Expanded optimal pricing structure"/>
    <n v="8300"/>
    <n v="8317"/>
    <x v="1"/>
    <n v="297"/>
    <s v="US"/>
    <s v="USD"/>
    <n v="1371445200"/>
    <n v="1373691600"/>
    <b v="0"/>
    <b v="0"/>
    <x v="8"/>
    <n v="1.0020481927710843"/>
    <n v="28.003367003367003"/>
    <x v="2"/>
    <s v="wearables"/>
    <x v="654"/>
    <d v="2013-07-13T05:00:00"/>
  </r>
  <r>
    <n v="719"/>
    <s v="Pace, Simpson and Watkins"/>
    <s v="Down-sized uniform ability"/>
    <n v="6900"/>
    <n v="10557"/>
    <x v="1"/>
    <n v="123"/>
    <s v="US"/>
    <s v="USD"/>
    <n v="1338267600"/>
    <n v="1339218000"/>
    <b v="0"/>
    <b v="0"/>
    <x v="13"/>
    <n v="1.53"/>
    <n v="85.829268292682926"/>
    <x v="5"/>
    <s v="fiction"/>
    <x v="655"/>
    <d v="2012-06-09T05:00:00"/>
  </r>
  <r>
    <n v="720"/>
    <s v="Valenzuela, Davidson and Castro"/>
    <s v="Multi-layered upward-trending conglomeration"/>
    <n v="8700"/>
    <n v="3227"/>
    <x v="3"/>
    <n v="38"/>
    <s v="DK"/>
    <s v="DKK"/>
    <n v="1519192800"/>
    <n v="1520402400"/>
    <b v="0"/>
    <b v="1"/>
    <x v="3"/>
    <n v="0.37091954022988505"/>
    <n v="84.921052631578945"/>
    <x v="3"/>
    <s v="plays"/>
    <x v="656"/>
    <d v="2018-03-07T06:00:00"/>
  </r>
  <r>
    <n v="721"/>
    <s v="Dominguez-Owens"/>
    <s v="Open-architected systematic intranet"/>
    <n v="123600"/>
    <n v="5429"/>
    <x v="3"/>
    <n v="60"/>
    <s v="US"/>
    <s v="USD"/>
    <n v="1522818000"/>
    <n v="1523336400"/>
    <b v="0"/>
    <b v="0"/>
    <x v="1"/>
    <n v="4.3923948220064728E-2"/>
    <n v="90.483333333333334"/>
    <x v="1"/>
    <s v="rock"/>
    <x v="657"/>
    <d v="2018-04-10T05:00:00"/>
  </r>
  <r>
    <n v="722"/>
    <s v="Thomas-Simmons"/>
    <s v="Proactive 24hour frame"/>
    <n v="48500"/>
    <n v="75906"/>
    <x v="1"/>
    <n v="3036"/>
    <s v="US"/>
    <s v="USD"/>
    <n v="1509948000"/>
    <n v="1512280800"/>
    <b v="0"/>
    <b v="0"/>
    <x v="4"/>
    <n v="1.5650721649484536"/>
    <n v="25.00197628458498"/>
    <x v="4"/>
    <s v="documentary"/>
    <x v="265"/>
    <d v="2017-12-03T06:00:00"/>
  </r>
  <r>
    <n v="723"/>
    <s v="Beck-Knight"/>
    <s v="Exclusive fresh-thinking model"/>
    <n v="4900"/>
    <n v="13250"/>
    <x v="1"/>
    <n v="144"/>
    <s v="AU"/>
    <s v="AUD"/>
    <n v="1456898400"/>
    <n v="1458709200"/>
    <b v="0"/>
    <b v="0"/>
    <x v="3"/>
    <n v="2.704081632653061"/>
    <n v="92.013888888888886"/>
    <x v="3"/>
    <s v="plays"/>
    <x v="658"/>
    <d v="2016-03-23T05:00:00"/>
  </r>
  <r>
    <n v="724"/>
    <s v="Mccoy Ltd"/>
    <s v="Business-focused encompassing intranet"/>
    <n v="8400"/>
    <n v="11261"/>
    <x v="1"/>
    <n v="121"/>
    <s v="GB"/>
    <s v="GBP"/>
    <n v="1413954000"/>
    <n v="1414126800"/>
    <b v="0"/>
    <b v="1"/>
    <x v="3"/>
    <n v="1.3405952380952382"/>
    <n v="93.066115702479337"/>
    <x v="3"/>
    <s v="plays"/>
    <x v="659"/>
    <d v="2014-10-24T05:00:00"/>
  </r>
  <r>
    <n v="725"/>
    <s v="Dawson-Tyler"/>
    <s v="Optional 6thgeneration access"/>
    <n v="193200"/>
    <n v="97369"/>
    <x v="0"/>
    <n v="1596"/>
    <s v="US"/>
    <s v="USD"/>
    <n v="1416031200"/>
    <n v="1416204000"/>
    <b v="0"/>
    <b v="0"/>
    <x v="20"/>
    <n v="0.50398033126293995"/>
    <n v="61.008145363408524"/>
    <x v="6"/>
    <s v="mobile games"/>
    <x v="660"/>
    <d v="2014-11-17T06:00:00"/>
  </r>
  <r>
    <n v="726"/>
    <s v="Johns-Thomas"/>
    <s v="Realigned web-enabled functionalities"/>
    <n v="54300"/>
    <n v="48227"/>
    <x v="3"/>
    <n v="524"/>
    <s v="US"/>
    <s v="USD"/>
    <n v="1287982800"/>
    <n v="1288501200"/>
    <b v="0"/>
    <b v="1"/>
    <x v="3"/>
    <n v="0.88815837937384901"/>
    <n v="92.036259541984734"/>
    <x v="3"/>
    <s v="plays"/>
    <x v="661"/>
    <d v="2010-10-31T05:00:00"/>
  </r>
  <r>
    <n v="727"/>
    <s v="Quinn, Cruz and Schmidt"/>
    <s v="Enterprise-wide multimedia software"/>
    <n v="8900"/>
    <n v="14685"/>
    <x v="1"/>
    <n v="181"/>
    <s v="US"/>
    <s v="USD"/>
    <n v="1547964000"/>
    <n v="1552971600"/>
    <b v="0"/>
    <b v="0"/>
    <x v="2"/>
    <n v="1.65"/>
    <n v="81.132596685082873"/>
    <x v="2"/>
    <s v="web"/>
    <x v="4"/>
    <d v="2019-03-19T05:00:00"/>
  </r>
  <r>
    <n v="728"/>
    <s v="Stewart Inc"/>
    <s v="Versatile mission-critical knowledgebase"/>
    <n v="4200"/>
    <n v="735"/>
    <x v="0"/>
    <n v="10"/>
    <s v="US"/>
    <s v="USD"/>
    <n v="1464152400"/>
    <n v="1465102800"/>
    <b v="0"/>
    <b v="0"/>
    <x v="3"/>
    <n v="0.17499999999999999"/>
    <n v="73.5"/>
    <x v="3"/>
    <s v="plays"/>
    <x v="662"/>
    <d v="2016-06-05T05:00:00"/>
  </r>
  <r>
    <n v="729"/>
    <s v="Moore Group"/>
    <s v="Multi-lateral object-oriented open system"/>
    <n v="5600"/>
    <n v="10397"/>
    <x v="1"/>
    <n v="122"/>
    <s v="US"/>
    <s v="USD"/>
    <n v="1359957600"/>
    <n v="1360130400"/>
    <b v="0"/>
    <b v="0"/>
    <x v="6"/>
    <n v="1.8566071428571429"/>
    <n v="85.221311475409834"/>
    <x v="4"/>
    <s v="drama"/>
    <x v="663"/>
    <d v="2013-02-06T06:00:00"/>
  </r>
  <r>
    <n v="730"/>
    <s v="Carson PLC"/>
    <s v="Visionary system-worthy attitude"/>
    <n v="28800"/>
    <n v="118847"/>
    <x v="1"/>
    <n v="1071"/>
    <s v="CA"/>
    <s v="CAD"/>
    <n v="1432357200"/>
    <n v="1432875600"/>
    <b v="0"/>
    <b v="0"/>
    <x v="8"/>
    <n v="4.1266319444444441"/>
    <n v="110.96825396825396"/>
    <x v="2"/>
    <s v="wearables"/>
    <x v="664"/>
    <d v="2015-05-29T05:00:00"/>
  </r>
  <r>
    <n v="731"/>
    <s v="Cruz, Hall and Mason"/>
    <s v="Synergized content-based hierarchy"/>
    <n v="8000"/>
    <n v="7220"/>
    <x v="3"/>
    <n v="219"/>
    <s v="US"/>
    <s v="USD"/>
    <n v="1500786000"/>
    <n v="1500872400"/>
    <b v="0"/>
    <b v="0"/>
    <x v="2"/>
    <n v="0.90249999999999997"/>
    <n v="32.968036529680369"/>
    <x v="2"/>
    <s v="web"/>
    <x v="665"/>
    <d v="2017-07-24T05:00:00"/>
  </r>
  <r>
    <n v="732"/>
    <s v="Glass, Baker and Jones"/>
    <s v="Business-focused 24hour access"/>
    <n v="117000"/>
    <n v="107622"/>
    <x v="0"/>
    <n v="1121"/>
    <s v="US"/>
    <s v="USD"/>
    <n v="1490158800"/>
    <n v="1492146000"/>
    <b v="0"/>
    <b v="1"/>
    <x v="1"/>
    <n v="0.91984615384615387"/>
    <n v="96.005352363960753"/>
    <x v="1"/>
    <s v="rock"/>
    <x v="666"/>
    <d v="2017-04-14T05:00:00"/>
  </r>
  <r>
    <n v="733"/>
    <s v="Marquez-Kerr"/>
    <s v="Automated hybrid orchestration"/>
    <n v="15800"/>
    <n v="83267"/>
    <x v="1"/>
    <n v="980"/>
    <s v="US"/>
    <s v="USD"/>
    <n v="1406178000"/>
    <n v="1407301200"/>
    <b v="0"/>
    <b v="0"/>
    <x v="16"/>
    <n v="5.2700632911392402"/>
    <n v="84.96632653061225"/>
    <x v="1"/>
    <s v="metal"/>
    <x v="43"/>
    <d v="2014-08-06T05:00:00"/>
  </r>
  <r>
    <n v="734"/>
    <s v="Stone PLC"/>
    <s v="Exclusive 5thgeneration leverage"/>
    <n v="4200"/>
    <n v="13404"/>
    <x v="1"/>
    <n v="536"/>
    <s v="US"/>
    <s v="USD"/>
    <n v="1485583200"/>
    <n v="1486620000"/>
    <b v="0"/>
    <b v="1"/>
    <x v="3"/>
    <n v="3.1914285714285713"/>
    <n v="25.007462686567163"/>
    <x v="3"/>
    <s v="plays"/>
    <x v="667"/>
    <d v="2017-02-09T06:00:00"/>
  </r>
  <r>
    <n v="735"/>
    <s v="Caldwell PLC"/>
    <s v="Grass-roots zero administration alliance"/>
    <n v="37100"/>
    <n v="131404"/>
    <x v="1"/>
    <n v="1991"/>
    <s v="US"/>
    <s v="USD"/>
    <n v="1459314000"/>
    <n v="1459918800"/>
    <b v="0"/>
    <b v="0"/>
    <x v="14"/>
    <n v="3.5418867924528303"/>
    <n v="65.998995479658461"/>
    <x v="7"/>
    <s v="photography books"/>
    <x v="668"/>
    <d v="2016-04-06T05:00:00"/>
  </r>
  <r>
    <n v="736"/>
    <s v="Silva-Hawkins"/>
    <s v="Proactive heuristic orchestration"/>
    <n v="7700"/>
    <n v="2533"/>
    <x v="3"/>
    <n v="29"/>
    <s v="US"/>
    <s v="USD"/>
    <n v="1424412000"/>
    <n v="1424757600"/>
    <b v="0"/>
    <b v="0"/>
    <x v="9"/>
    <n v="0.32896103896103895"/>
    <n v="87.34482758620689"/>
    <x v="5"/>
    <s v="nonfiction"/>
    <x v="669"/>
    <d v="2015-02-24T06:00:00"/>
  </r>
  <r>
    <n v="737"/>
    <s v="Gardner Inc"/>
    <s v="Function-based systematic Graphical User Interface"/>
    <n v="3700"/>
    <n v="5028"/>
    <x v="1"/>
    <n v="180"/>
    <s v="US"/>
    <s v="USD"/>
    <n v="1478844000"/>
    <n v="1479880800"/>
    <b v="0"/>
    <b v="0"/>
    <x v="7"/>
    <n v="1.358918918918919"/>
    <n v="27.933333333333334"/>
    <x v="1"/>
    <s v="indie rock"/>
    <x v="670"/>
    <d v="2016-11-23T06:00:00"/>
  </r>
  <r>
    <n v="738"/>
    <s v="Garcia Group"/>
    <s v="Extended zero administration software"/>
    <n v="74700"/>
    <n v="1557"/>
    <x v="0"/>
    <n v="15"/>
    <s v="US"/>
    <s v="USD"/>
    <n v="1416117600"/>
    <n v="1418018400"/>
    <b v="0"/>
    <b v="1"/>
    <x v="3"/>
    <n v="2.0843373493975904E-2"/>
    <n v="103.8"/>
    <x v="3"/>
    <s v="plays"/>
    <x v="671"/>
    <d v="2014-12-08T06:00:00"/>
  </r>
  <r>
    <n v="739"/>
    <s v="Meyer-Avila"/>
    <s v="Multi-tiered discrete support"/>
    <n v="10000"/>
    <n v="6100"/>
    <x v="0"/>
    <n v="191"/>
    <s v="US"/>
    <s v="USD"/>
    <n v="1340946000"/>
    <n v="1341032400"/>
    <b v="0"/>
    <b v="0"/>
    <x v="7"/>
    <n v="0.61"/>
    <n v="31.937172774869111"/>
    <x v="1"/>
    <s v="indie rock"/>
    <x v="672"/>
    <d v="2012-06-30T05:00:00"/>
  </r>
  <r>
    <n v="740"/>
    <s v="Nelson, Smith and Graham"/>
    <s v="Phased system-worthy conglomeration"/>
    <n v="5300"/>
    <n v="1592"/>
    <x v="0"/>
    <n v="16"/>
    <s v="US"/>
    <s v="USD"/>
    <n v="1486101600"/>
    <n v="1486360800"/>
    <b v="0"/>
    <b v="0"/>
    <x v="3"/>
    <n v="0.30037735849056602"/>
    <n v="99.5"/>
    <x v="3"/>
    <s v="plays"/>
    <x v="673"/>
    <d v="2017-02-06T06:00:00"/>
  </r>
  <r>
    <n v="741"/>
    <s v="Garcia Ltd"/>
    <s v="Balanced mobile alliance"/>
    <n v="1200"/>
    <n v="14150"/>
    <x v="1"/>
    <n v="130"/>
    <s v="US"/>
    <s v="USD"/>
    <n v="1274590800"/>
    <n v="1274677200"/>
    <b v="0"/>
    <b v="0"/>
    <x v="3"/>
    <n v="11.791666666666666"/>
    <n v="108.84615384615384"/>
    <x v="3"/>
    <s v="plays"/>
    <x v="674"/>
    <d v="2010-05-24T05:00:00"/>
  </r>
  <r>
    <n v="742"/>
    <s v="West-Stevens"/>
    <s v="Reactive solution-oriented groupware"/>
    <n v="1200"/>
    <n v="13513"/>
    <x v="1"/>
    <n v="122"/>
    <s v="US"/>
    <s v="USD"/>
    <n v="1263880800"/>
    <n v="1267509600"/>
    <b v="0"/>
    <b v="0"/>
    <x v="5"/>
    <n v="11.260833333333334"/>
    <n v="110.76229508196721"/>
    <x v="1"/>
    <s v="electric music"/>
    <x v="675"/>
    <d v="2010-03-02T06:00:00"/>
  </r>
  <r>
    <n v="743"/>
    <s v="Clark-Conrad"/>
    <s v="Exclusive bandwidth-monitored orchestration"/>
    <n v="3900"/>
    <n v="504"/>
    <x v="0"/>
    <n v="17"/>
    <s v="US"/>
    <s v="USD"/>
    <n v="1445403600"/>
    <n v="1445922000"/>
    <b v="0"/>
    <b v="1"/>
    <x v="3"/>
    <n v="0.12923076923076923"/>
    <n v="29.647058823529413"/>
    <x v="3"/>
    <s v="plays"/>
    <x v="676"/>
    <d v="2015-10-27T05:00:00"/>
  </r>
  <r>
    <n v="744"/>
    <s v="Fitzgerald Group"/>
    <s v="Intuitive exuding initiative"/>
    <n v="2000"/>
    <n v="14240"/>
    <x v="1"/>
    <n v="140"/>
    <s v="US"/>
    <s v="USD"/>
    <n v="1533877200"/>
    <n v="1534050000"/>
    <b v="0"/>
    <b v="1"/>
    <x v="3"/>
    <n v="7.12"/>
    <n v="101.71428571428571"/>
    <x v="3"/>
    <s v="plays"/>
    <x v="342"/>
    <d v="2018-08-12T05:00:00"/>
  </r>
  <r>
    <n v="745"/>
    <s v="Hill, Mccann and Moore"/>
    <s v="Streamlined needs-based knowledge user"/>
    <n v="6900"/>
    <n v="2091"/>
    <x v="0"/>
    <n v="34"/>
    <s v="US"/>
    <s v="USD"/>
    <n v="1275195600"/>
    <n v="1277528400"/>
    <b v="0"/>
    <b v="0"/>
    <x v="8"/>
    <n v="0.30304347826086958"/>
    <n v="61.5"/>
    <x v="2"/>
    <s v="wearables"/>
    <x v="677"/>
    <d v="2010-06-26T05:00:00"/>
  </r>
  <r>
    <n v="746"/>
    <s v="Edwards LLC"/>
    <s v="Automated system-worthy structure"/>
    <n v="55800"/>
    <n v="118580"/>
    <x v="1"/>
    <n v="3388"/>
    <s v="US"/>
    <s v="USD"/>
    <n v="1318136400"/>
    <n v="1318568400"/>
    <b v="0"/>
    <b v="0"/>
    <x v="2"/>
    <n v="2.1250896057347672"/>
    <n v="35"/>
    <x v="2"/>
    <s v="web"/>
    <x v="678"/>
    <d v="2011-10-14T05:00:00"/>
  </r>
  <r>
    <n v="747"/>
    <s v="Greer and Sons"/>
    <s v="Secured clear-thinking intranet"/>
    <n v="4900"/>
    <n v="11214"/>
    <x v="1"/>
    <n v="280"/>
    <s v="US"/>
    <s v="USD"/>
    <n v="1283403600"/>
    <n v="1284354000"/>
    <b v="0"/>
    <b v="0"/>
    <x v="3"/>
    <n v="2.2885714285714287"/>
    <n v="40.049999999999997"/>
    <x v="3"/>
    <s v="plays"/>
    <x v="679"/>
    <d v="2010-09-13T05:00:00"/>
  </r>
  <r>
    <n v="748"/>
    <s v="Martinez PLC"/>
    <s v="Cloned actuating architecture"/>
    <n v="194900"/>
    <n v="68137"/>
    <x v="3"/>
    <n v="614"/>
    <s v="US"/>
    <s v="USD"/>
    <n v="1267423200"/>
    <n v="1269579600"/>
    <b v="0"/>
    <b v="1"/>
    <x v="10"/>
    <n v="0.34959979476654696"/>
    <n v="110.97231270358306"/>
    <x v="4"/>
    <s v="animation"/>
    <x v="680"/>
    <d v="2010-03-26T05:00:00"/>
  </r>
  <r>
    <n v="749"/>
    <s v="Hunter-Logan"/>
    <s v="Down-sized needs-based task-force"/>
    <n v="8600"/>
    <n v="13527"/>
    <x v="1"/>
    <n v="366"/>
    <s v="IT"/>
    <s v="EUR"/>
    <n v="1412744400"/>
    <n v="1413781200"/>
    <b v="0"/>
    <b v="1"/>
    <x v="8"/>
    <n v="1.5729069767441861"/>
    <n v="36.959016393442624"/>
    <x v="2"/>
    <s v="wearables"/>
    <x v="681"/>
    <d v="2014-10-20T05:00:00"/>
  </r>
  <r>
    <n v="750"/>
    <s v="Ramos and Sons"/>
    <s v="Extended responsive Internet solution"/>
    <n v="100"/>
    <n v="1"/>
    <x v="0"/>
    <n v="1"/>
    <s v="GB"/>
    <s v="GBP"/>
    <n v="1277960400"/>
    <n v="1280120400"/>
    <b v="0"/>
    <b v="0"/>
    <x v="5"/>
    <n v="0.01"/>
    <n v="1"/>
    <x v="1"/>
    <s v="electric music"/>
    <x v="682"/>
    <d v="2010-07-26T05:00:00"/>
  </r>
  <r>
    <n v="751"/>
    <s v="Lane-Barber"/>
    <s v="Universal value-added moderator"/>
    <n v="3600"/>
    <n v="8363"/>
    <x v="1"/>
    <n v="270"/>
    <s v="US"/>
    <s v="USD"/>
    <n v="1458190800"/>
    <n v="1459486800"/>
    <b v="1"/>
    <b v="1"/>
    <x v="9"/>
    <n v="2.3230555555555554"/>
    <n v="30.974074074074075"/>
    <x v="5"/>
    <s v="nonfiction"/>
    <x v="683"/>
    <d v="2016-04-01T05:00:00"/>
  </r>
  <r>
    <n v="752"/>
    <s v="Lowery Group"/>
    <s v="Sharable motivating emulation"/>
    <n v="5800"/>
    <n v="5362"/>
    <x v="3"/>
    <n v="114"/>
    <s v="US"/>
    <s v="USD"/>
    <n v="1280984400"/>
    <n v="1282539600"/>
    <b v="0"/>
    <b v="1"/>
    <x v="3"/>
    <n v="0.92448275862068963"/>
    <n v="47.035087719298247"/>
    <x v="3"/>
    <s v="plays"/>
    <x v="684"/>
    <d v="2010-08-23T05:00:00"/>
  </r>
  <r>
    <n v="753"/>
    <s v="Guerrero-Griffin"/>
    <s v="Networked web-enabled product"/>
    <n v="4700"/>
    <n v="12065"/>
    <x v="1"/>
    <n v="137"/>
    <s v="US"/>
    <s v="USD"/>
    <n v="1274590800"/>
    <n v="1275886800"/>
    <b v="0"/>
    <b v="0"/>
    <x v="14"/>
    <n v="2.5670212765957445"/>
    <n v="88.065693430656935"/>
    <x v="7"/>
    <s v="photography books"/>
    <x v="674"/>
    <d v="2010-06-07T05:00:00"/>
  </r>
  <r>
    <n v="754"/>
    <s v="Perez, Reed and Lee"/>
    <s v="Advanced dedicated encoding"/>
    <n v="70400"/>
    <n v="118603"/>
    <x v="1"/>
    <n v="3205"/>
    <s v="US"/>
    <s v="USD"/>
    <n v="1351400400"/>
    <n v="1355983200"/>
    <b v="0"/>
    <b v="0"/>
    <x v="3"/>
    <n v="1.6847017045454546"/>
    <n v="37.005616224648989"/>
    <x v="3"/>
    <s v="plays"/>
    <x v="685"/>
    <d v="2012-12-20T06:00:00"/>
  </r>
  <r>
    <n v="755"/>
    <s v="Chen, Pollard and Clarke"/>
    <s v="Stand-alone multi-state project"/>
    <n v="4500"/>
    <n v="7496"/>
    <x v="1"/>
    <n v="288"/>
    <s v="DK"/>
    <s v="DKK"/>
    <n v="1514354400"/>
    <n v="1515391200"/>
    <b v="0"/>
    <b v="1"/>
    <x v="3"/>
    <n v="1.6657777777777778"/>
    <n v="26.027777777777779"/>
    <x v="3"/>
    <s v="plays"/>
    <x v="605"/>
    <d v="2018-01-08T06:00:00"/>
  </r>
  <r>
    <n v="756"/>
    <s v="Serrano, Gallagher and Griffith"/>
    <s v="Customizable bi-directional monitoring"/>
    <n v="1300"/>
    <n v="10037"/>
    <x v="1"/>
    <n v="148"/>
    <s v="US"/>
    <s v="USD"/>
    <n v="1421733600"/>
    <n v="1422252000"/>
    <b v="0"/>
    <b v="0"/>
    <x v="3"/>
    <n v="7.7207692307692311"/>
    <n v="67.817567567567565"/>
    <x v="3"/>
    <s v="plays"/>
    <x v="686"/>
    <d v="2015-01-26T06:00:00"/>
  </r>
  <r>
    <n v="757"/>
    <s v="Callahan-Gilbert"/>
    <s v="Profit-focused motivating function"/>
    <n v="1400"/>
    <n v="5696"/>
    <x v="1"/>
    <n v="114"/>
    <s v="US"/>
    <s v="USD"/>
    <n v="1305176400"/>
    <n v="1305522000"/>
    <b v="0"/>
    <b v="0"/>
    <x v="6"/>
    <n v="4.0685714285714285"/>
    <n v="49.964912280701753"/>
    <x v="4"/>
    <s v="drama"/>
    <x v="687"/>
    <d v="2011-05-16T05:00:00"/>
  </r>
  <r>
    <n v="758"/>
    <s v="Logan-Miranda"/>
    <s v="Proactive systemic firmware"/>
    <n v="29600"/>
    <n v="167005"/>
    <x v="1"/>
    <n v="1518"/>
    <s v="CA"/>
    <s v="CAD"/>
    <n v="1414126800"/>
    <n v="1414904400"/>
    <b v="0"/>
    <b v="0"/>
    <x v="1"/>
    <n v="5.6420608108108112"/>
    <n v="110.01646903820817"/>
    <x v="1"/>
    <s v="rock"/>
    <x v="688"/>
    <d v="2014-11-02T05:00:00"/>
  </r>
  <r>
    <n v="759"/>
    <s v="Rodriguez PLC"/>
    <s v="Grass-roots upward-trending installation"/>
    <n v="167500"/>
    <n v="114615"/>
    <x v="0"/>
    <n v="1274"/>
    <s v="US"/>
    <s v="USD"/>
    <n v="1517810400"/>
    <n v="1520402400"/>
    <b v="0"/>
    <b v="0"/>
    <x v="5"/>
    <n v="0.6842686567164179"/>
    <n v="89.964678178963894"/>
    <x v="1"/>
    <s v="electric music"/>
    <x v="689"/>
    <d v="2018-03-07T06:00:00"/>
  </r>
  <r>
    <n v="760"/>
    <s v="Smith-Kennedy"/>
    <s v="Virtual heuristic hub"/>
    <n v="48300"/>
    <n v="16592"/>
    <x v="0"/>
    <n v="210"/>
    <s v="IT"/>
    <s v="EUR"/>
    <n v="1564635600"/>
    <n v="1567141200"/>
    <b v="0"/>
    <b v="1"/>
    <x v="11"/>
    <n v="0.34351966873706002"/>
    <n v="79.009523809523813"/>
    <x v="6"/>
    <s v="video games"/>
    <x v="690"/>
    <d v="2019-08-30T05:00:00"/>
  </r>
  <r>
    <n v="761"/>
    <s v="Mitchell-Lee"/>
    <s v="Customizable leadingedge model"/>
    <n v="2200"/>
    <n v="14420"/>
    <x v="1"/>
    <n v="166"/>
    <s v="US"/>
    <s v="USD"/>
    <n v="1500699600"/>
    <n v="1501131600"/>
    <b v="0"/>
    <b v="0"/>
    <x v="1"/>
    <n v="6.5545454545454547"/>
    <n v="86.867469879518069"/>
    <x v="1"/>
    <s v="rock"/>
    <x v="691"/>
    <d v="2017-07-27T05:00:00"/>
  </r>
  <r>
    <n v="762"/>
    <s v="Davis Ltd"/>
    <s v="Upgradable uniform service-desk"/>
    <n v="3500"/>
    <n v="6204"/>
    <x v="1"/>
    <n v="100"/>
    <s v="AU"/>
    <s v="AUD"/>
    <n v="1354082400"/>
    <n v="1355032800"/>
    <b v="0"/>
    <b v="0"/>
    <x v="17"/>
    <n v="1.7725714285714285"/>
    <n v="62.04"/>
    <x v="1"/>
    <s v="jazz"/>
    <x v="692"/>
    <d v="2012-12-09T06:00:00"/>
  </r>
  <r>
    <n v="763"/>
    <s v="Rowland PLC"/>
    <s v="Inverse client-driven product"/>
    <n v="5600"/>
    <n v="6338"/>
    <x v="1"/>
    <n v="235"/>
    <s v="US"/>
    <s v="USD"/>
    <n v="1336453200"/>
    <n v="1339477200"/>
    <b v="0"/>
    <b v="1"/>
    <x v="3"/>
    <n v="1.1317857142857144"/>
    <n v="26.970212765957445"/>
    <x v="3"/>
    <s v="plays"/>
    <x v="693"/>
    <d v="2012-06-12T05:00:00"/>
  </r>
  <r>
    <n v="764"/>
    <s v="Shaffer-Mason"/>
    <s v="Managed bandwidth-monitored system engine"/>
    <n v="1100"/>
    <n v="8010"/>
    <x v="1"/>
    <n v="148"/>
    <s v="US"/>
    <s v="USD"/>
    <n v="1305262800"/>
    <n v="1305954000"/>
    <b v="0"/>
    <b v="0"/>
    <x v="1"/>
    <n v="7.2818181818181822"/>
    <n v="54.121621621621621"/>
    <x v="1"/>
    <s v="rock"/>
    <x v="694"/>
    <d v="2011-05-21T05:00:00"/>
  </r>
  <r>
    <n v="765"/>
    <s v="Matthews LLC"/>
    <s v="Advanced transitional help-desk"/>
    <n v="3900"/>
    <n v="8125"/>
    <x v="1"/>
    <n v="198"/>
    <s v="US"/>
    <s v="USD"/>
    <n v="1492232400"/>
    <n v="1494392400"/>
    <b v="1"/>
    <b v="1"/>
    <x v="7"/>
    <n v="2.0833333333333335"/>
    <n v="41.035353535353536"/>
    <x v="1"/>
    <s v="indie rock"/>
    <x v="695"/>
    <d v="2017-05-10T05:00:00"/>
  </r>
  <r>
    <n v="766"/>
    <s v="Montgomery-Castro"/>
    <s v="De-engineered disintermediate encryption"/>
    <n v="43800"/>
    <n v="13653"/>
    <x v="0"/>
    <n v="248"/>
    <s v="AU"/>
    <s v="AUD"/>
    <n v="1537333200"/>
    <n v="1537419600"/>
    <b v="0"/>
    <b v="0"/>
    <x v="22"/>
    <n v="0.31171232876712329"/>
    <n v="55.052419354838712"/>
    <x v="4"/>
    <s v="science fiction"/>
    <x v="123"/>
    <d v="2018-09-20T05:00:00"/>
  </r>
  <r>
    <n v="767"/>
    <s v="Hale, Pearson and Jenkins"/>
    <s v="Upgradable attitude-oriented project"/>
    <n v="97200"/>
    <n v="55372"/>
    <x v="0"/>
    <n v="513"/>
    <s v="US"/>
    <s v="USD"/>
    <n v="1444107600"/>
    <n v="1447999200"/>
    <b v="0"/>
    <b v="0"/>
    <x v="18"/>
    <n v="0.56967078189300413"/>
    <n v="107.93762183235867"/>
    <x v="5"/>
    <s v="translations"/>
    <x v="696"/>
    <d v="2015-11-20T06:00:00"/>
  </r>
  <r>
    <n v="768"/>
    <s v="Ramirez-Calderon"/>
    <s v="Fundamental zero tolerance alliance"/>
    <n v="4800"/>
    <n v="11088"/>
    <x v="1"/>
    <n v="150"/>
    <s v="US"/>
    <s v="USD"/>
    <n v="1386741600"/>
    <n v="1388037600"/>
    <b v="0"/>
    <b v="0"/>
    <x v="3"/>
    <n v="2.31"/>
    <n v="73.92"/>
    <x v="3"/>
    <s v="plays"/>
    <x v="626"/>
    <d v="2013-12-26T06:00:00"/>
  </r>
  <r>
    <n v="769"/>
    <s v="Johnson-Morales"/>
    <s v="Devolved 24hour forecast"/>
    <n v="125600"/>
    <n v="109106"/>
    <x v="0"/>
    <n v="3410"/>
    <s v="US"/>
    <s v="USD"/>
    <n v="1376542800"/>
    <n v="1378789200"/>
    <b v="0"/>
    <b v="0"/>
    <x v="11"/>
    <n v="0.86867834394904464"/>
    <n v="31.995894428152493"/>
    <x v="6"/>
    <s v="video games"/>
    <x v="697"/>
    <d v="2013-09-10T05:00:00"/>
  </r>
  <r>
    <n v="770"/>
    <s v="Mathis-Rodriguez"/>
    <s v="User-centric attitude-oriented intranet"/>
    <n v="4300"/>
    <n v="11642"/>
    <x v="1"/>
    <n v="216"/>
    <s v="IT"/>
    <s v="EUR"/>
    <n v="1397451600"/>
    <n v="1398056400"/>
    <b v="0"/>
    <b v="1"/>
    <x v="3"/>
    <n v="2.7074418604651163"/>
    <n v="53.898148148148145"/>
    <x v="3"/>
    <s v="plays"/>
    <x v="698"/>
    <d v="2014-04-21T05:00:00"/>
  </r>
  <r>
    <n v="771"/>
    <s v="Smith, Mack and Williams"/>
    <s v="Self-enabling 5thgeneration paradigm"/>
    <n v="5600"/>
    <n v="2769"/>
    <x v="3"/>
    <n v="26"/>
    <s v="US"/>
    <s v="USD"/>
    <n v="1548482400"/>
    <n v="1550815200"/>
    <b v="0"/>
    <b v="0"/>
    <x v="3"/>
    <n v="0.49446428571428569"/>
    <n v="106.5"/>
    <x v="3"/>
    <s v="plays"/>
    <x v="699"/>
    <d v="2019-02-22T06:00:00"/>
  </r>
  <r>
    <n v="772"/>
    <s v="Johnson-Pace"/>
    <s v="Persistent 3rdgeneration moratorium"/>
    <n v="149600"/>
    <n v="169586"/>
    <x v="1"/>
    <n v="5139"/>
    <s v="US"/>
    <s v="USD"/>
    <n v="1549692000"/>
    <n v="1550037600"/>
    <b v="0"/>
    <b v="0"/>
    <x v="7"/>
    <n v="1.1335962566844919"/>
    <n v="32.999805409612762"/>
    <x v="1"/>
    <s v="indie rock"/>
    <x v="700"/>
    <d v="2019-02-13T06:00:00"/>
  </r>
  <r>
    <n v="773"/>
    <s v="Meza, Kirby and Patel"/>
    <s v="Cross-platform empowering project"/>
    <n v="53100"/>
    <n v="101185"/>
    <x v="1"/>
    <n v="2353"/>
    <s v="US"/>
    <s v="USD"/>
    <n v="1492059600"/>
    <n v="1492923600"/>
    <b v="0"/>
    <b v="0"/>
    <x v="3"/>
    <n v="1.9055555555555554"/>
    <n v="43.00254993625159"/>
    <x v="3"/>
    <s v="plays"/>
    <x v="701"/>
    <d v="2017-04-23T05:00:00"/>
  </r>
  <r>
    <n v="774"/>
    <s v="Gonzalez-Snow"/>
    <s v="Polarized user-facing interface"/>
    <n v="5000"/>
    <n v="6775"/>
    <x v="1"/>
    <n v="78"/>
    <s v="IT"/>
    <s v="EUR"/>
    <n v="1463979600"/>
    <n v="1467522000"/>
    <b v="0"/>
    <b v="0"/>
    <x v="2"/>
    <n v="1.355"/>
    <n v="86.858974358974365"/>
    <x v="2"/>
    <s v="web"/>
    <x v="702"/>
    <d v="2016-07-03T05:00:00"/>
  </r>
  <r>
    <n v="775"/>
    <s v="Murphy LLC"/>
    <s v="Customer-focused non-volatile framework"/>
    <n v="9400"/>
    <n v="968"/>
    <x v="0"/>
    <n v="10"/>
    <s v="US"/>
    <s v="USD"/>
    <n v="1415253600"/>
    <n v="1416117600"/>
    <b v="0"/>
    <b v="0"/>
    <x v="1"/>
    <n v="0.10297872340425532"/>
    <n v="96.8"/>
    <x v="1"/>
    <s v="rock"/>
    <x v="703"/>
    <d v="2014-11-16T06:00:00"/>
  </r>
  <r>
    <n v="776"/>
    <s v="Taylor-Rowe"/>
    <s v="Synchronized multimedia frame"/>
    <n v="110800"/>
    <n v="72623"/>
    <x v="0"/>
    <n v="2201"/>
    <s v="US"/>
    <s v="USD"/>
    <n v="1562216400"/>
    <n v="1563771600"/>
    <b v="0"/>
    <b v="0"/>
    <x v="3"/>
    <n v="0.65544223826714798"/>
    <n v="32.995456610631528"/>
    <x v="3"/>
    <s v="plays"/>
    <x v="704"/>
    <d v="2019-07-22T05:00:00"/>
  </r>
  <r>
    <n v="777"/>
    <s v="Henderson Ltd"/>
    <s v="Open-architected stable algorithm"/>
    <n v="93800"/>
    <n v="45987"/>
    <x v="0"/>
    <n v="676"/>
    <s v="US"/>
    <s v="USD"/>
    <n v="1316754000"/>
    <n v="1319259600"/>
    <b v="0"/>
    <b v="0"/>
    <x v="3"/>
    <n v="0.49026652452025588"/>
    <n v="68.028106508875737"/>
    <x v="3"/>
    <s v="plays"/>
    <x v="431"/>
    <d v="2011-10-22T05:00:00"/>
  </r>
  <r>
    <n v="778"/>
    <s v="Moss-Guzman"/>
    <s v="Cross-platform optimizing website"/>
    <n v="1300"/>
    <n v="10243"/>
    <x v="1"/>
    <n v="174"/>
    <s v="CH"/>
    <s v="CHF"/>
    <n v="1313211600"/>
    <n v="1313643600"/>
    <b v="0"/>
    <b v="0"/>
    <x v="10"/>
    <n v="7.8792307692307695"/>
    <n v="58.867816091954026"/>
    <x v="4"/>
    <s v="animation"/>
    <x v="705"/>
    <d v="2011-08-18T05:00:00"/>
  </r>
  <r>
    <n v="779"/>
    <s v="Webb Group"/>
    <s v="Public-key actuating projection"/>
    <n v="108700"/>
    <n v="87293"/>
    <x v="0"/>
    <n v="831"/>
    <s v="US"/>
    <s v="USD"/>
    <n v="1439528400"/>
    <n v="1440306000"/>
    <b v="0"/>
    <b v="1"/>
    <x v="3"/>
    <n v="0.80306347746090156"/>
    <n v="105.04572803850782"/>
    <x v="3"/>
    <s v="plays"/>
    <x v="706"/>
    <d v="2015-08-23T05:00:00"/>
  </r>
  <r>
    <n v="780"/>
    <s v="Brooks-Rodriguez"/>
    <s v="Implemented intangible instruction set"/>
    <n v="5100"/>
    <n v="5421"/>
    <x v="1"/>
    <n v="164"/>
    <s v="US"/>
    <s v="USD"/>
    <n v="1469163600"/>
    <n v="1470805200"/>
    <b v="0"/>
    <b v="1"/>
    <x v="6"/>
    <n v="1.0629411764705883"/>
    <n v="33.054878048780488"/>
    <x v="4"/>
    <s v="drama"/>
    <x v="707"/>
    <d v="2016-08-10T05:00:00"/>
  </r>
  <r>
    <n v="781"/>
    <s v="Thomas Ltd"/>
    <s v="Cross-group interactive architecture"/>
    <n v="8700"/>
    <n v="4414"/>
    <x v="3"/>
    <n v="56"/>
    <s v="CH"/>
    <s v="CHF"/>
    <n v="1288501200"/>
    <n v="1292911200"/>
    <b v="0"/>
    <b v="0"/>
    <x v="3"/>
    <n v="0.50735632183908042"/>
    <n v="78.821428571428569"/>
    <x v="3"/>
    <s v="plays"/>
    <x v="708"/>
    <d v="2010-12-21T06:00:00"/>
  </r>
  <r>
    <n v="782"/>
    <s v="Williams and Sons"/>
    <s v="Centralized asymmetric framework"/>
    <n v="5100"/>
    <n v="10981"/>
    <x v="1"/>
    <n v="161"/>
    <s v="US"/>
    <s v="USD"/>
    <n v="1298959200"/>
    <n v="1301374800"/>
    <b v="0"/>
    <b v="1"/>
    <x v="10"/>
    <n v="2.153137254901961"/>
    <n v="68.204968944099377"/>
    <x v="4"/>
    <s v="animation"/>
    <x v="709"/>
    <d v="2011-03-29T05:00:00"/>
  </r>
  <r>
    <n v="783"/>
    <s v="Vega, Chan and Carney"/>
    <s v="Down-sized systematic utilization"/>
    <n v="7400"/>
    <n v="10451"/>
    <x v="1"/>
    <n v="138"/>
    <s v="US"/>
    <s v="USD"/>
    <n v="1387260000"/>
    <n v="1387864800"/>
    <b v="0"/>
    <b v="0"/>
    <x v="1"/>
    <n v="1.4122972972972974"/>
    <n v="75.731884057971016"/>
    <x v="1"/>
    <s v="rock"/>
    <x v="710"/>
    <d v="2013-12-24T06:00:00"/>
  </r>
  <r>
    <n v="784"/>
    <s v="Byrd Group"/>
    <s v="Profound fault-tolerant model"/>
    <n v="88900"/>
    <n v="102535"/>
    <x v="1"/>
    <n v="3308"/>
    <s v="US"/>
    <s v="USD"/>
    <n v="1457244000"/>
    <n v="1458190800"/>
    <b v="0"/>
    <b v="0"/>
    <x v="2"/>
    <n v="1.1533745781777278"/>
    <n v="30.996070133010882"/>
    <x v="2"/>
    <s v="web"/>
    <x v="711"/>
    <d v="2016-03-17T05:00:00"/>
  </r>
  <r>
    <n v="785"/>
    <s v="Peterson, Fletcher and Sanchez"/>
    <s v="Multi-channeled bi-directional moratorium"/>
    <n v="6700"/>
    <n v="12939"/>
    <x v="1"/>
    <n v="127"/>
    <s v="AU"/>
    <s v="AUD"/>
    <n v="1556341200"/>
    <n v="1559278800"/>
    <b v="0"/>
    <b v="1"/>
    <x v="10"/>
    <n v="1.9311940298507462"/>
    <n v="101.88188976377953"/>
    <x v="4"/>
    <s v="animation"/>
    <x v="157"/>
    <d v="2019-05-31T05:00:00"/>
  </r>
  <r>
    <n v="786"/>
    <s v="Smith-Brown"/>
    <s v="Object-based content-based ability"/>
    <n v="1500"/>
    <n v="10946"/>
    <x v="1"/>
    <n v="207"/>
    <s v="IT"/>
    <s v="EUR"/>
    <n v="1522126800"/>
    <n v="1522731600"/>
    <b v="0"/>
    <b v="1"/>
    <x v="17"/>
    <n v="7.2973333333333334"/>
    <n v="52.879227053140099"/>
    <x v="1"/>
    <s v="jazz"/>
    <x v="630"/>
    <d v="2018-04-03T05:00:00"/>
  </r>
  <r>
    <n v="787"/>
    <s v="Vance-Glover"/>
    <s v="Progressive coherent secured line"/>
    <n v="61200"/>
    <n v="60994"/>
    <x v="0"/>
    <n v="859"/>
    <s v="CA"/>
    <s v="CAD"/>
    <n v="1305954000"/>
    <n v="1306731600"/>
    <b v="0"/>
    <b v="0"/>
    <x v="1"/>
    <n v="0.99663398692810456"/>
    <n v="71.005820721769496"/>
    <x v="1"/>
    <s v="rock"/>
    <x v="712"/>
    <d v="2011-05-30T05:00:00"/>
  </r>
  <r>
    <n v="788"/>
    <s v="Joyce PLC"/>
    <s v="Synchronized directional capability"/>
    <n v="3600"/>
    <n v="3174"/>
    <x v="2"/>
    <n v="31"/>
    <s v="US"/>
    <s v="USD"/>
    <n v="1350709200"/>
    <n v="1352527200"/>
    <b v="0"/>
    <b v="0"/>
    <x v="10"/>
    <n v="0.88166666666666671"/>
    <n v="102.38709677419355"/>
    <x v="4"/>
    <s v="animation"/>
    <x v="93"/>
    <d v="2012-11-10T06:00:00"/>
  </r>
  <r>
    <n v="789"/>
    <s v="Kennedy-Miller"/>
    <s v="Cross-platform composite migration"/>
    <n v="9000"/>
    <n v="3351"/>
    <x v="0"/>
    <n v="45"/>
    <s v="US"/>
    <s v="USD"/>
    <n v="1401166800"/>
    <n v="1404363600"/>
    <b v="0"/>
    <b v="0"/>
    <x v="3"/>
    <n v="0.37233333333333335"/>
    <n v="74.466666666666669"/>
    <x v="3"/>
    <s v="plays"/>
    <x v="713"/>
    <d v="2014-07-03T05:00:00"/>
  </r>
  <r>
    <n v="790"/>
    <s v="White-Obrien"/>
    <s v="Operative local pricing structure"/>
    <n v="185900"/>
    <n v="56774"/>
    <x v="3"/>
    <n v="1113"/>
    <s v="US"/>
    <s v="USD"/>
    <n v="1266127200"/>
    <n v="1266645600"/>
    <b v="0"/>
    <b v="0"/>
    <x v="3"/>
    <n v="0.30540075309306081"/>
    <n v="51.009883198562441"/>
    <x v="3"/>
    <s v="plays"/>
    <x v="714"/>
    <d v="2010-02-20T06:00:00"/>
  </r>
  <r>
    <n v="791"/>
    <s v="Stafford, Hess and Raymond"/>
    <s v="Optional web-enabled extranet"/>
    <n v="2100"/>
    <n v="540"/>
    <x v="0"/>
    <n v="6"/>
    <s v="US"/>
    <s v="USD"/>
    <n v="1481436000"/>
    <n v="1482818400"/>
    <b v="0"/>
    <b v="0"/>
    <x v="0"/>
    <n v="0.25714285714285712"/>
    <n v="90"/>
    <x v="0"/>
    <s v="food trucks"/>
    <x v="715"/>
    <d v="2016-12-27T06:00:00"/>
  </r>
  <r>
    <n v="792"/>
    <s v="Jordan, Schneider and Hall"/>
    <s v="Reduced 6thgeneration intranet"/>
    <n v="2000"/>
    <n v="680"/>
    <x v="0"/>
    <n v="7"/>
    <s v="US"/>
    <s v="USD"/>
    <n v="1372222800"/>
    <n v="1374642000"/>
    <b v="0"/>
    <b v="1"/>
    <x v="3"/>
    <n v="0.34"/>
    <n v="97.142857142857139"/>
    <x v="3"/>
    <s v="plays"/>
    <x v="716"/>
    <d v="2013-07-24T05:00:00"/>
  </r>
  <r>
    <n v="793"/>
    <s v="Rodriguez, Cox and Rodriguez"/>
    <s v="Networked disintermediate leverage"/>
    <n v="1100"/>
    <n v="13045"/>
    <x v="1"/>
    <n v="181"/>
    <s v="CH"/>
    <s v="CHF"/>
    <n v="1372136400"/>
    <n v="1372482000"/>
    <b v="0"/>
    <b v="0"/>
    <x v="9"/>
    <n v="11.859090909090909"/>
    <n v="72.071823204419886"/>
    <x v="5"/>
    <s v="nonfiction"/>
    <x v="448"/>
    <d v="2013-06-29T05:00:00"/>
  </r>
  <r>
    <n v="794"/>
    <s v="Welch Inc"/>
    <s v="Optional optimal website"/>
    <n v="6600"/>
    <n v="8276"/>
    <x v="1"/>
    <n v="110"/>
    <s v="US"/>
    <s v="USD"/>
    <n v="1513922400"/>
    <n v="1514959200"/>
    <b v="0"/>
    <b v="0"/>
    <x v="1"/>
    <n v="1.2539393939393939"/>
    <n v="75.236363636363635"/>
    <x v="1"/>
    <s v="rock"/>
    <x v="717"/>
    <d v="2018-01-03T06:00:00"/>
  </r>
  <r>
    <n v="795"/>
    <s v="Vasquez Inc"/>
    <s v="Stand-alone asynchronous functionalities"/>
    <n v="7100"/>
    <n v="1022"/>
    <x v="0"/>
    <n v="31"/>
    <s v="US"/>
    <s v="USD"/>
    <n v="1477976400"/>
    <n v="1478235600"/>
    <b v="0"/>
    <b v="0"/>
    <x v="6"/>
    <n v="0.14394366197183098"/>
    <n v="32.967741935483872"/>
    <x v="4"/>
    <s v="drama"/>
    <x v="718"/>
    <d v="2016-11-04T05:00:00"/>
  </r>
  <r>
    <n v="796"/>
    <s v="Freeman-Ferguson"/>
    <s v="Profound full-range open system"/>
    <n v="7800"/>
    <n v="4275"/>
    <x v="0"/>
    <n v="78"/>
    <s v="US"/>
    <s v="USD"/>
    <n v="1407474000"/>
    <n v="1408078800"/>
    <b v="0"/>
    <b v="1"/>
    <x v="20"/>
    <n v="0.54807692307692313"/>
    <n v="54.807692307692307"/>
    <x v="6"/>
    <s v="mobile games"/>
    <x v="719"/>
    <d v="2014-08-15T05:00:00"/>
  </r>
  <r>
    <n v="797"/>
    <s v="Houston, Moore and Rogers"/>
    <s v="Optional tangible utilization"/>
    <n v="7600"/>
    <n v="8332"/>
    <x v="1"/>
    <n v="185"/>
    <s v="US"/>
    <s v="USD"/>
    <n v="1546149600"/>
    <n v="1548136800"/>
    <b v="0"/>
    <b v="0"/>
    <x v="2"/>
    <n v="1.0963157894736841"/>
    <n v="45.037837837837834"/>
    <x v="2"/>
    <s v="web"/>
    <x v="720"/>
    <d v="2019-01-22T06:00:00"/>
  </r>
  <r>
    <n v="798"/>
    <s v="Small-Fuentes"/>
    <s v="Seamless maximized product"/>
    <n v="3400"/>
    <n v="6408"/>
    <x v="1"/>
    <n v="121"/>
    <s v="US"/>
    <s v="USD"/>
    <n v="1338440400"/>
    <n v="1340859600"/>
    <b v="0"/>
    <b v="1"/>
    <x v="3"/>
    <n v="1.8847058823529412"/>
    <n v="52.958677685950413"/>
    <x v="3"/>
    <s v="plays"/>
    <x v="721"/>
    <d v="2012-06-28T05:00:00"/>
  </r>
  <r>
    <n v="799"/>
    <s v="Reid-Day"/>
    <s v="Devolved tertiary time-frame"/>
    <n v="84500"/>
    <n v="73522"/>
    <x v="0"/>
    <n v="1225"/>
    <s v="GB"/>
    <s v="GBP"/>
    <n v="1454133600"/>
    <n v="1454479200"/>
    <b v="0"/>
    <b v="0"/>
    <x v="3"/>
    <n v="0.87008284023668636"/>
    <n v="60.017959183673469"/>
    <x v="3"/>
    <s v="plays"/>
    <x v="722"/>
    <d v="2016-02-03T06:00:00"/>
  </r>
  <r>
    <n v="800"/>
    <s v="Wallace LLC"/>
    <s v="Centralized regional function"/>
    <n v="100"/>
    <n v="1"/>
    <x v="0"/>
    <n v="1"/>
    <s v="CH"/>
    <s v="CHF"/>
    <n v="1434085200"/>
    <n v="1434430800"/>
    <b v="0"/>
    <b v="0"/>
    <x v="1"/>
    <n v="0.01"/>
    <n v="1"/>
    <x v="1"/>
    <s v="rock"/>
    <x v="139"/>
    <d v="2015-06-16T05:00:00"/>
  </r>
  <r>
    <n v="801"/>
    <s v="Olson-Bishop"/>
    <s v="User-friendly high-level initiative"/>
    <n v="2300"/>
    <n v="4667"/>
    <x v="1"/>
    <n v="106"/>
    <s v="US"/>
    <s v="USD"/>
    <n v="1577772000"/>
    <n v="1579672800"/>
    <b v="0"/>
    <b v="1"/>
    <x v="14"/>
    <n v="2.0291304347826089"/>
    <n v="44.028301886792455"/>
    <x v="7"/>
    <s v="photography books"/>
    <x v="723"/>
    <d v="2020-01-22T06:00:00"/>
  </r>
  <r>
    <n v="802"/>
    <s v="Rodriguez, Anderson and Porter"/>
    <s v="Reverse-engineered zero-defect infrastructure"/>
    <n v="6200"/>
    <n v="12216"/>
    <x v="1"/>
    <n v="142"/>
    <s v="US"/>
    <s v="USD"/>
    <n v="1562216400"/>
    <n v="1562389200"/>
    <b v="0"/>
    <b v="0"/>
    <x v="14"/>
    <n v="1.9703225806451612"/>
    <n v="86.028169014084511"/>
    <x v="7"/>
    <s v="photography books"/>
    <x v="704"/>
    <d v="2019-07-06T05:00:00"/>
  </r>
  <r>
    <n v="803"/>
    <s v="Perez, Brown and Meyers"/>
    <s v="Stand-alone background customer loyalty"/>
    <n v="6100"/>
    <n v="6527"/>
    <x v="1"/>
    <n v="233"/>
    <s v="US"/>
    <s v="USD"/>
    <n v="1548568800"/>
    <n v="1551506400"/>
    <b v="0"/>
    <b v="0"/>
    <x v="3"/>
    <n v="1.07"/>
    <n v="28.012875536480685"/>
    <x v="3"/>
    <s v="plays"/>
    <x v="724"/>
    <d v="2019-03-02T06:00:00"/>
  </r>
  <r>
    <n v="804"/>
    <s v="English-Mccullough"/>
    <s v="Business-focused discrete software"/>
    <n v="2600"/>
    <n v="6987"/>
    <x v="1"/>
    <n v="218"/>
    <s v="US"/>
    <s v="USD"/>
    <n v="1514872800"/>
    <n v="1516600800"/>
    <b v="0"/>
    <b v="0"/>
    <x v="1"/>
    <n v="2.6873076923076922"/>
    <n v="32.050458715596328"/>
    <x v="1"/>
    <s v="rock"/>
    <x v="725"/>
    <d v="2018-01-22T06:00:00"/>
  </r>
  <r>
    <n v="805"/>
    <s v="Smith-Nguyen"/>
    <s v="Advanced intermediate Graphic Interface"/>
    <n v="9700"/>
    <n v="4932"/>
    <x v="0"/>
    <n v="67"/>
    <s v="AU"/>
    <s v="AUD"/>
    <n v="1416031200"/>
    <n v="1420437600"/>
    <b v="0"/>
    <b v="0"/>
    <x v="4"/>
    <n v="0.50845360824742269"/>
    <n v="73.611940298507463"/>
    <x v="4"/>
    <s v="documentary"/>
    <x v="660"/>
    <d v="2015-01-05T06:00:00"/>
  </r>
  <r>
    <n v="806"/>
    <s v="Harmon-Madden"/>
    <s v="Adaptive holistic hub"/>
    <n v="700"/>
    <n v="8262"/>
    <x v="1"/>
    <n v="76"/>
    <s v="US"/>
    <s v="USD"/>
    <n v="1330927200"/>
    <n v="1332997200"/>
    <b v="0"/>
    <b v="1"/>
    <x v="6"/>
    <n v="11.802857142857142"/>
    <n v="108.71052631578948"/>
    <x v="4"/>
    <s v="drama"/>
    <x v="726"/>
    <d v="2012-03-29T05:00:00"/>
  </r>
  <r>
    <n v="807"/>
    <s v="Walker-Taylor"/>
    <s v="Automated uniform concept"/>
    <n v="700"/>
    <n v="1848"/>
    <x v="1"/>
    <n v="43"/>
    <s v="US"/>
    <s v="USD"/>
    <n v="1571115600"/>
    <n v="1574920800"/>
    <b v="0"/>
    <b v="1"/>
    <x v="3"/>
    <n v="2.64"/>
    <n v="42.97674418604651"/>
    <x v="3"/>
    <s v="plays"/>
    <x v="727"/>
    <d v="2019-11-28T06:00:00"/>
  </r>
  <r>
    <n v="808"/>
    <s v="Harris, Medina and Mitchell"/>
    <s v="Enhanced regional flexibility"/>
    <n v="5200"/>
    <n v="1583"/>
    <x v="0"/>
    <n v="19"/>
    <s v="US"/>
    <s v="USD"/>
    <n v="1463461200"/>
    <n v="1464930000"/>
    <b v="0"/>
    <b v="0"/>
    <x v="0"/>
    <n v="0.30442307692307691"/>
    <n v="83.315789473684205"/>
    <x v="0"/>
    <s v="food trucks"/>
    <x v="728"/>
    <d v="2016-06-03T05:00:00"/>
  </r>
  <r>
    <n v="809"/>
    <s v="Williams and Sons"/>
    <s v="Public-key bottom-line algorithm"/>
    <n v="140800"/>
    <n v="88536"/>
    <x v="0"/>
    <n v="2108"/>
    <s v="CH"/>
    <s v="CHF"/>
    <n v="1344920400"/>
    <n v="1345006800"/>
    <b v="0"/>
    <b v="0"/>
    <x v="4"/>
    <n v="0.62880681818181816"/>
    <n v="42"/>
    <x v="4"/>
    <s v="documentary"/>
    <x v="729"/>
    <d v="2012-08-15T05:00:00"/>
  </r>
  <r>
    <n v="810"/>
    <s v="Ball-Fisher"/>
    <s v="Multi-layered intangible instruction set"/>
    <n v="6400"/>
    <n v="12360"/>
    <x v="1"/>
    <n v="221"/>
    <s v="US"/>
    <s v="USD"/>
    <n v="1511848800"/>
    <n v="1512712800"/>
    <b v="0"/>
    <b v="1"/>
    <x v="3"/>
    <n v="1.9312499999999999"/>
    <n v="55.927601809954751"/>
    <x v="3"/>
    <s v="plays"/>
    <x v="730"/>
    <d v="2017-12-08T06:00:00"/>
  </r>
  <r>
    <n v="811"/>
    <s v="Page, Holt and Mack"/>
    <s v="Fundamental methodical emulation"/>
    <n v="92500"/>
    <n v="71320"/>
    <x v="0"/>
    <n v="679"/>
    <s v="US"/>
    <s v="USD"/>
    <n v="1452319200"/>
    <n v="1452492000"/>
    <b v="0"/>
    <b v="1"/>
    <x v="11"/>
    <n v="0.77102702702702708"/>
    <n v="105.03681885125184"/>
    <x v="6"/>
    <s v="video games"/>
    <x v="731"/>
    <d v="2016-01-11T06:00:00"/>
  </r>
  <r>
    <n v="812"/>
    <s v="Landry Group"/>
    <s v="Expanded value-added hardware"/>
    <n v="59700"/>
    <n v="134640"/>
    <x v="1"/>
    <n v="2805"/>
    <s v="CA"/>
    <s v="CAD"/>
    <n v="1523854800"/>
    <n v="1524286800"/>
    <b v="0"/>
    <b v="0"/>
    <x v="9"/>
    <n v="2.2552763819095478"/>
    <n v="48"/>
    <x v="5"/>
    <s v="nonfiction"/>
    <x v="78"/>
    <d v="2018-04-21T05:00:00"/>
  </r>
  <r>
    <n v="813"/>
    <s v="Buckley Group"/>
    <s v="Diverse high-level attitude"/>
    <n v="3200"/>
    <n v="7661"/>
    <x v="1"/>
    <n v="68"/>
    <s v="US"/>
    <s v="USD"/>
    <n v="1346043600"/>
    <n v="1346907600"/>
    <b v="0"/>
    <b v="0"/>
    <x v="11"/>
    <n v="2.3940625"/>
    <n v="112.66176470588235"/>
    <x v="6"/>
    <s v="video games"/>
    <x v="732"/>
    <d v="2012-09-06T05:00:00"/>
  </r>
  <r>
    <n v="814"/>
    <s v="Vincent PLC"/>
    <s v="Visionary 24hour analyzer"/>
    <n v="3200"/>
    <n v="2950"/>
    <x v="0"/>
    <n v="36"/>
    <s v="DK"/>
    <s v="DKK"/>
    <n v="1464325200"/>
    <n v="1464498000"/>
    <b v="0"/>
    <b v="1"/>
    <x v="1"/>
    <n v="0.921875"/>
    <n v="81.944444444444443"/>
    <x v="1"/>
    <s v="rock"/>
    <x v="733"/>
    <d v="2016-05-29T05:00:00"/>
  </r>
  <r>
    <n v="815"/>
    <s v="Watson-Douglas"/>
    <s v="Centralized bandwidth-monitored leverage"/>
    <n v="9000"/>
    <n v="11721"/>
    <x v="1"/>
    <n v="183"/>
    <s v="CA"/>
    <s v="CAD"/>
    <n v="1511935200"/>
    <n v="1514181600"/>
    <b v="0"/>
    <b v="0"/>
    <x v="1"/>
    <n v="1.3023333333333333"/>
    <n v="64.049180327868854"/>
    <x v="1"/>
    <s v="rock"/>
    <x v="734"/>
    <d v="2017-12-25T06:00:00"/>
  </r>
  <r>
    <n v="816"/>
    <s v="Jones, Casey and Jones"/>
    <s v="Ergonomic mission-critical moratorium"/>
    <n v="2300"/>
    <n v="14150"/>
    <x v="1"/>
    <n v="133"/>
    <s v="US"/>
    <s v="USD"/>
    <n v="1392012000"/>
    <n v="1392184800"/>
    <b v="1"/>
    <b v="1"/>
    <x v="3"/>
    <n v="6.1521739130434785"/>
    <n v="106.39097744360902"/>
    <x v="3"/>
    <s v="plays"/>
    <x v="406"/>
    <d v="2014-02-12T06:00:00"/>
  </r>
  <r>
    <n v="817"/>
    <s v="Alvarez-Bauer"/>
    <s v="Front-line intermediate moderator"/>
    <n v="51300"/>
    <n v="189192"/>
    <x v="1"/>
    <n v="2489"/>
    <s v="IT"/>
    <s v="EUR"/>
    <n v="1556946000"/>
    <n v="1559365200"/>
    <b v="0"/>
    <b v="1"/>
    <x v="9"/>
    <n v="3.687953216374269"/>
    <n v="76.011249497790274"/>
    <x v="5"/>
    <s v="nonfiction"/>
    <x v="735"/>
    <d v="2019-06-01T05:00:00"/>
  </r>
  <r>
    <n v="818"/>
    <s v="Martinez LLC"/>
    <s v="Automated local secured line"/>
    <n v="700"/>
    <n v="7664"/>
    <x v="1"/>
    <n v="69"/>
    <s v="US"/>
    <s v="USD"/>
    <n v="1548050400"/>
    <n v="1549173600"/>
    <b v="0"/>
    <b v="1"/>
    <x v="3"/>
    <n v="10.948571428571428"/>
    <n v="111.07246376811594"/>
    <x v="3"/>
    <s v="plays"/>
    <x v="736"/>
    <d v="2019-02-03T06:00:00"/>
  </r>
  <r>
    <n v="819"/>
    <s v="Buck-Khan"/>
    <s v="Integrated bandwidth-monitored alliance"/>
    <n v="8900"/>
    <n v="4509"/>
    <x v="0"/>
    <n v="47"/>
    <s v="US"/>
    <s v="USD"/>
    <n v="1353736800"/>
    <n v="1355032800"/>
    <b v="1"/>
    <b v="0"/>
    <x v="11"/>
    <n v="0.50662921348314605"/>
    <n v="95.936170212765958"/>
    <x v="6"/>
    <s v="video games"/>
    <x v="737"/>
    <d v="2012-12-09T06:00:00"/>
  </r>
  <r>
    <n v="820"/>
    <s v="Valdez, Williams and Meyer"/>
    <s v="Cross-group heuristic forecast"/>
    <n v="1500"/>
    <n v="12009"/>
    <x v="1"/>
    <n v="279"/>
    <s v="GB"/>
    <s v="GBP"/>
    <n v="1532840400"/>
    <n v="1533963600"/>
    <b v="0"/>
    <b v="1"/>
    <x v="1"/>
    <n v="8.0060000000000002"/>
    <n v="43.043010752688176"/>
    <x v="1"/>
    <s v="rock"/>
    <x v="192"/>
    <d v="2018-08-11T05:00:00"/>
  </r>
  <r>
    <n v="821"/>
    <s v="Alvarez-Andrews"/>
    <s v="Extended impactful secured line"/>
    <n v="4900"/>
    <n v="14273"/>
    <x v="1"/>
    <n v="210"/>
    <s v="US"/>
    <s v="USD"/>
    <n v="1488261600"/>
    <n v="1489381200"/>
    <b v="0"/>
    <b v="0"/>
    <x v="4"/>
    <n v="2.9128571428571428"/>
    <n v="67.966666666666669"/>
    <x v="4"/>
    <s v="documentary"/>
    <x v="738"/>
    <d v="2017-03-13T05:00:00"/>
  </r>
  <r>
    <n v="822"/>
    <s v="Stewart and Sons"/>
    <s v="Distributed optimizing protocol"/>
    <n v="54000"/>
    <n v="188982"/>
    <x v="1"/>
    <n v="2100"/>
    <s v="US"/>
    <s v="USD"/>
    <n v="1393567200"/>
    <n v="1395032400"/>
    <b v="0"/>
    <b v="0"/>
    <x v="1"/>
    <n v="3.4996666666666667"/>
    <n v="89.991428571428571"/>
    <x v="1"/>
    <s v="rock"/>
    <x v="739"/>
    <d v="2014-03-17T05:00:00"/>
  </r>
  <r>
    <n v="823"/>
    <s v="Dyer Inc"/>
    <s v="Secured well-modulated system engine"/>
    <n v="4100"/>
    <n v="14640"/>
    <x v="1"/>
    <n v="252"/>
    <s v="US"/>
    <s v="USD"/>
    <n v="1410325200"/>
    <n v="1412485200"/>
    <b v="1"/>
    <b v="1"/>
    <x v="1"/>
    <n v="3.5707317073170732"/>
    <n v="58.095238095238095"/>
    <x v="1"/>
    <s v="rock"/>
    <x v="613"/>
    <d v="2014-10-05T05:00:00"/>
  </r>
  <r>
    <n v="824"/>
    <s v="Anderson, Williams and Cox"/>
    <s v="Streamlined national benchmark"/>
    <n v="85000"/>
    <n v="107516"/>
    <x v="1"/>
    <n v="1280"/>
    <s v="US"/>
    <s v="USD"/>
    <n v="1276923600"/>
    <n v="1279688400"/>
    <b v="0"/>
    <b v="1"/>
    <x v="9"/>
    <n v="1.2648941176470587"/>
    <n v="83.996875000000003"/>
    <x v="5"/>
    <s v="nonfiction"/>
    <x v="740"/>
    <d v="2010-07-21T05:00:00"/>
  </r>
  <r>
    <n v="825"/>
    <s v="Solomon PLC"/>
    <s v="Open-architected 24/7 infrastructure"/>
    <n v="3600"/>
    <n v="13950"/>
    <x v="1"/>
    <n v="157"/>
    <s v="GB"/>
    <s v="GBP"/>
    <n v="1500958800"/>
    <n v="1501995600"/>
    <b v="0"/>
    <b v="0"/>
    <x v="12"/>
    <n v="3.875"/>
    <n v="88.853503184713375"/>
    <x v="4"/>
    <s v="shorts"/>
    <x v="145"/>
    <d v="2017-08-06T05:00:00"/>
  </r>
  <r>
    <n v="826"/>
    <s v="Miller-Hubbard"/>
    <s v="Digitized 6thgeneration Local Area Network"/>
    <n v="2800"/>
    <n v="12797"/>
    <x v="1"/>
    <n v="194"/>
    <s v="US"/>
    <s v="USD"/>
    <n v="1292220000"/>
    <n v="1294639200"/>
    <b v="0"/>
    <b v="1"/>
    <x v="3"/>
    <n v="4.5703571428571426"/>
    <n v="65.963917525773198"/>
    <x v="3"/>
    <s v="plays"/>
    <x v="741"/>
    <d v="2011-01-10T06:00:00"/>
  </r>
  <r>
    <n v="827"/>
    <s v="Miranda, Martinez and Lowery"/>
    <s v="Innovative actuating artificial intelligence"/>
    <n v="2300"/>
    <n v="6134"/>
    <x v="1"/>
    <n v="82"/>
    <s v="AU"/>
    <s v="AUD"/>
    <n v="1304398800"/>
    <n v="1305435600"/>
    <b v="0"/>
    <b v="1"/>
    <x v="6"/>
    <n v="2.6669565217391304"/>
    <n v="74.804878048780495"/>
    <x v="4"/>
    <s v="drama"/>
    <x v="742"/>
    <d v="2011-05-15T05:00:00"/>
  </r>
  <r>
    <n v="828"/>
    <s v="Munoz, Cherry and Bell"/>
    <s v="Cross-platform reciprocal budgetary management"/>
    <n v="7100"/>
    <n v="4899"/>
    <x v="0"/>
    <n v="70"/>
    <s v="US"/>
    <s v="USD"/>
    <n v="1535432400"/>
    <n v="1537592400"/>
    <b v="0"/>
    <b v="0"/>
    <x v="3"/>
    <n v="0.69"/>
    <n v="69.98571428571428"/>
    <x v="3"/>
    <s v="plays"/>
    <x v="202"/>
    <d v="2018-09-22T05:00:00"/>
  </r>
  <r>
    <n v="829"/>
    <s v="Baker-Higgins"/>
    <s v="Vision-oriented scalable portal"/>
    <n v="9600"/>
    <n v="4929"/>
    <x v="0"/>
    <n v="154"/>
    <s v="US"/>
    <s v="USD"/>
    <n v="1433826000"/>
    <n v="1435122000"/>
    <b v="0"/>
    <b v="0"/>
    <x v="3"/>
    <n v="0.51343749999999999"/>
    <n v="32.006493506493506"/>
    <x v="3"/>
    <s v="plays"/>
    <x v="743"/>
    <d v="2015-06-24T05:00:00"/>
  </r>
  <r>
    <n v="830"/>
    <s v="Johnson, Turner and Carroll"/>
    <s v="Persevering zero administration knowledge user"/>
    <n v="121600"/>
    <n v="1424"/>
    <x v="0"/>
    <n v="22"/>
    <s v="US"/>
    <s v="USD"/>
    <n v="1514959200"/>
    <n v="1520056800"/>
    <b v="0"/>
    <b v="0"/>
    <x v="3"/>
    <n v="1.1710526315789473E-2"/>
    <n v="64.727272727272734"/>
    <x v="3"/>
    <s v="plays"/>
    <x v="744"/>
    <d v="2018-03-03T06:00:00"/>
  </r>
  <r>
    <n v="831"/>
    <s v="Ward PLC"/>
    <s v="Front-line bottom-line Graphic Interface"/>
    <n v="97100"/>
    <n v="105817"/>
    <x v="1"/>
    <n v="4233"/>
    <s v="US"/>
    <s v="USD"/>
    <n v="1332738000"/>
    <n v="1335675600"/>
    <b v="0"/>
    <b v="0"/>
    <x v="14"/>
    <n v="1.089773429454171"/>
    <n v="24.998110087408456"/>
    <x v="7"/>
    <s v="photography books"/>
    <x v="745"/>
    <d v="2012-04-29T05:00:00"/>
  </r>
  <r>
    <n v="832"/>
    <s v="Bradley, Beck and Mayo"/>
    <s v="Synergized fault-tolerant hierarchy"/>
    <n v="43200"/>
    <n v="136156"/>
    <x v="1"/>
    <n v="1297"/>
    <s v="DK"/>
    <s v="DKK"/>
    <n v="1445490000"/>
    <n v="1448431200"/>
    <b v="1"/>
    <b v="0"/>
    <x v="18"/>
    <n v="3.1517592592592591"/>
    <n v="104.97764070932922"/>
    <x v="5"/>
    <s v="translations"/>
    <x v="746"/>
    <d v="2015-11-25T06:00:00"/>
  </r>
  <r>
    <n v="833"/>
    <s v="Levine, Martin and Hernandez"/>
    <s v="Expanded asynchronous groupware"/>
    <n v="6800"/>
    <n v="10723"/>
    <x v="1"/>
    <n v="165"/>
    <s v="DK"/>
    <s v="DKK"/>
    <n v="1297663200"/>
    <n v="1298613600"/>
    <b v="0"/>
    <b v="0"/>
    <x v="18"/>
    <n v="1.5769117647058823"/>
    <n v="64.987878787878785"/>
    <x v="5"/>
    <s v="translations"/>
    <x v="747"/>
    <d v="2011-02-25T06:00:00"/>
  </r>
  <r>
    <n v="834"/>
    <s v="Gallegos, Wagner and Gaines"/>
    <s v="Expanded fault-tolerant emulation"/>
    <n v="7300"/>
    <n v="11228"/>
    <x v="1"/>
    <n v="119"/>
    <s v="US"/>
    <s v="USD"/>
    <n v="1371963600"/>
    <n v="1372482000"/>
    <b v="0"/>
    <b v="0"/>
    <x v="3"/>
    <n v="1.5380821917808218"/>
    <n v="94.352941176470594"/>
    <x v="3"/>
    <s v="plays"/>
    <x v="362"/>
    <d v="2013-06-29T05:00:00"/>
  </r>
  <r>
    <n v="835"/>
    <s v="Hodges, Smith and Kelly"/>
    <s v="Future-proofed 24hour model"/>
    <n v="86200"/>
    <n v="77355"/>
    <x v="0"/>
    <n v="1758"/>
    <s v="US"/>
    <s v="USD"/>
    <n v="1425103200"/>
    <n v="1425621600"/>
    <b v="0"/>
    <b v="0"/>
    <x v="2"/>
    <n v="0.89738979118329465"/>
    <n v="44.001706484641637"/>
    <x v="2"/>
    <s v="web"/>
    <x v="748"/>
    <d v="2015-03-06T06:00:00"/>
  </r>
  <r>
    <n v="836"/>
    <s v="Macias Inc"/>
    <s v="Optimized didactic intranet"/>
    <n v="8100"/>
    <n v="6086"/>
    <x v="0"/>
    <n v="94"/>
    <s v="US"/>
    <s v="USD"/>
    <n v="1265349600"/>
    <n v="1266300000"/>
    <b v="0"/>
    <b v="0"/>
    <x v="7"/>
    <n v="0.75135802469135804"/>
    <n v="64.744680851063833"/>
    <x v="1"/>
    <s v="indie rock"/>
    <x v="749"/>
    <d v="2010-02-16T06:00:00"/>
  </r>
  <r>
    <n v="837"/>
    <s v="Cook-Ortiz"/>
    <s v="Right-sized dedicated standardization"/>
    <n v="17700"/>
    <n v="150960"/>
    <x v="1"/>
    <n v="1797"/>
    <s v="US"/>
    <s v="USD"/>
    <n v="1301202000"/>
    <n v="1305867600"/>
    <b v="0"/>
    <b v="0"/>
    <x v="17"/>
    <n v="8.5288135593220336"/>
    <n v="84.00667779632721"/>
    <x v="1"/>
    <s v="jazz"/>
    <x v="643"/>
    <d v="2011-05-20T05:00:00"/>
  </r>
  <r>
    <n v="838"/>
    <s v="Jordan-Fischer"/>
    <s v="Vision-oriented high-level extranet"/>
    <n v="6400"/>
    <n v="8890"/>
    <x v="1"/>
    <n v="261"/>
    <s v="US"/>
    <s v="USD"/>
    <n v="1538024400"/>
    <n v="1538802000"/>
    <b v="0"/>
    <b v="0"/>
    <x v="3"/>
    <n v="1.3890625000000001"/>
    <n v="34.061302681992338"/>
    <x v="3"/>
    <s v="plays"/>
    <x v="750"/>
    <d v="2018-10-06T05:00:00"/>
  </r>
  <r>
    <n v="839"/>
    <s v="Pierce-Ramirez"/>
    <s v="Organized scalable initiative"/>
    <n v="7700"/>
    <n v="14644"/>
    <x v="1"/>
    <n v="157"/>
    <s v="US"/>
    <s v="USD"/>
    <n v="1395032400"/>
    <n v="1398920400"/>
    <b v="0"/>
    <b v="1"/>
    <x v="4"/>
    <n v="1.9018181818181819"/>
    <n v="93.273885350318466"/>
    <x v="4"/>
    <s v="documentary"/>
    <x v="751"/>
    <d v="2014-05-01T05:00:00"/>
  </r>
  <r>
    <n v="840"/>
    <s v="Howell and Sons"/>
    <s v="Enhanced regional moderator"/>
    <n v="116300"/>
    <n v="116583"/>
    <x v="1"/>
    <n v="3533"/>
    <s v="US"/>
    <s v="USD"/>
    <n v="1405486800"/>
    <n v="1405659600"/>
    <b v="0"/>
    <b v="1"/>
    <x v="3"/>
    <n v="1.0024333619948409"/>
    <n v="32.998301726577978"/>
    <x v="3"/>
    <s v="plays"/>
    <x v="752"/>
    <d v="2014-07-18T05:00:00"/>
  </r>
  <r>
    <n v="841"/>
    <s v="Garcia, Dunn and Richardson"/>
    <s v="Automated even-keeled emulation"/>
    <n v="9100"/>
    <n v="12991"/>
    <x v="1"/>
    <n v="155"/>
    <s v="US"/>
    <s v="USD"/>
    <n v="1455861600"/>
    <n v="1457244000"/>
    <b v="0"/>
    <b v="0"/>
    <x v="2"/>
    <n v="1.4275824175824177"/>
    <n v="83.812903225806451"/>
    <x v="2"/>
    <s v="web"/>
    <x v="753"/>
    <d v="2016-03-06T06:00:00"/>
  </r>
  <r>
    <n v="842"/>
    <s v="Lawson and Sons"/>
    <s v="Reverse-engineered multi-tasking product"/>
    <n v="1500"/>
    <n v="8447"/>
    <x v="1"/>
    <n v="132"/>
    <s v="IT"/>
    <s v="EUR"/>
    <n v="1529038800"/>
    <n v="1529298000"/>
    <b v="0"/>
    <b v="0"/>
    <x v="8"/>
    <n v="5.6313333333333331"/>
    <n v="63.992424242424242"/>
    <x v="2"/>
    <s v="wearables"/>
    <x v="754"/>
    <d v="2018-06-18T05:00:00"/>
  </r>
  <r>
    <n v="843"/>
    <s v="Porter-Hicks"/>
    <s v="De-engineered next generation parallelism"/>
    <n v="8800"/>
    <n v="2703"/>
    <x v="0"/>
    <n v="33"/>
    <s v="US"/>
    <s v="USD"/>
    <n v="1535259600"/>
    <n v="1535778000"/>
    <b v="0"/>
    <b v="0"/>
    <x v="14"/>
    <n v="0.30715909090909088"/>
    <n v="81.909090909090907"/>
    <x v="7"/>
    <s v="photography books"/>
    <x v="755"/>
    <d v="2018-09-01T05:00:00"/>
  </r>
  <r>
    <n v="844"/>
    <s v="Rodriguez-Hansen"/>
    <s v="Intuitive cohesive groupware"/>
    <n v="8800"/>
    <n v="8747"/>
    <x v="3"/>
    <n v="94"/>
    <s v="US"/>
    <s v="USD"/>
    <n v="1327212000"/>
    <n v="1327471200"/>
    <b v="0"/>
    <b v="0"/>
    <x v="4"/>
    <n v="0.99397727272727276"/>
    <n v="93.053191489361708"/>
    <x v="4"/>
    <s v="documentary"/>
    <x v="756"/>
    <d v="2012-01-25T06:00:00"/>
  </r>
  <r>
    <n v="845"/>
    <s v="Williams LLC"/>
    <s v="Up-sized high-level access"/>
    <n v="69900"/>
    <n v="138087"/>
    <x v="1"/>
    <n v="1354"/>
    <s v="GB"/>
    <s v="GBP"/>
    <n v="1526360400"/>
    <n v="1529557200"/>
    <b v="0"/>
    <b v="0"/>
    <x v="2"/>
    <n v="1.9754935622317598"/>
    <n v="101.98449039881831"/>
    <x v="2"/>
    <s v="web"/>
    <x v="757"/>
    <d v="2018-06-21T05:00:00"/>
  </r>
  <r>
    <n v="846"/>
    <s v="Cooper, Stanley and Bryant"/>
    <s v="Phased empowering success"/>
    <n v="1000"/>
    <n v="5085"/>
    <x v="1"/>
    <n v="48"/>
    <s v="US"/>
    <s v="USD"/>
    <n v="1532149200"/>
    <n v="1535259600"/>
    <b v="1"/>
    <b v="1"/>
    <x v="2"/>
    <n v="5.085"/>
    <n v="105.9375"/>
    <x v="2"/>
    <s v="web"/>
    <x v="758"/>
    <d v="2018-08-26T05:00:00"/>
  </r>
  <r>
    <n v="847"/>
    <s v="Miller, Glenn and Adams"/>
    <s v="Distributed actuating project"/>
    <n v="4700"/>
    <n v="11174"/>
    <x v="1"/>
    <n v="110"/>
    <s v="US"/>
    <s v="USD"/>
    <n v="1515304800"/>
    <n v="1515564000"/>
    <b v="0"/>
    <b v="0"/>
    <x v="0"/>
    <n v="2.3774468085106384"/>
    <n v="101.58181818181818"/>
    <x v="0"/>
    <s v="food trucks"/>
    <x v="759"/>
    <d v="2018-01-10T06:00:00"/>
  </r>
  <r>
    <n v="848"/>
    <s v="Cole, Salazar and Moreno"/>
    <s v="Robust motivating orchestration"/>
    <n v="3200"/>
    <n v="10831"/>
    <x v="1"/>
    <n v="172"/>
    <s v="US"/>
    <s v="USD"/>
    <n v="1276318800"/>
    <n v="1277096400"/>
    <b v="0"/>
    <b v="0"/>
    <x v="6"/>
    <n v="3.3846875000000001"/>
    <n v="62.970930232558139"/>
    <x v="4"/>
    <s v="drama"/>
    <x v="760"/>
    <d v="2010-06-21T05:00:00"/>
  </r>
  <r>
    <n v="849"/>
    <s v="Jones-Ryan"/>
    <s v="Vision-oriented uniform instruction set"/>
    <n v="6700"/>
    <n v="8917"/>
    <x v="1"/>
    <n v="307"/>
    <s v="US"/>
    <s v="USD"/>
    <n v="1328767200"/>
    <n v="1329026400"/>
    <b v="0"/>
    <b v="1"/>
    <x v="7"/>
    <n v="1.3308955223880596"/>
    <n v="29.045602605863191"/>
    <x v="1"/>
    <s v="indie rock"/>
    <x v="761"/>
    <d v="2012-02-12T06:00:00"/>
  </r>
  <r>
    <n v="850"/>
    <s v="Hood, Perez and Meadows"/>
    <s v="Cross-group upward-trending hierarchy"/>
    <n v="100"/>
    <n v="1"/>
    <x v="0"/>
    <n v="1"/>
    <s v="US"/>
    <s v="USD"/>
    <n v="1321682400"/>
    <n v="1322978400"/>
    <b v="1"/>
    <b v="0"/>
    <x v="1"/>
    <n v="0.01"/>
    <n v="1"/>
    <x v="1"/>
    <s v="rock"/>
    <x v="762"/>
    <d v="2011-12-04T06:00:00"/>
  </r>
  <r>
    <n v="851"/>
    <s v="Bright and Sons"/>
    <s v="Object-based needs-based info-mediaries"/>
    <n v="6000"/>
    <n v="12468"/>
    <x v="1"/>
    <n v="160"/>
    <s v="US"/>
    <s v="USD"/>
    <n v="1335934800"/>
    <n v="1338786000"/>
    <b v="0"/>
    <b v="0"/>
    <x v="5"/>
    <n v="2.0779999999999998"/>
    <n v="77.924999999999997"/>
    <x v="1"/>
    <s v="electric music"/>
    <x v="444"/>
    <d v="2012-06-04T05:00:00"/>
  </r>
  <r>
    <n v="852"/>
    <s v="Brady Ltd"/>
    <s v="Open-source reciprocal standardization"/>
    <n v="4900"/>
    <n v="2505"/>
    <x v="0"/>
    <n v="31"/>
    <s v="US"/>
    <s v="USD"/>
    <n v="1310792400"/>
    <n v="1311656400"/>
    <b v="0"/>
    <b v="1"/>
    <x v="11"/>
    <n v="0.51122448979591839"/>
    <n v="80.806451612903231"/>
    <x v="6"/>
    <s v="video games"/>
    <x v="763"/>
    <d v="2011-07-26T05:00:00"/>
  </r>
  <r>
    <n v="853"/>
    <s v="Collier LLC"/>
    <s v="Secured well-modulated projection"/>
    <n v="17100"/>
    <n v="111502"/>
    <x v="1"/>
    <n v="1467"/>
    <s v="CA"/>
    <s v="CAD"/>
    <n v="1308546000"/>
    <n v="1308978000"/>
    <b v="0"/>
    <b v="1"/>
    <x v="7"/>
    <n v="6.5205847953216374"/>
    <n v="76.006816632583508"/>
    <x v="1"/>
    <s v="indie rock"/>
    <x v="764"/>
    <d v="2011-06-25T05:00:00"/>
  </r>
  <r>
    <n v="854"/>
    <s v="Campbell, Thomas and Obrien"/>
    <s v="Multi-channeled secondary middleware"/>
    <n v="171000"/>
    <n v="194309"/>
    <x v="1"/>
    <n v="2662"/>
    <s v="CA"/>
    <s v="CAD"/>
    <n v="1574056800"/>
    <n v="1576389600"/>
    <b v="0"/>
    <b v="0"/>
    <x v="13"/>
    <n v="1.1363099415204678"/>
    <n v="72.993613824192337"/>
    <x v="5"/>
    <s v="fiction"/>
    <x v="765"/>
    <d v="2019-12-15T06:00:00"/>
  </r>
  <r>
    <n v="855"/>
    <s v="Moses-Terry"/>
    <s v="Horizontal clear-thinking framework"/>
    <n v="23400"/>
    <n v="23956"/>
    <x v="1"/>
    <n v="452"/>
    <s v="AU"/>
    <s v="AUD"/>
    <n v="1308373200"/>
    <n v="1311051600"/>
    <b v="0"/>
    <b v="0"/>
    <x v="3"/>
    <n v="1.0237606837606839"/>
    <n v="53"/>
    <x v="3"/>
    <s v="plays"/>
    <x v="766"/>
    <d v="2011-07-19T05:00:00"/>
  </r>
  <r>
    <n v="856"/>
    <s v="Williams and Sons"/>
    <s v="Profound composite core"/>
    <n v="2400"/>
    <n v="8558"/>
    <x v="1"/>
    <n v="158"/>
    <s v="US"/>
    <s v="USD"/>
    <n v="1335243600"/>
    <n v="1336712400"/>
    <b v="0"/>
    <b v="0"/>
    <x v="0"/>
    <n v="3.5658333333333334"/>
    <n v="54.164556962025316"/>
    <x v="0"/>
    <s v="food trucks"/>
    <x v="767"/>
    <d v="2012-05-11T05:00:00"/>
  </r>
  <r>
    <n v="857"/>
    <s v="Miranda, Gray and Hale"/>
    <s v="Programmable disintermediate matrices"/>
    <n v="5300"/>
    <n v="7413"/>
    <x v="1"/>
    <n v="225"/>
    <s v="CH"/>
    <s v="CHF"/>
    <n v="1328421600"/>
    <n v="1330408800"/>
    <b v="1"/>
    <b v="0"/>
    <x v="12"/>
    <n v="1.3986792452830188"/>
    <n v="32.946666666666665"/>
    <x v="4"/>
    <s v="shorts"/>
    <x v="768"/>
    <d v="2012-02-28T06:00:00"/>
  </r>
  <r>
    <n v="858"/>
    <s v="Ayala, Crawford and Taylor"/>
    <s v="Realigned 5thgeneration knowledge user"/>
    <n v="4000"/>
    <n v="2778"/>
    <x v="0"/>
    <n v="35"/>
    <s v="US"/>
    <s v="USD"/>
    <n v="1524286800"/>
    <n v="1524891600"/>
    <b v="1"/>
    <b v="0"/>
    <x v="0"/>
    <n v="0.69450000000000001"/>
    <n v="79.371428571428567"/>
    <x v="0"/>
    <s v="food trucks"/>
    <x v="769"/>
    <d v="2018-04-28T05:00:00"/>
  </r>
  <r>
    <n v="859"/>
    <s v="Martinez Ltd"/>
    <s v="Multi-layered upward-trending groupware"/>
    <n v="7300"/>
    <n v="2594"/>
    <x v="0"/>
    <n v="63"/>
    <s v="US"/>
    <s v="USD"/>
    <n v="1362117600"/>
    <n v="1363669200"/>
    <b v="0"/>
    <b v="1"/>
    <x v="3"/>
    <n v="0.35534246575342465"/>
    <n v="41.174603174603178"/>
    <x v="3"/>
    <s v="plays"/>
    <x v="770"/>
    <d v="2013-03-19T05:00:00"/>
  </r>
  <r>
    <n v="860"/>
    <s v="Lee PLC"/>
    <s v="Re-contextualized leadingedge firmware"/>
    <n v="2000"/>
    <n v="5033"/>
    <x v="1"/>
    <n v="65"/>
    <s v="US"/>
    <s v="USD"/>
    <n v="1550556000"/>
    <n v="1551420000"/>
    <b v="0"/>
    <b v="1"/>
    <x v="8"/>
    <n v="2.5165000000000002"/>
    <n v="77.430769230769229"/>
    <x v="2"/>
    <s v="wearables"/>
    <x v="771"/>
    <d v="2019-03-01T06:00:00"/>
  </r>
  <r>
    <n v="861"/>
    <s v="Young, Ramsey and Powell"/>
    <s v="Devolved disintermediate analyzer"/>
    <n v="8800"/>
    <n v="9317"/>
    <x v="1"/>
    <n v="163"/>
    <s v="US"/>
    <s v="USD"/>
    <n v="1269147600"/>
    <n v="1269838800"/>
    <b v="0"/>
    <b v="0"/>
    <x v="3"/>
    <n v="1.0587500000000001"/>
    <n v="57.159509202453989"/>
    <x v="3"/>
    <s v="plays"/>
    <x v="772"/>
    <d v="2010-03-29T05:00:00"/>
  </r>
  <r>
    <n v="862"/>
    <s v="Lewis and Sons"/>
    <s v="Profound disintermediate open system"/>
    <n v="3500"/>
    <n v="6560"/>
    <x v="1"/>
    <n v="85"/>
    <s v="US"/>
    <s v="USD"/>
    <n v="1312174800"/>
    <n v="1312520400"/>
    <b v="0"/>
    <b v="0"/>
    <x v="3"/>
    <n v="1.8742857142857143"/>
    <n v="77.17647058823529"/>
    <x v="3"/>
    <s v="plays"/>
    <x v="773"/>
    <d v="2011-08-05T05:00:00"/>
  </r>
  <r>
    <n v="863"/>
    <s v="Davis-Johnson"/>
    <s v="Automated reciprocal protocol"/>
    <n v="1400"/>
    <n v="5415"/>
    <x v="1"/>
    <n v="217"/>
    <s v="US"/>
    <s v="USD"/>
    <n v="1434517200"/>
    <n v="1436504400"/>
    <b v="0"/>
    <b v="1"/>
    <x v="19"/>
    <n v="3.8678571428571429"/>
    <n v="24.953917050691246"/>
    <x v="4"/>
    <s v="television"/>
    <x v="774"/>
    <d v="2015-07-10T05:00:00"/>
  </r>
  <r>
    <n v="864"/>
    <s v="Stevenson-Thompson"/>
    <s v="Automated static workforce"/>
    <n v="4200"/>
    <n v="14577"/>
    <x v="1"/>
    <n v="150"/>
    <s v="US"/>
    <s v="USD"/>
    <n v="1471582800"/>
    <n v="1472014800"/>
    <b v="0"/>
    <b v="0"/>
    <x v="12"/>
    <n v="3.4707142857142856"/>
    <n v="97.18"/>
    <x v="4"/>
    <s v="shorts"/>
    <x v="775"/>
    <d v="2016-08-24T05:00:00"/>
  </r>
  <r>
    <n v="865"/>
    <s v="Ellis, Smith and Armstrong"/>
    <s v="Horizontal attitude-oriented help-desk"/>
    <n v="81000"/>
    <n v="150515"/>
    <x v="1"/>
    <n v="3272"/>
    <s v="US"/>
    <s v="USD"/>
    <n v="1410757200"/>
    <n v="1411534800"/>
    <b v="0"/>
    <b v="0"/>
    <x v="3"/>
    <n v="1.8582098765432098"/>
    <n v="46.000916870415651"/>
    <x v="3"/>
    <s v="plays"/>
    <x v="776"/>
    <d v="2014-09-24T05:00:00"/>
  </r>
  <r>
    <n v="866"/>
    <s v="Jackson-Brown"/>
    <s v="Versatile 5thgeneration matrices"/>
    <n v="182800"/>
    <n v="79045"/>
    <x v="3"/>
    <n v="898"/>
    <s v="US"/>
    <s v="USD"/>
    <n v="1304830800"/>
    <n v="1304917200"/>
    <b v="0"/>
    <b v="0"/>
    <x v="14"/>
    <n v="0.43241247264770238"/>
    <n v="88.023385300668153"/>
    <x v="7"/>
    <s v="photography books"/>
    <x v="777"/>
    <d v="2011-05-09T05:00:00"/>
  </r>
  <r>
    <n v="867"/>
    <s v="Kane, Pruitt and Rivera"/>
    <s v="Cross-platform next generation service-desk"/>
    <n v="4800"/>
    <n v="7797"/>
    <x v="1"/>
    <n v="300"/>
    <s v="US"/>
    <s v="USD"/>
    <n v="1539061200"/>
    <n v="1539579600"/>
    <b v="0"/>
    <b v="0"/>
    <x v="0"/>
    <n v="1.6243749999999999"/>
    <n v="25.99"/>
    <x v="0"/>
    <s v="food trucks"/>
    <x v="778"/>
    <d v="2018-10-15T05:00:00"/>
  </r>
  <r>
    <n v="868"/>
    <s v="Wood, Buckley and Meza"/>
    <s v="Front-line web-enabled installation"/>
    <n v="7000"/>
    <n v="12939"/>
    <x v="1"/>
    <n v="126"/>
    <s v="US"/>
    <s v="USD"/>
    <n v="1381554000"/>
    <n v="1382504400"/>
    <b v="0"/>
    <b v="0"/>
    <x v="3"/>
    <n v="1.8484285714285715"/>
    <n v="102.69047619047619"/>
    <x v="3"/>
    <s v="plays"/>
    <x v="779"/>
    <d v="2013-10-23T05:00:00"/>
  </r>
  <r>
    <n v="869"/>
    <s v="Brown-Williams"/>
    <s v="Multi-channeled responsive product"/>
    <n v="161900"/>
    <n v="38376"/>
    <x v="0"/>
    <n v="526"/>
    <s v="US"/>
    <s v="USD"/>
    <n v="1277096400"/>
    <n v="1278306000"/>
    <b v="0"/>
    <b v="0"/>
    <x v="6"/>
    <n v="0.23703520691785052"/>
    <n v="72.958174904942965"/>
    <x v="4"/>
    <s v="drama"/>
    <x v="780"/>
    <d v="2010-07-05T05:00:00"/>
  </r>
  <r>
    <n v="870"/>
    <s v="Hansen-Austin"/>
    <s v="Adaptive demand-driven encryption"/>
    <n v="7700"/>
    <n v="6920"/>
    <x v="0"/>
    <n v="121"/>
    <s v="US"/>
    <s v="USD"/>
    <n v="1440392400"/>
    <n v="1442552400"/>
    <b v="0"/>
    <b v="0"/>
    <x v="3"/>
    <n v="0.89870129870129867"/>
    <n v="57.190082644628099"/>
    <x v="3"/>
    <s v="plays"/>
    <x v="335"/>
    <d v="2015-09-18T05:00:00"/>
  </r>
  <r>
    <n v="871"/>
    <s v="Santana-George"/>
    <s v="Re-engineered client-driven knowledge user"/>
    <n v="71500"/>
    <n v="194912"/>
    <x v="1"/>
    <n v="2320"/>
    <s v="US"/>
    <s v="USD"/>
    <n v="1509512400"/>
    <n v="1511071200"/>
    <b v="0"/>
    <b v="1"/>
    <x v="3"/>
    <n v="2.7260419580419581"/>
    <n v="84.013793103448279"/>
    <x v="3"/>
    <s v="plays"/>
    <x v="535"/>
    <d v="2017-11-19T06:00:00"/>
  </r>
  <r>
    <n v="872"/>
    <s v="Davis LLC"/>
    <s v="Compatible logistical paradigm"/>
    <n v="4700"/>
    <n v="7992"/>
    <x v="1"/>
    <n v="81"/>
    <s v="AU"/>
    <s v="AUD"/>
    <n v="1535950800"/>
    <n v="1536382800"/>
    <b v="0"/>
    <b v="0"/>
    <x v="22"/>
    <n v="1.7004255319148935"/>
    <n v="98.666666666666671"/>
    <x v="4"/>
    <s v="science fiction"/>
    <x v="270"/>
    <d v="2018-09-08T05:00:00"/>
  </r>
  <r>
    <n v="873"/>
    <s v="Vazquez, Ochoa and Clark"/>
    <s v="Intuitive value-added installation"/>
    <n v="42100"/>
    <n v="79268"/>
    <x v="1"/>
    <n v="1887"/>
    <s v="US"/>
    <s v="USD"/>
    <n v="1389160800"/>
    <n v="1389592800"/>
    <b v="0"/>
    <b v="0"/>
    <x v="14"/>
    <n v="1.8828503562945369"/>
    <n v="42.007419183889773"/>
    <x v="7"/>
    <s v="photography books"/>
    <x v="781"/>
    <d v="2014-01-13T06:00:00"/>
  </r>
  <r>
    <n v="874"/>
    <s v="Chung-Nguyen"/>
    <s v="Managed discrete parallelism"/>
    <n v="40200"/>
    <n v="139468"/>
    <x v="1"/>
    <n v="4358"/>
    <s v="US"/>
    <s v="USD"/>
    <n v="1271998800"/>
    <n v="1275282000"/>
    <b v="0"/>
    <b v="1"/>
    <x v="14"/>
    <n v="3.4693532338308457"/>
    <n v="32.002753556677376"/>
    <x v="7"/>
    <s v="photography books"/>
    <x v="782"/>
    <d v="2010-05-31T05:00:00"/>
  </r>
  <r>
    <n v="875"/>
    <s v="Mueller-Harmon"/>
    <s v="Implemented tangible approach"/>
    <n v="7900"/>
    <n v="5465"/>
    <x v="0"/>
    <n v="67"/>
    <s v="US"/>
    <s v="USD"/>
    <n v="1294898400"/>
    <n v="1294984800"/>
    <b v="0"/>
    <b v="0"/>
    <x v="1"/>
    <n v="0.6917721518987342"/>
    <n v="81.567164179104481"/>
    <x v="1"/>
    <s v="rock"/>
    <x v="783"/>
    <d v="2011-01-14T06:00:00"/>
  </r>
  <r>
    <n v="876"/>
    <s v="Dixon, Perez and Banks"/>
    <s v="Re-engineered encompassing definition"/>
    <n v="8300"/>
    <n v="2111"/>
    <x v="0"/>
    <n v="57"/>
    <s v="CA"/>
    <s v="CAD"/>
    <n v="1559970000"/>
    <n v="1562043600"/>
    <b v="0"/>
    <b v="0"/>
    <x v="14"/>
    <n v="0.25433734939759034"/>
    <n v="37.035087719298247"/>
    <x v="7"/>
    <s v="photography books"/>
    <x v="784"/>
    <d v="2019-07-02T05:00:00"/>
  </r>
  <r>
    <n v="877"/>
    <s v="Estrada Group"/>
    <s v="Multi-lateral uniform collaboration"/>
    <n v="163600"/>
    <n v="126628"/>
    <x v="0"/>
    <n v="1229"/>
    <s v="US"/>
    <s v="USD"/>
    <n v="1469509200"/>
    <n v="1469595600"/>
    <b v="0"/>
    <b v="0"/>
    <x v="0"/>
    <n v="0.77400977995110021"/>
    <n v="103.033360455655"/>
    <x v="0"/>
    <s v="food trucks"/>
    <x v="785"/>
    <d v="2016-07-27T05:00:00"/>
  </r>
  <r>
    <n v="878"/>
    <s v="Lutz Group"/>
    <s v="Enterprise-wide foreground paradigm"/>
    <n v="2700"/>
    <n v="1012"/>
    <x v="0"/>
    <n v="12"/>
    <s v="IT"/>
    <s v="EUR"/>
    <n v="1579068000"/>
    <n v="1581141600"/>
    <b v="0"/>
    <b v="0"/>
    <x v="16"/>
    <n v="0.37481481481481482"/>
    <n v="84.333333333333329"/>
    <x v="1"/>
    <s v="metal"/>
    <x v="786"/>
    <d v="2020-02-08T06:00:00"/>
  </r>
  <r>
    <n v="879"/>
    <s v="Ortiz Inc"/>
    <s v="Stand-alone incremental parallelism"/>
    <n v="1000"/>
    <n v="5438"/>
    <x v="1"/>
    <n v="53"/>
    <s v="US"/>
    <s v="USD"/>
    <n v="1487743200"/>
    <n v="1488520800"/>
    <b v="0"/>
    <b v="0"/>
    <x v="9"/>
    <n v="5.4379999999999997"/>
    <n v="102.60377358490567"/>
    <x v="5"/>
    <s v="nonfiction"/>
    <x v="787"/>
    <d v="2017-03-03T06:00:00"/>
  </r>
  <r>
    <n v="880"/>
    <s v="Craig, Ellis and Miller"/>
    <s v="Persevering 5thgeneration throughput"/>
    <n v="84500"/>
    <n v="193101"/>
    <x v="1"/>
    <n v="2414"/>
    <s v="US"/>
    <s v="USD"/>
    <n v="1563685200"/>
    <n v="1563858000"/>
    <b v="0"/>
    <b v="0"/>
    <x v="5"/>
    <n v="2.2852189349112426"/>
    <n v="79.992129246064621"/>
    <x v="1"/>
    <s v="electric music"/>
    <x v="788"/>
    <d v="2019-07-23T05:00:00"/>
  </r>
  <r>
    <n v="881"/>
    <s v="Charles Inc"/>
    <s v="Implemented object-oriented synergy"/>
    <n v="81300"/>
    <n v="31665"/>
    <x v="0"/>
    <n v="452"/>
    <s v="US"/>
    <s v="USD"/>
    <n v="1436418000"/>
    <n v="1438923600"/>
    <b v="0"/>
    <b v="1"/>
    <x v="3"/>
    <n v="0.38948339483394834"/>
    <n v="70.055309734513273"/>
    <x v="3"/>
    <s v="plays"/>
    <x v="330"/>
    <d v="2015-08-07T05:00:00"/>
  </r>
  <r>
    <n v="882"/>
    <s v="White-Rosario"/>
    <s v="Balanced demand-driven definition"/>
    <n v="800"/>
    <n v="2960"/>
    <x v="1"/>
    <n v="80"/>
    <s v="US"/>
    <s v="USD"/>
    <n v="1421820000"/>
    <n v="1422165600"/>
    <b v="0"/>
    <b v="0"/>
    <x v="3"/>
    <n v="3.7"/>
    <n v="37"/>
    <x v="3"/>
    <s v="plays"/>
    <x v="789"/>
    <d v="2015-01-25T06:00:00"/>
  </r>
  <r>
    <n v="883"/>
    <s v="Simmons-Villarreal"/>
    <s v="Customer-focused mobile Graphic Interface"/>
    <n v="3400"/>
    <n v="8089"/>
    <x v="1"/>
    <n v="193"/>
    <s v="US"/>
    <s v="USD"/>
    <n v="1274763600"/>
    <n v="1277874000"/>
    <b v="0"/>
    <b v="0"/>
    <x v="12"/>
    <n v="2.3791176470588233"/>
    <n v="41.911917098445599"/>
    <x v="4"/>
    <s v="shorts"/>
    <x v="790"/>
    <d v="2010-06-30T05:00:00"/>
  </r>
  <r>
    <n v="884"/>
    <s v="Strickland Group"/>
    <s v="Horizontal secondary interface"/>
    <n v="170800"/>
    <n v="109374"/>
    <x v="0"/>
    <n v="1886"/>
    <s v="US"/>
    <s v="USD"/>
    <n v="1399179600"/>
    <n v="1399352400"/>
    <b v="0"/>
    <b v="1"/>
    <x v="3"/>
    <n v="0.64036299765807958"/>
    <n v="57.992576882290564"/>
    <x v="3"/>
    <s v="plays"/>
    <x v="791"/>
    <d v="2014-05-06T05:00:00"/>
  </r>
  <r>
    <n v="885"/>
    <s v="Lynch Ltd"/>
    <s v="Virtual analyzing collaboration"/>
    <n v="1800"/>
    <n v="2129"/>
    <x v="1"/>
    <n v="52"/>
    <s v="US"/>
    <s v="USD"/>
    <n v="1275800400"/>
    <n v="1279083600"/>
    <b v="0"/>
    <b v="0"/>
    <x v="3"/>
    <n v="1.1827777777777777"/>
    <n v="40.942307692307693"/>
    <x v="3"/>
    <s v="plays"/>
    <x v="792"/>
    <d v="2010-07-14T05:00:00"/>
  </r>
  <r>
    <n v="886"/>
    <s v="Sanders LLC"/>
    <s v="Multi-tiered explicit focus group"/>
    <n v="150600"/>
    <n v="127745"/>
    <x v="0"/>
    <n v="1825"/>
    <s v="US"/>
    <s v="USD"/>
    <n v="1282798800"/>
    <n v="1284354000"/>
    <b v="0"/>
    <b v="0"/>
    <x v="7"/>
    <n v="0.84824037184594958"/>
    <n v="69.9972602739726"/>
    <x v="1"/>
    <s v="indie rock"/>
    <x v="793"/>
    <d v="2010-09-13T05:00:00"/>
  </r>
  <r>
    <n v="887"/>
    <s v="Cooper LLC"/>
    <s v="Multi-layered systematic knowledgebase"/>
    <n v="7800"/>
    <n v="2289"/>
    <x v="0"/>
    <n v="31"/>
    <s v="US"/>
    <s v="USD"/>
    <n v="1437109200"/>
    <n v="1441170000"/>
    <b v="0"/>
    <b v="1"/>
    <x v="3"/>
    <n v="0.29346153846153844"/>
    <n v="73.838709677419359"/>
    <x v="3"/>
    <s v="plays"/>
    <x v="794"/>
    <d v="2015-09-02T05:00:00"/>
  </r>
  <r>
    <n v="888"/>
    <s v="Palmer Ltd"/>
    <s v="Reverse-engineered uniform knowledge user"/>
    <n v="5800"/>
    <n v="12174"/>
    <x v="1"/>
    <n v="290"/>
    <s v="US"/>
    <s v="USD"/>
    <n v="1491886800"/>
    <n v="1493528400"/>
    <b v="0"/>
    <b v="0"/>
    <x v="3"/>
    <n v="2.0989655172413793"/>
    <n v="41.979310344827589"/>
    <x v="3"/>
    <s v="plays"/>
    <x v="795"/>
    <d v="2017-04-30T05:00:00"/>
  </r>
  <r>
    <n v="889"/>
    <s v="Santos Group"/>
    <s v="Secured dynamic capacity"/>
    <n v="5600"/>
    <n v="9508"/>
    <x v="1"/>
    <n v="122"/>
    <s v="US"/>
    <s v="USD"/>
    <n v="1394600400"/>
    <n v="1395205200"/>
    <b v="0"/>
    <b v="1"/>
    <x v="5"/>
    <n v="1.697857142857143"/>
    <n v="77.93442622950819"/>
    <x v="1"/>
    <s v="electric music"/>
    <x v="796"/>
    <d v="2014-03-19T05:00:00"/>
  </r>
  <r>
    <n v="890"/>
    <s v="Christian, Kim and Jimenez"/>
    <s v="Devolved foreground throughput"/>
    <n v="134400"/>
    <n v="155849"/>
    <x v="1"/>
    <n v="1470"/>
    <s v="US"/>
    <s v="USD"/>
    <n v="1561352400"/>
    <n v="1561438800"/>
    <b v="0"/>
    <b v="0"/>
    <x v="7"/>
    <n v="1.1595907738095239"/>
    <n v="106.01972789115646"/>
    <x v="1"/>
    <s v="indie rock"/>
    <x v="797"/>
    <d v="2019-06-25T05:00:00"/>
  </r>
  <r>
    <n v="891"/>
    <s v="Williams, Price and Hurley"/>
    <s v="Synchronized demand-driven infrastructure"/>
    <n v="3000"/>
    <n v="7758"/>
    <x v="1"/>
    <n v="165"/>
    <s v="CA"/>
    <s v="CAD"/>
    <n v="1322892000"/>
    <n v="1326693600"/>
    <b v="0"/>
    <b v="0"/>
    <x v="4"/>
    <n v="2.5859999999999999"/>
    <n v="47.018181818181816"/>
    <x v="4"/>
    <s v="documentary"/>
    <x v="798"/>
    <d v="2012-01-16T06:00:00"/>
  </r>
  <r>
    <n v="892"/>
    <s v="Anderson, Parks and Estrada"/>
    <s v="Realigned discrete structure"/>
    <n v="6000"/>
    <n v="13835"/>
    <x v="1"/>
    <n v="182"/>
    <s v="US"/>
    <s v="USD"/>
    <n v="1274418000"/>
    <n v="1277960400"/>
    <b v="0"/>
    <b v="0"/>
    <x v="18"/>
    <n v="2.3058333333333332"/>
    <n v="76.016483516483518"/>
    <x v="5"/>
    <s v="translations"/>
    <x v="799"/>
    <d v="2010-07-01T05:00:00"/>
  </r>
  <r>
    <n v="893"/>
    <s v="Collins-Martinez"/>
    <s v="Progressive grid-enabled website"/>
    <n v="8400"/>
    <n v="10770"/>
    <x v="1"/>
    <n v="199"/>
    <s v="IT"/>
    <s v="EUR"/>
    <n v="1434344400"/>
    <n v="1434690000"/>
    <b v="0"/>
    <b v="1"/>
    <x v="4"/>
    <n v="1.2821428571428573"/>
    <n v="54.120603015075375"/>
    <x v="4"/>
    <s v="documentary"/>
    <x v="800"/>
    <d v="2015-06-19T05:00:00"/>
  </r>
  <r>
    <n v="894"/>
    <s v="Barrett Inc"/>
    <s v="Organic cohesive neural-net"/>
    <n v="1700"/>
    <n v="3208"/>
    <x v="1"/>
    <n v="56"/>
    <s v="GB"/>
    <s v="GBP"/>
    <n v="1373518800"/>
    <n v="1376110800"/>
    <b v="0"/>
    <b v="1"/>
    <x v="19"/>
    <n v="1.8870588235294117"/>
    <n v="57.285714285714285"/>
    <x v="4"/>
    <s v="television"/>
    <x v="801"/>
    <d v="2013-08-10T05:00:00"/>
  </r>
  <r>
    <n v="895"/>
    <s v="Adams-Rollins"/>
    <s v="Integrated demand-driven info-mediaries"/>
    <n v="159800"/>
    <n v="11108"/>
    <x v="0"/>
    <n v="107"/>
    <s v="US"/>
    <s v="USD"/>
    <n v="1517637600"/>
    <n v="1518415200"/>
    <b v="0"/>
    <b v="0"/>
    <x v="3"/>
    <n v="6.9511889862327911E-2"/>
    <n v="103.81308411214954"/>
    <x v="3"/>
    <s v="plays"/>
    <x v="802"/>
    <d v="2018-02-12T06:00:00"/>
  </r>
  <r>
    <n v="896"/>
    <s v="Wright-Bryant"/>
    <s v="Reverse-engineered client-server extranet"/>
    <n v="19800"/>
    <n v="153338"/>
    <x v="1"/>
    <n v="1460"/>
    <s v="AU"/>
    <s v="AUD"/>
    <n v="1310619600"/>
    <n v="1310878800"/>
    <b v="0"/>
    <b v="1"/>
    <x v="0"/>
    <n v="7.7443434343434348"/>
    <n v="105.02602739726028"/>
    <x v="0"/>
    <s v="food trucks"/>
    <x v="803"/>
    <d v="2011-07-17T05:00:00"/>
  </r>
  <r>
    <n v="897"/>
    <s v="Berry-Cannon"/>
    <s v="Organized discrete encoding"/>
    <n v="8800"/>
    <n v="2437"/>
    <x v="0"/>
    <n v="27"/>
    <s v="US"/>
    <s v="USD"/>
    <n v="1556427600"/>
    <n v="1556600400"/>
    <b v="0"/>
    <b v="0"/>
    <x v="3"/>
    <n v="0.27693181818181817"/>
    <n v="90.259259259259252"/>
    <x v="3"/>
    <s v="plays"/>
    <x v="212"/>
    <d v="2019-04-30T05:00:00"/>
  </r>
  <r>
    <n v="898"/>
    <s v="Davis-Gonzalez"/>
    <s v="Balanced regional flexibility"/>
    <n v="179100"/>
    <n v="93991"/>
    <x v="0"/>
    <n v="1221"/>
    <s v="US"/>
    <s v="USD"/>
    <n v="1576476000"/>
    <n v="1576994400"/>
    <b v="0"/>
    <b v="0"/>
    <x v="4"/>
    <n v="0.52479620323841425"/>
    <n v="76.978705978705975"/>
    <x v="4"/>
    <s v="documentary"/>
    <x v="804"/>
    <d v="2019-12-22T06:00:00"/>
  </r>
  <r>
    <n v="899"/>
    <s v="Best-Young"/>
    <s v="Implemented multimedia time-frame"/>
    <n v="3100"/>
    <n v="12620"/>
    <x v="1"/>
    <n v="123"/>
    <s v="CH"/>
    <s v="CHF"/>
    <n v="1381122000"/>
    <n v="1382677200"/>
    <b v="0"/>
    <b v="0"/>
    <x v="17"/>
    <n v="4.0709677419354842"/>
    <n v="102.60162601626017"/>
    <x v="1"/>
    <s v="jazz"/>
    <x v="805"/>
    <d v="2013-10-25T05:00:00"/>
  </r>
  <r>
    <n v="900"/>
    <s v="Powers, Smith and Deleon"/>
    <s v="Enhanced uniform service-desk"/>
    <n v="100"/>
    <n v="2"/>
    <x v="0"/>
    <n v="1"/>
    <s v="US"/>
    <s v="USD"/>
    <n v="1411102800"/>
    <n v="1411189200"/>
    <b v="0"/>
    <b v="1"/>
    <x v="2"/>
    <n v="0.02"/>
    <n v="2"/>
    <x v="2"/>
    <s v="web"/>
    <x v="806"/>
    <d v="2014-09-20T05:00:00"/>
  </r>
  <r>
    <n v="901"/>
    <s v="Hogan Group"/>
    <s v="Versatile bottom-line definition"/>
    <n v="5600"/>
    <n v="8746"/>
    <x v="1"/>
    <n v="159"/>
    <s v="US"/>
    <s v="USD"/>
    <n v="1531803600"/>
    <n v="1534654800"/>
    <b v="0"/>
    <b v="1"/>
    <x v="1"/>
    <n v="1.5617857142857143"/>
    <n v="55.0062893081761"/>
    <x v="1"/>
    <s v="rock"/>
    <x v="807"/>
    <d v="2018-08-19T05:00:00"/>
  </r>
  <r>
    <n v="902"/>
    <s v="Wang, Silva and Byrd"/>
    <s v="Integrated bifurcated software"/>
    <n v="1400"/>
    <n v="3534"/>
    <x v="1"/>
    <n v="110"/>
    <s v="US"/>
    <s v="USD"/>
    <n v="1454133600"/>
    <n v="1457762400"/>
    <b v="0"/>
    <b v="0"/>
    <x v="2"/>
    <n v="2.5242857142857145"/>
    <n v="32.127272727272725"/>
    <x v="2"/>
    <s v="web"/>
    <x v="722"/>
    <d v="2016-03-12T06:00:00"/>
  </r>
  <r>
    <n v="903"/>
    <s v="Parker-Morris"/>
    <s v="Assimilated next generation instruction set"/>
    <n v="41000"/>
    <n v="709"/>
    <x v="2"/>
    <n v="14"/>
    <s v="US"/>
    <s v="USD"/>
    <n v="1336194000"/>
    <n v="1337490000"/>
    <b v="0"/>
    <b v="1"/>
    <x v="9"/>
    <n v="1.729268292682927E-2"/>
    <n v="50.642857142857146"/>
    <x v="5"/>
    <s v="nonfiction"/>
    <x v="477"/>
    <d v="2012-05-20T05:00:00"/>
  </r>
  <r>
    <n v="904"/>
    <s v="Rodriguez, Johnson and Jackson"/>
    <s v="Digitized foreground array"/>
    <n v="6500"/>
    <n v="795"/>
    <x v="0"/>
    <n v="16"/>
    <s v="US"/>
    <s v="USD"/>
    <n v="1349326800"/>
    <n v="1349672400"/>
    <b v="0"/>
    <b v="0"/>
    <x v="15"/>
    <n v="0.12230769230769231"/>
    <n v="49.6875"/>
    <x v="5"/>
    <s v="radio &amp; podcasts"/>
    <x v="259"/>
    <d v="2012-10-08T05:00:00"/>
  </r>
  <r>
    <n v="905"/>
    <s v="Haynes PLC"/>
    <s v="Re-engineered clear-thinking project"/>
    <n v="7900"/>
    <n v="12955"/>
    <x v="1"/>
    <n v="236"/>
    <s v="US"/>
    <s v="USD"/>
    <n v="1379566800"/>
    <n v="1379826000"/>
    <b v="0"/>
    <b v="0"/>
    <x v="3"/>
    <n v="1.6398734177215191"/>
    <n v="54.894067796610166"/>
    <x v="3"/>
    <s v="plays"/>
    <x v="9"/>
    <d v="2013-09-22T05:00:00"/>
  </r>
  <r>
    <n v="906"/>
    <s v="Hayes Group"/>
    <s v="Implemented even-keeled standardization"/>
    <n v="5500"/>
    <n v="8964"/>
    <x v="1"/>
    <n v="191"/>
    <s v="US"/>
    <s v="USD"/>
    <n v="1494651600"/>
    <n v="1497762000"/>
    <b v="1"/>
    <b v="1"/>
    <x v="4"/>
    <n v="1.6298181818181818"/>
    <n v="46.931937172774866"/>
    <x v="4"/>
    <s v="documentary"/>
    <x v="808"/>
    <d v="2017-06-18T05:00:00"/>
  </r>
  <r>
    <n v="907"/>
    <s v="White, Pena and Calhoun"/>
    <s v="Quality-focused asymmetric adapter"/>
    <n v="9100"/>
    <n v="1843"/>
    <x v="0"/>
    <n v="41"/>
    <s v="US"/>
    <s v="USD"/>
    <n v="1303880400"/>
    <n v="1304485200"/>
    <b v="0"/>
    <b v="0"/>
    <x v="3"/>
    <n v="0.20252747252747252"/>
    <n v="44.951219512195124"/>
    <x v="3"/>
    <s v="plays"/>
    <x v="809"/>
    <d v="2011-05-04T05:00:00"/>
  </r>
  <r>
    <n v="908"/>
    <s v="Bryant-Pope"/>
    <s v="Networked intangible help-desk"/>
    <n v="38200"/>
    <n v="121950"/>
    <x v="1"/>
    <n v="3934"/>
    <s v="US"/>
    <s v="USD"/>
    <n v="1335934800"/>
    <n v="1336885200"/>
    <b v="0"/>
    <b v="0"/>
    <x v="11"/>
    <n v="3.1924083769633507"/>
    <n v="30.99898322318251"/>
    <x v="6"/>
    <s v="video games"/>
    <x v="444"/>
    <d v="2012-05-13T05:00:00"/>
  </r>
  <r>
    <n v="909"/>
    <s v="Gates, Li and Thompson"/>
    <s v="Synchronized attitude-oriented frame"/>
    <n v="1800"/>
    <n v="8621"/>
    <x v="1"/>
    <n v="80"/>
    <s v="CA"/>
    <s v="CAD"/>
    <n v="1528088400"/>
    <n v="1530421200"/>
    <b v="0"/>
    <b v="1"/>
    <x v="3"/>
    <n v="4.7894444444444444"/>
    <n v="107.7625"/>
    <x v="3"/>
    <s v="plays"/>
    <x v="384"/>
    <d v="2018-07-01T05:00:00"/>
  </r>
  <r>
    <n v="910"/>
    <s v="King-Morris"/>
    <s v="Proactive incremental architecture"/>
    <n v="154500"/>
    <n v="30215"/>
    <x v="3"/>
    <n v="296"/>
    <s v="US"/>
    <s v="USD"/>
    <n v="1421906400"/>
    <n v="1421992800"/>
    <b v="0"/>
    <b v="0"/>
    <x v="3"/>
    <n v="0.19556634304207121"/>
    <n v="102.07770270270271"/>
    <x v="3"/>
    <s v="plays"/>
    <x v="810"/>
    <d v="2015-01-23T06:00:00"/>
  </r>
  <r>
    <n v="911"/>
    <s v="Carter, Cole and Curtis"/>
    <s v="Cloned responsive standardization"/>
    <n v="5800"/>
    <n v="11539"/>
    <x v="1"/>
    <n v="462"/>
    <s v="US"/>
    <s v="USD"/>
    <n v="1568005200"/>
    <n v="1568178000"/>
    <b v="1"/>
    <b v="0"/>
    <x v="2"/>
    <n v="1.9894827586206896"/>
    <n v="24.976190476190474"/>
    <x v="2"/>
    <s v="web"/>
    <x v="811"/>
    <d v="2019-09-11T05:00:00"/>
  </r>
  <r>
    <n v="912"/>
    <s v="Sanchez-Parsons"/>
    <s v="Reduced bifurcated pricing structure"/>
    <n v="1800"/>
    <n v="14310"/>
    <x v="1"/>
    <n v="179"/>
    <s v="US"/>
    <s v="USD"/>
    <n v="1346821200"/>
    <n v="1347944400"/>
    <b v="1"/>
    <b v="0"/>
    <x v="6"/>
    <n v="7.95"/>
    <n v="79.944134078212286"/>
    <x v="4"/>
    <s v="drama"/>
    <x v="812"/>
    <d v="2012-09-18T05:00:00"/>
  </r>
  <r>
    <n v="913"/>
    <s v="Rivera-Pearson"/>
    <s v="Re-engineered asymmetric challenge"/>
    <n v="70200"/>
    <n v="35536"/>
    <x v="0"/>
    <n v="523"/>
    <s v="AU"/>
    <s v="AUD"/>
    <n v="1557637200"/>
    <n v="1558760400"/>
    <b v="0"/>
    <b v="0"/>
    <x v="6"/>
    <n v="0.50621082621082625"/>
    <n v="67.946462715105156"/>
    <x v="4"/>
    <s v="drama"/>
    <x v="813"/>
    <d v="2019-05-25T05:00:00"/>
  </r>
  <r>
    <n v="914"/>
    <s v="Ramirez, Padilla and Barrera"/>
    <s v="Diverse client-driven conglomeration"/>
    <n v="6400"/>
    <n v="3676"/>
    <x v="0"/>
    <n v="141"/>
    <s v="GB"/>
    <s v="GBP"/>
    <n v="1375592400"/>
    <n v="1376629200"/>
    <b v="0"/>
    <b v="0"/>
    <x v="3"/>
    <n v="0.57437499999999997"/>
    <n v="26.070921985815602"/>
    <x v="3"/>
    <s v="plays"/>
    <x v="814"/>
    <d v="2013-08-16T05:00:00"/>
  </r>
  <r>
    <n v="915"/>
    <s v="Riggs Group"/>
    <s v="Configurable upward-trending solution"/>
    <n v="125900"/>
    <n v="195936"/>
    <x v="1"/>
    <n v="1866"/>
    <s v="GB"/>
    <s v="GBP"/>
    <n v="1503982800"/>
    <n v="1504760400"/>
    <b v="0"/>
    <b v="0"/>
    <x v="19"/>
    <n v="1.5562827640984909"/>
    <n v="105.0032154340836"/>
    <x v="4"/>
    <s v="television"/>
    <x v="80"/>
    <d v="2017-09-07T05:00:00"/>
  </r>
  <r>
    <n v="916"/>
    <s v="Clements Ltd"/>
    <s v="Persistent bandwidth-monitored framework"/>
    <n v="3700"/>
    <n v="1343"/>
    <x v="0"/>
    <n v="52"/>
    <s v="US"/>
    <s v="USD"/>
    <n v="1418882400"/>
    <n v="1419660000"/>
    <b v="0"/>
    <b v="0"/>
    <x v="14"/>
    <n v="0.36297297297297298"/>
    <n v="25.826923076923077"/>
    <x v="7"/>
    <s v="photography books"/>
    <x v="815"/>
    <d v="2014-12-27T06:00:00"/>
  </r>
  <r>
    <n v="917"/>
    <s v="Cooper Inc"/>
    <s v="Polarized discrete product"/>
    <n v="3600"/>
    <n v="2097"/>
    <x v="2"/>
    <n v="27"/>
    <s v="GB"/>
    <s v="GBP"/>
    <n v="1309237200"/>
    <n v="1311310800"/>
    <b v="0"/>
    <b v="1"/>
    <x v="12"/>
    <n v="0.58250000000000002"/>
    <n v="77.666666666666671"/>
    <x v="4"/>
    <s v="shorts"/>
    <x v="816"/>
    <d v="2011-07-22T05:00:00"/>
  </r>
  <r>
    <n v="918"/>
    <s v="Jones-Gonzalez"/>
    <s v="Seamless dynamic website"/>
    <n v="3800"/>
    <n v="9021"/>
    <x v="1"/>
    <n v="156"/>
    <s v="CH"/>
    <s v="CHF"/>
    <n v="1343365200"/>
    <n v="1344315600"/>
    <b v="0"/>
    <b v="0"/>
    <x v="15"/>
    <n v="2.3739473684210526"/>
    <n v="57.82692307692308"/>
    <x v="5"/>
    <s v="radio &amp; podcasts"/>
    <x v="474"/>
    <d v="2012-08-07T05:00:00"/>
  </r>
  <r>
    <n v="919"/>
    <s v="Fox Ltd"/>
    <s v="Extended multimedia firmware"/>
    <n v="35600"/>
    <n v="20915"/>
    <x v="0"/>
    <n v="225"/>
    <s v="AU"/>
    <s v="AUD"/>
    <n v="1507957200"/>
    <n v="1510725600"/>
    <b v="0"/>
    <b v="1"/>
    <x v="3"/>
    <n v="0.58750000000000002"/>
    <n v="92.955555555555549"/>
    <x v="3"/>
    <s v="plays"/>
    <x v="817"/>
    <d v="2017-11-15T06:00:00"/>
  </r>
  <r>
    <n v="920"/>
    <s v="Green, Murphy and Webb"/>
    <s v="Versatile directional project"/>
    <n v="5300"/>
    <n v="9676"/>
    <x v="1"/>
    <n v="255"/>
    <s v="US"/>
    <s v="USD"/>
    <n v="1549519200"/>
    <n v="1551247200"/>
    <b v="1"/>
    <b v="0"/>
    <x v="10"/>
    <n v="1.8256603773584905"/>
    <n v="37.945098039215686"/>
    <x v="4"/>
    <s v="animation"/>
    <x v="818"/>
    <d v="2019-02-27T06:00:00"/>
  </r>
  <r>
    <n v="921"/>
    <s v="Stevenson PLC"/>
    <s v="Profound directional knowledge user"/>
    <n v="160400"/>
    <n v="1210"/>
    <x v="0"/>
    <n v="38"/>
    <s v="US"/>
    <s v="USD"/>
    <n v="1329026400"/>
    <n v="1330236000"/>
    <b v="0"/>
    <b v="0"/>
    <x v="2"/>
    <n v="7.5436408977556111E-3"/>
    <n v="31.842105263157894"/>
    <x v="2"/>
    <s v="web"/>
    <x v="819"/>
    <d v="2012-02-26T06:00:00"/>
  </r>
  <r>
    <n v="922"/>
    <s v="Soto-Anthony"/>
    <s v="Ameliorated logistical capability"/>
    <n v="51400"/>
    <n v="90440"/>
    <x v="1"/>
    <n v="2261"/>
    <s v="US"/>
    <s v="USD"/>
    <n v="1544335200"/>
    <n v="1545112800"/>
    <b v="0"/>
    <b v="1"/>
    <x v="21"/>
    <n v="1.7595330739299611"/>
    <n v="40"/>
    <x v="1"/>
    <s v="world music"/>
    <x v="609"/>
    <d v="2018-12-18T06:00:00"/>
  </r>
  <r>
    <n v="923"/>
    <s v="Wise and Sons"/>
    <s v="Sharable discrete definition"/>
    <n v="1700"/>
    <n v="4044"/>
    <x v="1"/>
    <n v="40"/>
    <s v="US"/>
    <s v="USD"/>
    <n v="1279083600"/>
    <n v="1279170000"/>
    <b v="0"/>
    <b v="0"/>
    <x v="3"/>
    <n v="2.3788235294117648"/>
    <n v="101.1"/>
    <x v="3"/>
    <s v="plays"/>
    <x v="547"/>
    <d v="2010-07-15T05:00:00"/>
  </r>
  <r>
    <n v="924"/>
    <s v="Butler-Barr"/>
    <s v="User-friendly next generation core"/>
    <n v="39400"/>
    <n v="192292"/>
    <x v="1"/>
    <n v="2289"/>
    <s v="IT"/>
    <s v="EUR"/>
    <n v="1572498000"/>
    <n v="1573452000"/>
    <b v="0"/>
    <b v="0"/>
    <x v="3"/>
    <n v="4.8805076142131982"/>
    <n v="84.006989951944078"/>
    <x v="3"/>
    <s v="plays"/>
    <x v="820"/>
    <d v="2019-11-11T06:00:00"/>
  </r>
  <r>
    <n v="925"/>
    <s v="Wilson, Jefferson and Anderson"/>
    <s v="Profit-focused empowering system engine"/>
    <n v="3000"/>
    <n v="6722"/>
    <x v="1"/>
    <n v="65"/>
    <s v="US"/>
    <s v="USD"/>
    <n v="1506056400"/>
    <n v="1507093200"/>
    <b v="0"/>
    <b v="0"/>
    <x v="3"/>
    <n v="2.2406666666666668"/>
    <n v="103.41538461538461"/>
    <x v="3"/>
    <s v="plays"/>
    <x v="821"/>
    <d v="2017-10-04T05:00:00"/>
  </r>
  <r>
    <n v="926"/>
    <s v="Brown-Oliver"/>
    <s v="Synchronized cohesive encoding"/>
    <n v="8700"/>
    <n v="1577"/>
    <x v="0"/>
    <n v="15"/>
    <s v="US"/>
    <s v="USD"/>
    <n v="1463029200"/>
    <n v="1463374800"/>
    <b v="0"/>
    <b v="0"/>
    <x v="0"/>
    <n v="0.18126436781609195"/>
    <n v="105.13333333333334"/>
    <x v="0"/>
    <s v="food trucks"/>
    <x v="151"/>
    <d v="2016-05-16T05:00:00"/>
  </r>
  <r>
    <n v="927"/>
    <s v="Davis-Gardner"/>
    <s v="Synergistic dynamic utilization"/>
    <n v="7200"/>
    <n v="3301"/>
    <x v="0"/>
    <n v="37"/>
    <s v="US"/>
    <s v="USD"/>
    <n v="1342069200"/>
    <n v="1344574800"/>
    <b v="0"/>
    <b v="0"/>
    <x v="3"/>
    <n v="0.45847222222222223"/>
    <n v="89.21621621621621"/>
    <x v="3"/>
    <s v="plays"/>
    <x v="822"/>
    <d v="2012-08-10T05:00:00"/>
  </r>
  <r>
    <n v="928"/>
    <s v="Dawson Group"/>
    <s v="Triple-buffered bi-directional model"/>
    <n v="167400"/>
    <n v="196386"/>
    <x v="1"/>
    <n v="3777"/>
    <s v="IT"/>
    <s v="EUR"/>
    <n v="1388296800"/>
    <n v="1389074400"/>
    <b v="0"/>
    <b v="0"/>
    <x v="2"/>
    <n v="1.1731541218637993"/>
    <n v="51.995234312946785"/>
    <x v="2"/>
    <s v="web"/>
    <x v="823"/>
    <d v="2014-01-07T06:00:00"/>
  </r>
  <r>
    <n v="929"/>
    <s v="Turner-Terrell"/>
    <s v="Polarized tertiary function"/>
    <n v="5500"/>
    <n v="11952"/>
    <x v="1"/>
    <n v="184"/>
    <s v="GB"/>
    <s v="GBP"/>
    <n v="1493787600"/>
    <n v="1494997200"/>
    <b v="0"/>
    <b v="0"/>
    <x v="3"/>
    <n v="2.173090909090909"/>
    <n v="64.956521739130437"/>
    <x v="3"/>
    <s v="plays"/>
    <x v="824"/>
    <d v="2017-05-17T05:00:00"/>
  </r>
  <r>
    <n v="930"/>
    <s v="Hall, Buchanan and Benton"/>
    <s v="Configurable fault-tolerant structure"/>
    <n v="3500"/>
    <n v="3930"/>
    <x v="1"/>
    <n v="85"/>
    <s v="US"/>
    <s v="USD"/>
    <n v="1424844000"/>
    <n v="1425448800"/>
    <b v="0"/>
    <b v="1"/>
    <x v="3"/>
    <n v="1.1228571428571428"/>
    <n v="46.235294117647058"/>
    <x v="3"/>
    <s v="plays"/>
    <x v="825"/>
    <d v="2015-03-04T06:00:00"/>
  </r>
  <r>
    <n v="931"/>
    <s v="Lowery, Hayden and Cruz"/>
    <s v="Digitized 24/7 budgetary management"/>
    <n v="7900"/>
    <n v="5729"/>
    <x v="0"/>
    <n v="112"/>
    <s v="US"/>
    <s v="USD"/>
    <n v="1403931600"/>
    <n v="1404104400"/>
    <b v="0"/>
    <b v="1"/>
    <x v="3"/>
    <n v="0.72518987341772156"/>
    <n v="51.151785714285715"/>
    <x v="3"/>
    <s v="plays"/>
    <x v="826"/>
    <d v="2014-06-30T05:00:00"/>
  </r>
  <r>
    <n v="932"/>
    <s v="Mora, Miller and Harper"/>
    <s v="Stand-alone zero tolerance algorithm"/>
    <n v="2300"/>
    <n v="4883"/>
    <x v="1"/>
    <n v="144"/>
    <s v="US"/>
    <s v="USD"/>
    <n v="1394514000"/>
    <n v="1394773200"/>
    <b v="0"/>
    <b v="0"/>
    <x v="1"/>
    <n v="2.1230434782608696"/>
    <n v="33.909722222222221"/>
    <x v="1"/>
    <s v="rock"/>
    <x v="827"/>
    <d v="2014-03-14T05:00:00"/>
  </r>
  <r>
    <n v="933"/>
    <s v="Espinoza Group"/>
    <s v="Implemented tangible support"/>
    <n v="73000"/>
    <n v="175015"/>
    <x v="1"/>
    <n v="1902"/>
    <s v="US"/>
    <s v="USD"/>
    <n v="1365397200"/>
    <n v="1366520400"/>
    <b v="0"/>
    <b v="0"/>
    <x v="3"/>
    <n v="2.3974657534246577"/>
    <n v="92.016298633017882"/>
    <x v="3"/>
    <s v="plays"/>
    <x v="828"/>
    <d v="2013-04-21T05:00:00"/>
  </r>
  <r>
    <n v="934"/>
    <s v="Davis, Crawford and Lopez"/>
    <s v="Reactive radical framework"/>
    <n v="6200"/>
    <n v="11280"/>
    <x v="1"/>
    <n v="105"/>
    <s v="US"/>
    <s v="USD"/>
    <n v="1456120800"/>
    <n v="1456639200"/>
    <b v="0"/>
    <b v="0"/>
    <x v="3"/>
    <n v="1.8193548387096774"/>
    <n v="107.42857142857143"/>
    <x v="3"/>
    <s v="plays"/>
    <x v="829"/>
    <d v="2016-02-28T06:00:00"/>
  </r>
  <r>
    <n v="935"/>
    <s v="Richards, Stevens and Fleming"/>
    <s v="Object-based full-range knowledge user"/>
    <n v="6100"/>
    <n v="10012"/>
    <x v="1"/>
    <n v="132"/>
    <s v="US"/>
    <s v="USD"/>
    <n v="1437714000"/>
    <n v="1438318800"/>
    <b v="0"/>
    <b v="0"/>
    <x v="3"/>
    <n v="1.6413114754098361"/>
    <n v="75.848484848484844"/>
    <x v="3"/>
    <s v="plays"/>
    <x v="830"/>
    <d v="2015-07-31T05:00:00"/>
  </r>
  <r>
    <n v="936"/>
    <s v="Brown Ltd"/>
    <s v="Enhanced composite contingency"/>
    <n v="103200"/>
    <n v="1690"/>
    <x v="0"/>
    <n v="21"/>
    <s v="US"/>
    <s v="USD"/>
    <n v="1563771600"/>
    <n v="1564030800"/>
    <b v="1"/>
    <b v="0"/>
    <x v="3"/>
    <n v="1.6375968992248063E-2"/>
    <n v="80.476190476190482"/>
    <x v="3"/>
    <s v="plays"/>
    <x v="831"/>
    <d v="2019-07-25T05:00:00"/>
  </r>
  <r>
    <n v="937"/>
    <s v="Tapia, Sandoval and Hurley"/>
    <s v="Cloned fresh-thinking model"/>
    <n v="171000"/>
    <n v="84891"/>
    <x v="3"/>
    <n v="976"/>
    <s v="US"/>
    <s v="USD"/>
    <n v="1448517600"/>
    <n v="1449295200"/>
    <b v="0"/>
    <b v="0"/>
    <x v="4"/>
    <n v="0.49643859649122807"/>
    <n v="86.978483606557376"/>
    <x v="4"/>
    <s v="documentary"/>
    <x v="832"/>
    <d v="2015-12-05T06:00:00"/>
  </r>
  <r>
    <n v="938"/>
    <s v="Allen Inc"/>
    <s v="Total dedicated benchmark"/>
    <n v="9200"/>
    <n v="10093"/>
    <x v="1"/>
    <n v="96"/>
    <s v="US"/>
    <s v="USD"/>
    <n v="1528779600"/>
    <n v="1531890000"/>
    <b v="0"/>
    <b v="1"/>
    <x v="13"/>
    <n v="1.0970652173913042"/>
    <n v="105.13541666666667"/>
    <x v="5"/>
    <s v="fiction"/>
    <x v="833"/>
    <d v="2018-07-18T05:00:00"/>
  </r>
  <r>
    <n v="939"/>
    <s v="Williams, Johnson and Campbell"/>
    <s v="Streamlined human-resource Graphic Interface"/>
    <n v="7800"/>
    <n v="3839"/>
    <x v="0"/>
    <n v="67"/>
    <s v="US"/>
    <s v="USD"/>
    <n v="1304744400"/>
    <n v="1306213200"/>
    <b v="0"/>
    <b v="1"/>
    <x v="11"/>
    <n v="0.49217948717948717"/>
    <n v="57.298507462686565"/>
    <x v="6"/>
    <s v="video games"/>
    <x v="834"/>
    <d v="2011-05-24T05:00:00"/>
  </r>
  <r>
    <n v="940"/>
    <s v="Wiggins Ltd"/>
    <s v="Upgradable analyzing core"/>
    <n v="9900"/>
    <n v="6161"/>
    <x v="2"/>
    <n v="66"/>
    <s v="CA"/>
    <s v="CAD"/>
    <n v="1354341600"/>
    <n v="1356242400"/>
    <b v="0"/>
    <b v="0"/>
    <x v="2"/>
    <n v="0.62232323232323228"/>
    <n v="93.348484848484844"/>
    <x v="2"/>
    <s v="web"/>
    <x v="835"/>
    <d v="2012-12-23T06:00:00"/>
  </r>
  <r>
    <n v="941"/>
    <s v="Luna-Horne"/>
    <s v="Profound exuding pricing structure"/>
    <n v="43000"/>
    <n v="5615"/>
    <x v="0"/>
    <n v="78"/>
    <s v="US"/>
    <s v="USD"/>
    <n v="1294552800"/>
    <n v="1297576800"/>
    <b v="1"/>
    <b v="0"/>
    <x v="3"/>
    <n v="0.1305813953488372"/>
    <n v="71.987179487179489"/>
    <x v="3"/>
    <s v="plays"/>
    <x v="836"/>
    <d v="2011-02-13T06:00:00"/>
  </r>
  <r>
    <n v="942"/>
    <s v="Allen Inc"/>
    <s v="Horizontal optimizing model"/>
    <n v="9600"/>
    <n v="6205"/>
    <x v="0"/>
    <n v="67"/>
    <s v="AU"/>
    <s v="AUD"/>
    <n v="1295935200"/>
    <n v="1296194400"/>
    <b v="0"/>
    <b v="0"/>
    <x v="3"/>
    <n v="0.64635416666666667"/>
    <n v="92.611940298507463"/>
    <x v="3"/>
    <s v="plays"/>
    <x v="837"/>
    <d v="2011-01-28T06:00:00"/>
  </r>
  <r>
    <n v="943"/>
    <s v="Peterson, Gonzalez and Spencer"/>
    <s v="Synchronized fault-tolerant algorithm"/>
    <n v="7500"/>
    <n v="11969"/>
    <x v="1"/>
    <n v="114"/>
    <s v="US"/>
    <s v="USD"/>
    <n v="1411534800"/>
    <n v="1414558800"/>
    <b v="0"/>
    <b v="0"/>
    <x v="0"/>
    <n v="1.5958666666666668"/>
    <n v="104.99122807017544"/>
    <x v="0"/>
    <s v="food trucks"/>
    <x v="219"/>
    <d v="2014-10-29T05:00:00"/>
  </r>
  <r>
    <n v="944"/>
    <s v="Walter Inc"/>
    <s v="Streamlined 5thgeneration intranet"/>
    <n v="10000"/>
    <n v="8142"/>
    <x v="0"/>
    <n v="263"/>
    <s v="AU"/>
    <s v="AUD"/>
    <n v="1486706400"/>
    <n v="1488348000"/>
    <b v="0"/>
    <b v="0"/>
    <x v="14"/>
    <n v="0.81420000000000003"/>
    <n v="30.958174904942965"/>
    <x v="7"/>
    <s v="photography books"/>
    <x v="365"/>
    <d v="2017-03-01T06:00:00"/>
  </r>
  <r>
    <n v="945"/>
    <s v="Sanders, Farley and Huffman"/>
    <s v="Cross-group clear-thinking task-force"/>
    <n v="172000"/>
    <n v="55805"/>
    <x v="0"/>
    <n v="1691"/>
    <s v="US"/>
    <s v="USD"/>
    <n v="1333602000"/>
    <n v="1334898000"/>
    <b v="1"/>
    <b v="0"/>
    <x v="14"/>
    <n v="0.32444767441860467"/>
    <n v="33.001182732111175"/>
    <x v="7"/>
    <s v="photography books"/>
    <x v="838"/>
    <d v="2012-04-20T05:00:00"/>
  </r>
  <r>
    <n v="946"/>
    <s v="Hall, Holmes and Walker"/>
    <s v="Public-key bandwidth-monitored intranet"/>
    <n v="153700"/>
    <n v="15238"/>
    <x v="0"/>
    <n v="181"/>
    <s v="US"/>
    <s v="USD"/>
    <n v="1308200400"/>
    <n v="1308373200"/>
    <b v="0"/>
    <b v="0"/>
    <x v="3"/>
    <n v="9.9141184124918666E-2"/>
    <n v="84.187845303867405"/>
    <x v="3"/>
    <s v="plays"/>
    <x v="839"/>
    <d v="2011-06-18T05:00:00"/>
  </r>
  <r>
    <n v="947"/>
    <s v="Smith-Powell"/>
    <s v="Upgradable clear-thinking hardware"/>
    <n v="3600"/>
    <n v="961"/>
    <x v="0"/>
    <n v="13"/>
    <s v="US"/>
    <s v="USD"/>
    <n v="1411707600"/>
    <n v="1412312400"/>
    <b v="0"/>
    <b v="0"/>
    <x v="3"/>
    <n v="0.26694444444444443"/>
    <n v="73.92307692307692"/>
    <x v="3"/>
    <s v="plays"/>
    <x v="840"/>
    <d v="2014-10-03T05:00:00"/>
  </r>
  <r>
    <n v="948"/>
    <s v="Smith-Hill"/>
    <s v="Integrated holistic paradigm"/>
    <n v="9400"/>
    <n v="5918"/>
    <x v="3"/>
    <n v="160"/>
    <s v="US"/>
    <s v="USD"/>
    <n v="1418364000"/>
    <n v="1419228000"/>
    <b v="1"/>
    <b v="1"/>
    <x v="4"/>
    <n v="0.62957446808510642"/>
    <n v="36.987499999999997"/>
    <x v="4"/>
    <s v="documentary"/>
    <x v="841"/>
    <d v="2014-12-22T06:00:00"/>
  </r>
  <r>
    <n v="949"/>
    <s v="Wright LLC"/>
    <s v="Seamless clear-thinking conglomeration"/>
    <n v="5900"/>
    <n v="9520"/>
    <x v="1"/>
    <n v="203"/>
    <s v="US"/>
    <s v="USD"/>
    <n v="1429333200"/>
    <n v="1430974800"/>
    <b v="0"/>
    <b v="0"/>
    <x v="2"/>
    <n v="1.6135593220338984"/>
    <n v="46.896551724137929"/>
    <x v="2"/>
    <s v="web"/>
    <x v="842"/>
    <d v="2015-05-07T05:00:00"/>
  </r>
  <r>
    <n v="950"/>
    <s v="Williams, Orozco and Gomez"/>
    <s v="Persistent content-based methodology"/>
    <n v="100"/>
    <n v="5"/>
    <x v="0"/>
    <n v="1"/>
    <s v="US"/>
    <s v="USD"/>
    <n v="1555390800"/>
    <n v="1555822800"/>
    <b v="0"/>
    <b v="1"/>
    <x v="3"/>
    <n v="0.05"/>
    <n v="5"/>
    <x v="3"/>
    <s v="plays"/>
    <x v="843"/>
    <d v="2019-04-21T05:00:00"/>
  </r>
  <r>
    <n v="951"/>
    <s v="Peterson Ltd"/>
    <s v="Re-engineered 24hour matrix"/>
    <n v="14500"/>
    <n v="159056"/>
    <x v="1"/>
    <n v="1559"/>
    <s v="US"/>
    <s v="USD"/>
    <n v="1482732000"/>
    <n v="1482818400"/>
    <b v="0"/>
    <b v="1"/>
    <x v="1"/>
    <n v="10.969379310344827"/>
    <n v="102.02437459910199"/>
    <x v="1"/>
    <s v="rock"/>
    <x v="844"/>
    <d v="2016-12-27T06:00:00"/>
  </r>
  <r>
    <n v="952"/>
    <s v="Cummings-Hayes"/>
    <s v="Virtual multi-tasking core"/>
    <n v="145500"/>
    <n v="101987"/>
    <x v="3"/>
    <n v="2266"/>
    <s v="US"/>
    <s v="USD"/>
    <n v="1470718800"/>
    <n v="1471928400"/>
    <b v="0"/>
    <b v="0"/>
    <x v="4"/>
    <n v="0.70094158075601376"/>
    <n v="45.007502206531335"/>
    <x v="4"/>
    <s v="documentary"/>
    <x v="845"/>
    <d v="2016-08-23T05:00:00"/>
  </r>
  <r>
    <n v="953"/>
    <s v="Boyle Ltd"/>
    <s v="Streamlined fault-tolerant conglomeration"/>
    <n v="3300"/>
    <n v="1980"/>
    <x v="0"/>
    <n v="21"/>
    <s v="US"/>
    <s v="USD"/>
    <n v="1450591200"/>
    <n v="1453701600"/>
    <b v="0"/>
    <b v="1"/>
    <x v="22"/>
    <n v="0.6"/>
    <n v="94.285714285714292"/>
    <x v="4"/>
    <s v="science fiction"/>
    <x v="846"/>
    <d v="2016-01-25T06:00:00"/>
  </r>
  <r>
    <n v="954"/>
    <s v="Henderson, Parker and Diaz"/>
    <s v="Enterprise-wide client-driven policy"/>
    <n v="42600"/>
    <n v="156384"/>
    <x v="1"/>
    <n v="1548"/>
    <s v="AU"/>
    <s v="AUD"/>
    <n v="1348290000"/>
    <n v="1350363600"/>
    <b v="0"/>
    <b v="0"/>
    <x v="2"/>
    <n v="3.6709859154929578"/>
    <n v="101.02325581395348"/>
    <x v="2"/>
    <s v="web"/>
    <x v="110"/>
    <d v="2012-10-16T05:00:00"/>
  </r>
  <r>
    <n v="955"/>
    <s v="Moss-Obrien"/>
    <s v="Function-based next generation emulation"/>
    <n v="700"/>
    <n v="7763"/>
    <x v="1"/>
    <n v="80"/>
    <s v="US"/>
    <s v="USD"/>
    <n v="1353823200"/>
    <n v="1353996000"/>
    <b v="0"/>
    <b v="0"/>
    <x v="3"/>
    <n v="11.09"/>
    <n v="97.037499999999994"/>
    <x v="3"/>
    <s v="plays"/>
    <x v="847"/>
    <d v="2012-11-27T06:00:00"/>
  </r>
  <r>
    <n v="956"/>
    <s v="Wood Inc"/>
    <s v="Re-engineered composite focus group"/>
    <n v="187600"/>
    <n v="35698"/>
    <x v="0"/>
    <n v="830"/>
    <s v="US"/>
    <s v="USD"/>
    <n v="1450764000"/>
    <n v="1451109600"/>
    <b v="0"/>
    <b v="0"/>
    <x v="22"/>
    <n v="0.19028784648187633"/>
    <n v="43.00963855421687"/>
    <x v="4"/>
    <s v="science fiction"/>
    <x v="848"/>
    <d v="2015-12-26T06:00:00"/>
  </r>
  <r>
    <n v="957"/>
    <s v="Riley, Cohen and Goodman"/>
    <s v="Profound mission-critical function"/>
    <n v="9800"/>
    <n v="12434"/>
    <x v="1"/>
    <n v="131"/>
    <s v="US"/>
    <s v="USD"/>
    <n v="1329372000"/>
    <n v="1329631200"/>
    <b v="0"/>
    <b v="0"/>
    <x v="3"/>
    <n v="1.2687755102040816"/>
    <n v="94.916030534351151"/>
    <x v="3"/>
    <s v="plays"/>
    <x v="849"/>
    <d v="2012-02-19T06:00:00"/>
  </r>
  <r>
    <n v="958"/>
    <s v="Green, Robinson and Ho"/>
    <s v="De-engineered zero-defect open system"/>
    <n v="1100"/>
    <n v="8081"/>
    <x v="1"/>
    <n v="112"/>
    <s v="US"/>
    <s v="USD"/>
    <n v="1277096400"/>
    <n v="1278997200"/>
    <b v="0"/>
    <b v="0"/>
    <x v="10"/>
    <n v="7.3463636363636367"/>
    <n v="72.151785714285708"/>
    <x v="4"/>
    <s v="animation"/>
    <x v="780"/>
    <d v="2010-07-13T05:00:00"/>
  </r>
  <r>
    <n v="959"/>
    <s v="Black-Graham"/>
    <s v="Operative hybrid utilization"/>
    <n v="145000"/>
    <n v="6631"/>
    <x v="0"/>
    <n v="130"/>
    <s v="US"/>
    <s v="USD"/>
    <n v="1277701200"/>
    <n v="1280120400"/>
    <b v="0"/>
    <b v="0"/>
    <x v="18"/>
    <n v="4.5731034482758622E-2"/>
    <n v="51.007692307692309"/>
    <x v="5"/>
    <s v="translations"/>
    <x v="140"/>
    <d v="2010-07-26T05:00:00"/>
  </r>
  <r>
    <n v="960"/>
    <s v="Robbins Group"/>
    <s v="Function-based interactive matrix"/>
    <n v="5500"/>
    <n v="4678"/>
    <x v="0"/>
    <n v="55"/>
    <s v="US"/>
    <s v="USD"/>
    <n v="1454911200"/>
    <n v="1458104400"/>
    <b v="0"/>
    <b v="0"/>
    <x v="2"/>
    <n v="0.85054545454545449"/>
    <n v="85.054545454545448"/>
    <x v="2"/>
    <s v="web"/>
    <x v="850"/>
    <d v="2016-03-16T05:00:00"/>
  </r>
  <r>
    <n v="961"/>
    <s v="Mason, Case and May"/>
    <s v="Optimized content-based collaboration"/>
    <n v="5700"/>
    <n v="6800"/>
    <x v="1"/>
    <n v="155"/>
    <s v="US"/>
    <s v="USD"/>
    <n v="1297922400"/>
    <n v="1298268000"/>
    <b v="0"/>
    <b v="0"/>
    <x v="18"/>
    <n v="1.1929824561403508"/>
    <n v="43.87096774193548"/>
    <x v="5"/>
    <s v="translations"/>
    <x v="851"/>
    <d v="2011-02-21T06:00:00"/>
  </r>
  <r>
    <n v="962"/>
    <s v="Harris, Russell and Mitchell"/>
    <s v="User-centric cohesive policy"/>
    <n v="3600"/>
    <n v="10657"/>
    <x v="1"/>
    <n v="266"/>
    <s v="US"/>
    <s v="USD"/>
    <n v="1384408800"/>
    <n v="1386223200"/>
    <b v="0"/>
    <b v="0"/>
    <x v="0"/>
    <n v="2.9602777777777778"/>
    <n v="40.063909774436091"/>
    <x v="0"/>
    <s v="food trucks"/>
    <x v="852"/>
    <d v="2013-12-05T06:00:00"/>
  </r>
  <r>
    <n v="963"/>
    <s v="Rodriguez-Robinson"/>
    <s v="Ergonomic methodical hub"/>
    <n v="5900"/>
    <n v="4997"/>
    <x v="0"/>
    <n v="114"/>
    <s v="IT"/>
    <s v="EUR"/>
    <n v="1299304800"/>
    <n v="1299823200"/>
    <b v="0"/>
    <b v="1"/>
    <x v="14"/>
    <n v="0.84694915254237291"/>
    <n v="43.833333333333336"/>
    <x v="7"/>
    <s v="photography books"/>
    <x v="853"/>
    <d v="2011-03-11T06:00:00"/>
  </r>
  <r>
    <n v="964"/>
    <s v="Peck, Higgins and Smith"/>
    <s v="Devolved disintermediate encryption"/>
    <n v="3700"/>
    <n v="13164"/>
    <x v="1"/>
    <n v="155"/>
    <s v="US"/>
    <s v="USD"/>
    <n v="1431320400"/>
    <n v="1431752400"/>
    <b v="0"/>
    <b v="0"/>
    <x v="3"/>
    <n v="3.5578378378378379"/>
    <n v="84.92903225806451"/>
    <x v="3"/>
    <s v="plays"/>
    <x v="854"/>
    <d v="2015-05-16T05:00:00"/>
  </r>
  <r>
    <n v="965"/>
    <s v="Nunez-King"/>
    <s v="Phased clear-thinking policy"/>
    <n v="2200"/>
    <n v="8501"/>
    <x v="1"/>
    <n v="207"/>
    <s v="GB"/>
    <s v="GBP"/>
    <n v="1264399200"/>
    <n v="1267855200"/>
    <b v="0"/>
    <b v="0"/>
    <x v="1"/>
    <n v="3.8640909090909092"/>
    <n v="41.067632850241544"/>
    <x v="1"/>
    <s v="rock"/>
    <x v="67"/>
    <d v="2010-03-06T06:00:00"/>
  </r>
  <r>
    <n v="966"/>
    <s v="Davis and Sons"/>
    <s v="Seamless solution-oriented capacity"/>
    <n v="1700"/>
    <n v="13468"/>
    <x v="1"/>
    <n v="245"/>
    <s v="US"/>
    <s v="USD"/>
    <n v="1497502800"/>
    <n v="1497675600"/>
    <b v="0"/>
    <b v="0"/>
    <x v="3"/>
    <n v="7.9223529411764702"/>
    <n v="54.971428571428568"/>
    <x v="3"/>
    <s v="plays"/>
    <x v="855"/>
    <d v="2017-06-17T05:00:00"/>
  </r>
  <r>
    <n v="967"/>
    <s v="Howard-Douglas"/>
    <s v="Organized human-resource attitude"/>
    <n v="88400"/>
    <n v="121138"/>
    <x v="1"/>
    <n v="1573"/>
    <s v="US"/>
    <s v="USD"/>
    <n v="1333688400"/>
    <n v="1336885200"/>
    <b v="0"/>
    <b v="0"/>
    <x v="21"/>
    <n v="1.3703393665158372"/>
    <n v="77.010807374443743"/>
    <x v="1"/>
    <s v="world music"/>
    <x v="107"/>
    <d v="2012-05-13T05:00:00"/>
  </r>
  <r>
    <n v="968"/>
    <s v="Gonzalez-White"/>
    <s v="Open-architected disintermediate budgetary management"/>
    <n v="2400"/>
    <n v="8117"/>
    <x v="1"/>
    <n v="114"/>
    <s v="US"/>
    <s v="USD"/>
    <n v="1293861600"/>
    <n v="1295157600"/>
    <b v="0"/>
    <b v="0"/>
    <x v="0"/>
    <n v="3.3820833333333336"/>
    <n v="71.201754385964918"/>
    <x v="0"/>
    <s v="food trucks"/>
    <x v="344"/>
    <d v="2011-01-16T06:00:00"/>
  </r>
  <r>
    <n v="969"/>
    <s v="Lopez-King"/>
    <s v="Multi-lateral radical solution"/>
    <n v="7900"/>
    <n v="8550"/>
    <x v="1"/>
    <n v="93"/>
    <s v="US"/>
    <s v="USD"/>
    <n v="1576994400"/>
    <n v="1577599200"/>
    <b v="0"/>
    <b v="0"/>
    <x v="3"/>
    <n v="1.0822784810126582"/>
    <n v="91.935483870967744"/>
    <x v="3"/>
    <s v="plays"/>
    <x v="856"/>
    <d v="2019-12-29T06:00:00"/>
  </r>
  <r>
    <n v="970"/>
    <s v="Glover-Nelson"/>
    <s v="Inverse context-sensitive info-mediaries"/>
    <n v="94900"/>
    <n v="57659"/>
    <x v="0"/>
    <n v="594"/>
    <s v="US"/>
    <s v="USD"/>
    <n v="1304917200"/>
    <n v="1305003600"/>
    <b v="0"/>
    <b v="0"/>
    <x v="3"/>
    <n v="0.60757639620653314"/>
    <n v="97.069023569023571"/>
    <x v="3"/>
    <s v="plays"/>
    <x v="857"/>
    <d v="2011-05-10T05:00:00"/>
  </r>
  <r>
    <n v="971"/>
    <s v="Garner and Sons"/>
    <s v="Versatile neutral workforce"/>
    <n v="5100"/>
    <n v="1414"/>
    <x v="0"/>
    <n v="24"/>
    <s v="US"/>
    <s v="USD"/>
    <n v="1381208400"/>
    <n v="1381726800"/>
    <b v="0"/>
    <b v="0"/>
    <x v="19"/>
    <n v="0.27725490196078434"/>
    <n v="58.916666666666664"/>
    <x v="4"/>
    <s v="television"/>
    <x v="858"/>
    <d v="2013-10-14T05:00:00"/>
  </r>
  <r>
    <n v="972"/>
    <s v="Sellers, Roach and Garrison"/>
    <s v="Multi-tiered systematic knowledge user"/>
    <n v="42700"/>
    <n v="97524"/>
    <x v="1"/>
    <n v="1681"/>
    <s v="US"/>
    <s v="USD"/>
    <n v="1401685200"/>
    <n v="1402462800"/>
    <b v="0"/>
    <b v="1"/>
    <x v="2"/>
    <n v="2.283934426229508"/>
    <n v="58.015466983938133"/>
    <x v="2"/>
    <s v="web"/>
    <x v="859"/>
    <d v="2014-06-11T05:00:00"/>
  </r>
  <r>
    <n v="973"/>
    <s v="Herrera, Bennett and Silva"/>
    <s v="Programmable multi-state algorithm"/>
    <n v="121100"/>
    <n v="26176"/>
    <x v="0"/>
    <n v="252"/>
    <s v="US"/>
    <s v="USD"/>
    <n v="1291960800"/>
    <n v="1292133600"/>
    <b v="0"/>
    <b v="1"/>
    <x v="3"/>
    <n v="0.21615194054500414"/>
    <n v="103.87301587301587"/>
    <x v="3"/>
    <s v="plays"/>
    <x v="860"/>
    <d v="2010-12-12T06:00:00"/>
  </r>
  <r>
    <n v="974"/>
    <s v="Thomas, Clay and Mendoza"/>
    <s v="Multi-channeled reciprocal interface"/>
    <n v="800"/>
    <n v="2991"/>
    <x v="1"/>
    <n v="32"/>
    <s v="US"/>
    <s v="USD"/>
    <n v="1368853200"/>
    <n v="1368939600"/>
    <b v="0"/>
    <b v="0"/>
    <x v="7"/>
    <n v="3.73875"/>
    <n v="93.46875"/>
    <x v="1"/>
    <s v="indie rock"/>
    <x v="170"/>
    <d v="2013-05-19T05:00:00"/>
  </r>
  <r>
    <n v="975"/>
    <s v="Ayala Group"/>
    <s v="Right-sized maximized migration"/>
    <n v="5400"/>
    <n v="8366"/>
    <x v="1"/>
    <n v="135"/>
    <s v="US"/>
    <s v="USD"/>
    <n v="1448776800"/>
    <n v="1452146400"/>
    <b v="0"/>
    <b v="1"/>
    <x v="3"/>
    <n v="1.5492592592592593"/>
    <n v="61.970370370370368"/>
    <x v="3"/>
    <s v="plays"/>
    <x v="861"/>
    <d v="2016-01-07T06:00:00"/>
  </r>
  <r>
    <n v="976"/>
    <s v="Huerta, Roberts and Dickerson"/>
    <s v="Self-enabling value-added artificial intelligence"/>
    <n v="4000"/>
    <n v="12886"/>
    <x v="1"/>
    <n v="140"/>
    <s v="US"/>
    <s v="USD"/>
    <n v="1296194400"/>
    <n v="1296712800"/>
    <b v="0"/>
    <b v="1"/>
    <x v="3"/>
    <n v="3.2214999999999998"/>
    <n v="92.042857142857144"/>
    <x v="3"/>
    <s v="plays"/>
    <x v="862"/>
    <d v="2011-02-03T06:00:00"/>
  </r>
  <r>
    <n v="977"/>
    <s v="Johnson Group"/>
    <s v="Vision-oriented interactive solution"/>
    <n v="7000"/>
    <n v="5177"/>
    <x v="0"/>
    <n v="67"/>
    <s v="US"/>
    <s v="USD"/>
    <n v="1517983200"/>
    <n v="1520748000"/>
    <b v="0"/>
    <b v="0"/>
    <x v="0"/>
    <n v="0.73957142857142855"/>
    <n v="77.268656716417908"/>
    <x v="0"/>
    <s v="food trucks"/>
    <x v="863"/>
    <d v="2018-03-11T06:00:00"/>
  </r>
  <r>
    <n v="978"/>
    <s v="Bailey, Nguyen and Martinez"/>
    <s v="Fundamental user-facing productivity"/>
    <n v="1000"/>
    <n v="8641"/>
    <x v="1"/>
    <n v="92"/>
    <s v="US"/>
    <s v="USD"/>
    <n v="1478930400"/>
    <n v="1480831200"/>
    <b v="0"/>
    <b v="0"/>
    <x v="11"/>
    <n v="8.641"/>
    <n v="93.923913043478265"/>
    <x v="6"/>
    <s v="video games"/>
    <x v="864"/>
    <d v="2016-12-04T06:00:00"/>
  </r>
  <r>
    <n v="979"/>
    <s v="Williams, Martin and Meyer"/>
    <s v="Innovative well-modulated capability"/>
    <n v="60200"/>
    <n v="86244"/>
    <x v="1"/>
    <n v="1015"/>
    <s v="GB"/>
    <s v="GBP"/>
    <n v="1426395600"/>
    <n v="1426914000"/>
    <b v="0"/>
    <b v="0"/>
    <x v="3"/>
    <n v="1.432624584717608"/>
    <n v="84.969458128078813"/>
    <x v="3"/>
    <s v="plays"/>
    <x v="527"/>
    <d v="2015-03-21T05:00:00"/>
  </r>
  <r>
    <n v="980"/>
    <s v="Huff-Johnson"/>
    <s v="Universal fault-tolerant orchestration"/>
    <n v="195200"/>
    <n v="78630"/>
    <x v="0"/>
    <n v="742"/>
    <s v="US"/>
    <s v="USD"/>
    <n v="1446181200"/>
    <n v="1446616800"/>
    <b v="1"/>
    <b v="0"/>
    <x v="9"/>
    <n v="0.40281762295081969"/>
    <n v="105.97035040431267"/>
    <x v="5"/>
    <s v="nonfiction"/>
    <x v="865"/>
    <d v="2015-11-04T06:00:00"/>
  </r>
  <r>
    <n v="981"/>
    <s v="Diaz-Little"/>
    <s v="Grass-roots executive synergy"/>
    <n v="6700"/>
    <n v="11941"/>
    <x v="1"/>
    <n v="323"/>
    <s v="US"/>
    <s v="USD"/>
    <n v="1514181600"/>
    <n v="1517032800"/>
    <b v="0"/>
    <b v="0"/>
    <x v="2"/>
    <n v="1.7822388059701493"/>
    <n v="36.969040247678016"/>
    <x v="2"/>
    <s v="web"/>
    <x v="866"/>
    <d v="2018-01-27T06:00:00"/>
  </r>
  <r>
    <n v="982"/>
    <s v="Freeman-French"/>
    <s v="Multi-layered optimal application"/>
    <n v="7200"/>
    <n v="6115"/>
    <x v="0"/>
    <n v="75"/>
    <s v="US"/>
    <s v="USD"/>
    <n v="1311051600"/>
    <n v="1311224400"/>
    <b v="0"/>
    <b v="1"/>
    <x v="4"/>
    <n v="0.84930555555555554"/>
    <n v="81.533333333333331"/>
    <x v="4"/>
    <s v="documentary"/>
    <x v="867"/>
    <d v="2011-07-21T05:00:00"/>
  </r>
  <r>
    <n v="983"/>
    <s v="Beck-Weber"/>
    <s v="Business-focused full-range core"/>
    <n v="129100"/>
    <n v="188404"/>
    <x v="1"/>
    <n v="2326"/>
    <s v="US"/>
    <s v="USD"/>
    <n v="1564894800"/>
    <n v="1566190800"/>
    <b v="0"/>
    <b v="0"/>
    <x v="4"/>
    <n v="1.4593648334624323"/>
    <n v="80.999140154772135"/>
    <x v="4"/>
    <s v="documentary"/>
    <x v="868"/>
    <d v="2019-08-19T05:00:00"/>
  </r>
  <r>
    <n v="984"/>
    <s v="Lewis-Jacobson"/>
    <s v="Exclusive system-worthy Graphic Interface"/>
    <n v="6500"/>
    <n v="9910"/>
    <x v="1"/>
    <n v="381"/>
    <s v="US"/>
    <s v="USD"/>
    <n v="1567918800"/>
    <n v="1570165200"/>
    <b v="0"/>
    <b v="0"/>
    <x v="3"/>
    <n v="1.5246153846153847"/>
    <n v="26.010498687664043"/>
    <x v="3"/>
    <s v="plays"/>
    <x v="105"/>
    <d v="2019-10-04T05:00:00"/>
  </r>
  <r>
    <n v="985"/>
    <s v="Logan-Curtis"/>
    <s v="Enhanced optimal ability"/>
    <n v="170600"/>
    <n v="114523"/>
    <x v="0"/>
    <n v="4405"/>
    <s v="US"/>
    <s v="USD"/>
    <n v="1386309600"/>
    <n v="1388556000"/>
    <b v="0"/>
    <b v="1"/>
    <x v="1"/>
    <n v="0.67129542790152408"/>
    <n v="25.998410896708286"/>
    <x v="1"/>
    <s v="rock"/>
    <x v="481"/>
    <d v="2014-01-01T06:00:00"/>
  </r>
  <r>
    <n v="986"/>
    <s v="Chan, Washington and Callahan"/>
    <s v="Optional zero administration neural-net"/>
    <n v="7800"/>
    <n v="3144"/>
    <x v="0"/>
    <n v="92"/>
    <s v="US"/>
    <s v="USD"/>
    <n v="1301979600"/>
    <n v="1303189200"/>
    <b v="0"/>
    <b v="0"/>
    <x v="1"/>
    <n v="0.40307692307692305"/>
    <n v="34.173913043478258"/>
    <x v="1"/>
    <s v="rock"/>
    <x v="253"/>
    <d v="2011-04-19T05:00:00"/>
  </r>
  <r>
    <n v="987"/>
    <s v="Wilson Group"/>
    <s v="Ameliorated foreground focus group"/>
    <n v="6200"/>
    <n v="13441"/>
    <x v="1"/>
    <n v="480"/>
    <s v="US"/>
    <s v="USD"/>
    <n v="1493269200"/>
    <n v="1494478800"/>
    <b v="0"/>
    <b v="0"/>
    <x v="4"/>
    <n v="2.1679032258064517"/>
    <n v="28.002083333333335"/>
    <x v="4"/>
    <s v="documentary"/>
    <x v="869"/>
    <d v="2017-05-11T05:00:00"/>
  </r>
  <r>
    <n v="988"/>
    <s v="Gardner, Ryan and Gutierrez"/>
    <s v="Triple-buffered multi-tasking matrices"/>
    <n v="9400"/>
    <n v="4899"/>
    <x v="0"/>
    <n v="64"/>
    <s v="US"/>
    <s v="USD"/>
    <n v="1478930400"/>
    <n v="1480744800"/>
    <b v="0"/>
    <b v="0"/>
    <x v="15"/>
    <n v="0.52117021276595743"/>
    <n v="76.546875"/>
    <x v="5"/>
    <s v="radio &amp; podcasts"/>
    <x v="864"/>
    <d v="2016-12-03T06:00:00"/>
  </r>
  <r>
    <n v="989"/>
    <s v="Hernandez Inc"/>
    <s v="Versatile dedicated migration"/>
    <n v="2400"/>
    <n v="11990"/>
    <x v="1"/>
    <n v="226"/>
    <s v="US"/>
    <s v="USD"/>
    <n v="1555390800"/>
    <n v="1555822800"/>
    <b v="0"/>
    <b v="0"/>
    <x v="18"/>
    <n v="4.9958333333333336"/>
    <n v="53.053097345132741"/>
    <x v="5"/>
    <s v="translations"/>
    <x v="843"/>
    <d v="2019-04-21T05:00:00"/>
  </r>
  <r>
    <n v="990"/>
    <s v="Ortiz-Roberts"/>
    <s v="Devolved foreground customer loyalty"/>
    <n v="7800"/>
    <n v="6839"/>
    <x v="0"/>
    <n v="64"/>
    <s v="US"/>
    <s v="USD"/>
    <n v="1456984800"/>
    <n v="1458882000"/>
    <b v="0"/>
    <b v="1"/>
    <x v="6"/>
    <n v="0.87679487179487181"/>
    <n v="106.859375"/>
    <x v="4"/>
    <s v="drama"/>
    <x v="289"/>
    <d v="2016-03-25T05:00:00"/>
  </r>
  <r>
    <n v="991"/>
    <s v="Ramirez LLC"/>
    <s v="Reduced reciprocal focus group"/>
    <n v="9800"/>
    <n v="11091"/>
    <x v="1"/>
    <n v="241"/>
    <s v="US"/>
    <s v="USD"/>
    <n v="1411621200"/>
    <n v="1411966800"/>
    <b v="0"/>
    <b v="1"/>
    <x v="1"/>
    <n v="1.131734693877551"/>
    <n v="46.020746887966808"/>
    <x v="1"/>
    <s v="rock"/>
    <x v="870"/>
    <d v="2014-09-29T05:00:00"/>
  </r>
  <r>
    <n v="992"/>
    <s v="Morrow Inc"/>
    <s v="Networked global migration"/>
    <n v="3100"/>
    <n v="13223"/>
    <x v="1"/>
    <n v="132"/>
    <s v="US"/>
    <s v="USD"/>
    <n v="1525669200"/>
    <n v="1526878800"/>
    <b v="0"/>
    <b v="1"/>
    <x v="6"/>
    <n v="4.2654838709677421"/>
    <n v="100.17424242424242"/>
    <x v="4"/>
    <s v="drama"/>
    <x v="871"/>
    <d v="2018-05-21T05:00:00"/>
  </r>
  <r>
    <n v="993"/>
    <s v="Erickson-Rogers"/>
    <s v="De-engineered even-keeled definition"/>
    <n v="9800"/>
    <n v="7608"/>
    <x v="3"/>
    <n v="75"/>
    <s v="IT"/>
    <s v="EUR"/>
    <n v="1450936800"/>
    <n v="1452405600"/>
    <b v="0"/>
    <b v="1"/>
    <x v="14"/>
    <n v="0.77632653061224488"/>
    <n v="101.44"/>
    <x v="7"/>
    <s v="photography books"/>
    <x v="872"/>
    <d v="2016-01-10T06:00:00"/>
  </r>
  <r>
    <n v="994"/>
    <s v="Leach, Rich and Price"/>
    <s v="Implemented bi-directional flexibility"/>
    <n v="141100"/>
    <n v="74073"/>
    <x v="0"/>
    <n v="842"/>
    <s v="US"/>
    <s v="USD"/>
    <n v="1413522000"/>
    <n v="1414040400"/>
    <b v="0"/>
    <b v="1"/>
    <x v="18"/>
    <n v="0.52496810772501767"/>
    <n v="87.972684085510693"/>
    <x v="5"/>
    <s v="translations"/>
    <x v="873"/>
    <d v="2014-10-23T05:00:00"/>
  </r>
  <r>
    <n v="995"/>
    <s v="Manning-Hamilton"/>
    <s v="Vision-oriented scalable definition"/>
    <n v="97300"/>
    <n v="153216"/>
    <x v="1"/>
    <n v="2043"/>
    <s v="US"/>
    <s v="USD"/>
    <n v="1541307600"/>
    <n v="1543816800"/>
    <b v="0"/>
    <b v="1"/>
    <x v="0"/>
    <n v="1.5746762589928058"/>
    <n v="74.995594713656388"/>
    <x v="0"/>
    <s v="food trucks"/>
    <x v="874"/>
    <d v="2018-12-03T06:00:00"/>
  </r>
  <r>
    <n v="996"/>
    <s v="Butler LLC"/>
    <s v="Future-proofed upward-trending migration"/>
    <n v="6600"/>
    <n v="4814"/>
    <x v="0"/>
    <n v="112"/>
    <s v="US"/>
    <s v="USD"/>
    <n v="1357106400"/>
    <n v="1359698400"/>
    <b v="0"/>
    <b v="0"/>
    <x v="3"/>
    <n v="0.72939393939393937"/>
    <n v="42.982142857142854"/>
    <x v="3"/>
    <s v="plays"/>
    <x v="875"/>
    <d v="2013-02-01T06:00:00"/>
  </r>
  <r>
    <n v="997"/>
    <s v="Ball LLC"/>
    <s v="Right-sized full-range throughput"/>
    <n v="7600"/>
    <n v="4603"/>
    <x v="3"/>
    <n v="139"/>
    <s v="IT"/>
    <s v="EUR"/>
    <n v="1390197600"/>
    <n v="1390629600"/>
    <b v="0"/>
    <b v="0"/>
    <x v="3"/>
    <n v="0.60565789473684206"/>
    <n v="33.115107913669064"/>
    <x v="3"/>
    <s v="plays"/>
    <x v="876"/>
    <d v="2014-01-25T06:00:00"/>
  </r>
  <r>
    <n v="998"/>
    <s v="Taylor, Santiago and Flores"/>
    <s v="Polarized composite customer loyalty"/>
    <n v="66600"/>
    <n v="37823"/>
    <x v="0"/>
    <n v="374"/>
    <s v="US"/>
    <s v="USD"/>
    <n v="1265868000"/>
    <n v="1267077600"/>
    <b v="0"/>
    <b v="1"/>
    <x v="7"/>
    <n v="0.5679129129129129"/>
    <n v="101.13101604278074"/>
    <x v="1"/>
    <s v="indie rock"/>
    <x v="877"/>
    <d v="2010-02-25T06:00:00"/>
  </r>
  <r>
    <n v="999"/>
    <s v="Hernandez, Norton and Kelley"/>
    <s v="Expanded eco-centric policy"/>
    <n v="111100"/>
    <n v="62819"/>
    <x v="3"/>
    <n v="1122"/>
    <s v="US"/>
    <s v="USD"/>
    <n v="1467176400"/>
    <n v="1467781200"/>
    <b v="0"/>
    <b v="0"/>
    <x v="0"/>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6F09A-BE71-4581-B62A-4FC9DF68185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dataField="1" showAll="0"/>
    <pivotField numFmtId="9"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category &amp; sub-category" fld="13"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C5F5C-9F14-4258-833F-758C21F4195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dataField="1" showAll="0"/>
    <pivotField numFmtId="9" showAll="0"/>
    <pivotField numFmtId="2"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category &amp; sub-category" fld="13" subtotal="count" baseField="0" baseItem="0"/>
  </dataFields>
  <chartFormats count="1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142" series="1">
      <pivotArea type="data" outline="0" fieldPosition="0">
        <references count="1">
          <reference field="7" count="1" selected="0">
            <x v="0"/>
          </reference>
        </references>
      </pivotArea>
    </chartFormat>
    <chartFormat chart="0" format="143" series="1">
      <pivotArea type="data" outline="0" fieldPosition="0">
        <references count="1">
          <reference field="7" count="1" selected="0">
            <x v="1"/>
          </reference>
        </references>
      </pivotArea>
    </chartFormat>
    <chartFormat chart="0" format="144" series="1">
      <pivotArea type="data" outline="0" fieldPosition="0">
        <references count="1">
          <reference field="7" count="1" selected="0">
            <x v="2"/>
          </reference>
        </references>
      </pivotArea>
    </chartFormat>
    <chartFormat chart="0" format="145" series="1">
      <pivotArea type="data" outline="0" fieldPosition="0">
        <references count="1">
          <reference field="7" count="1" selected="0">
            <x v="3"/>
          </reference>
        </references>
      </pivotArea>
    </chartFormat>
    <chartFormat chart="0" format="146" series="1">
      <pivotArea type="data" outline="0" fieldPosition="0">
        <references count="1">
          <reference field="7" count="1" selected="0">
            <x v="4"/>
          </reference>
        </references>
      </pivotArea>
    </chartFormat>
    <chartFormat chart="0" format="147" series="1">
      <pivotArea type="data" outline="0" fieldPosition="0">
        <references count="1">
          <reference field="7" count="1" selected="0">
            <x v="5"/>
          </reference>
        </references>
      </pivotArea>
    </chartFormat>
    <chartFormat chart="0" format="148" series="1">
      <pivotArea type="data" outline="0" fieldPosition="0">
        <references count="1">
          <reference field="7" count="1" selected="0">
            <x v="6"/>
          </reference>
        </references>
      </pivotArea>
    </chartFormat>
    <chartFormat chart="0" format="149" series="1">
      <pivotArea type="data" outline="0" fieldPosition="0">
        <references count="2">
          <reference field="4294967294" count="1" selected="0">
            <x v="0"/>
          </reference>
          <reference field="5" count="1" selected="0">
            <x v="0"/>
          </reference>
        </references>
      </pivotArea>
    </chartFormat>
    <chartFormat chart="0" format="150" series="1">
      <pivotArea type="data" outline="0" fieldPosition="0">
        <references count="2">
          <reference field="4294967294" count="1" selected="0">
            <x v="0"/>
          </reference>
          <reference field="5" count="1" selected="0">
            <x v="1"/>
          </reference>
        </references>
      </pivotArea>
    </chartFormat>
    <chartFormat chart="0" format="151" series="1">
      <pivotArea type="data" outline="0" fieldPosition="0">
        <references count="2">
          <reference field="4294967294" count="1" selected="0">
            <x v="0"/>
          </reference>
          <reference field="5" count="1" selected="0">
            <x v="2"/>
          </reference>
        </references>
      </pivotArea>
    </chartFormat>
    <chartFormat chart="0" format="15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9325A-C91E-4A21-89BE-5044A392037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29" firstHeaderRow="1" firstDataRow="1" firstDataCol="1" rowPageCount="2" colPageCount="1"/>
  <pivotFields count="23">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axis="axisRow"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9" showAll="0"/>
    <pivotField numFmtId="2" showAll="0"/>
    <pivotField axis="axisPage" multipleItemSelectionAllowed="1"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x="0"/>
        <item x="1"/>
        <item x="2"/>
        <item x="3"/>
        <item x="4"/>
        <item x="5"/>
        <item x="6"/>
        <item x="7"/>
        <item x="8"/>
        <item x="9"/>
        <item x="10"/>
        <item x="11"/>
        <item x="12"/>
        <item t="default"/>
      </items>
    </pivotField>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16" hier="-1"/>
    <pageField fld="22" hier="-1"/>
  </pageFields>
  <dataFields count="1">
    <dataField name="Count of outcome" fld="5" subtotal="count" baseField="0" baseItem="0"/>
  </dataFields>
  <chartFormats count="5">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0" format="12" series="1">
      <pivotArea type="data" outline="0" fieldPosition="0">
        <references count="2">
          <reference field="4294967294" count="1" selected="0">
            <x v="0"/>
          </reference>
          <reference field="13" count="1" selected="0">
            <x v="4"/>
          </reference>
        </references>
      </pivotArea>
    </chartFormat>
    <chartFormat chart="0" format="13" series="1">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K1" workbookViewId="0">
      <selection activeCell="S4" sqref="S4"/>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9" max="9" width="8.375" bestFit="1" customWidth="1"/>
    <col min="10" max="10" width="11.5" bestFit="1" customWidth="1"/>
    <col min="11" max="11" width="10.875" bestFit="1" customWidth="1"/>
    <col min="13" max="13" width="8.5" bestFit="1" customWidth="1"/>
    <col min="14" max="14" width="28" bestFit="1" customWidth="1"/>
    <col min="15" max="15" width="14.5" bestFit="1" customWidth="1"/>
    <col min="16" max="16" width="16.5" bestFit="1" customWidth="1"/>
    <col min="17" max="17" width="14.875" bestFit="1" customWidth="1"/>
    <col min="18" max="18" width="13.125" bestFit="1" customWidth="1"/>
    <col min="19" max="19" width="22.875" bestFit="1" customWidth="1"/>
    <col min="20" max="20" width="21" style="8"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2072</v>
      </c>
      <c r="T1" s="9" t="s">
        <v>2071</v>
      </c>
    </row>
    <row r="2" spans="1:20" x14ac:dyDescent="0.25">
      <c r="A2">
        <v>0</v>
      </c>
      <c r="B2" t="s">
        <v>12</v>
      </c>
      <c r="C2" s="3" t="s">
        <v>13</v>
      </c>
      <c r="D2">
        <v>100</v>
      </c>
      <c r="E2">
        <v>0</v>
      </c>
      <c r="F2" t="s">
        <v>14</v>
      </c>
      <c r="G2">
        <v>0</v>
      </c>
      <c r="H2" t="s">
        <v>15</v>
      </c>
      <c r="I2" t="s">
        <v>16</v>
      </c>
      <c r="J2">
        <v>1448690400</v>
      </c>
      <c r="K2">
        <v>1450159200</v>
      </c>
      <c r="L2" t="b">
        <v>0</v>
      </c>
      <c r="M2" t="b">
        <v>0</v>
      </c>
      <c r="N2" t="s">
        <v>17</v>
      </c>
      <c r="O2" s="4">
        <f>+E2/D2</f>
        <v>0</v>
      </c>
      <c r="P2" s="5">
        <f>IFERROR(E2/G2,0)</f>
        <v>0</v>
      </c>
      <c r="Q2" t="str">
        <f>LEFT(N2,SEARCH("/",N2)-1)</f>
        <v>food</v>
      </c>
      <c r="R2" t="str">
        <f>+MID(N2,SEARCH("/",N2)+1,50)</f>
        <v>food trucks</v>
      </c>
      <c r="S2" s="8">
        <f>DATE(1970,1,1) + J2/86400</f>
        <v>42336.25</v>
      </c>
      <c r="T2" s="8">
        <f>DATE(1970,1,1) + K2/86400</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s="5">
        <f t="shared" ref="P3:P66" si="1">IFERROR(E3/G3,0)</f>
        <v>92.151898734177209</v>
      </c>
      <c r="Q3" t="str">
        <f t="shared" ref="Q3:Q66" si="2">LEFT(N3,SEARCH("/",N3)-1)</f>
        <v>music</v>
      </c>
      <c r="R3" t="str">
        <f t="shared" ref="R3:R66" si="3">+MID(N3,SEARCH("/",N3)+1,50)</f>
        <v>rock</v>
      </c>
      <c r="S3" s="8">
        <f t="shared" ref="S3:S66" si="4">DATE(1970,1,1) + J3/86400</f>
        <v>41870.208333333336</v>
      </c>
      <c r="T3" s="8">
        <f t="shared" ref="T3:T66" si="5">DATE(1970,1,1) + K3/86400</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s="5">
        <f t="shared" si="1"/>
        <v>100.01614035087719</v>
      </c>
      <c r="Q4" t="str">
        <f t="shared" si="2"/>
        <v>technology</v>
      </c>
      <c r="R4" t="str">
        <f t="shared" si="3"/>
        <v>web</v>
      </c>
      <c r="S4" s="8">
        <f t="shared" si="4"/>
        <v>41595.25</v>
      </c>
      <c r="T4" s="8">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4">
        <f t="shared" si="0"/>
        <v>0.58976190476190471</v>
      </c>
      <c r="P5" s="5">
        <f t="shared" si="1"/>
        <v>103.20833333333333</v>
      </c>
      <c r="Q5" t="str">
        <f t="shared" si="2"/>
        <v>music</v>
      </c>
      <c r="R5" t="str">
        <f t="shared" si="3"/>
        <v>rock</v>
      </c>
      <c r="S5" s="8">
        <f t="shared" si="4"/>
        <v>43688.208333333328</v>
      </c>
      <c r="T5" s="8">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4">
        <f t="shared" si="0"/>
        <v>0.69276315789473686</v>
      </c>
      <c r="P6" s="5">
        <f t="shared" si="1"/>
        <v>99.339622641509436</v>
      </c>
      <c r="Q6" t="str">
        <f t="shared" si="2"/>
        <v>theater</v>
      </c>
      <c r="R6" t="str">
        <f t="shared" si="3"/>
        <v>plays</v>
      </c>
      <c r="S6" s="8">
        <f t="shared" si="4"/>
        <v>43485.25</v>
      </c>
      <c r="T6" s="8">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1"/>
        <v>75.833333333333329</v>
      </c>
      <c r="Q7" t="str">
        <f t="shared" si="2"/>
        <v>theater</v>
      </c>
      <c r="R7" t="str">
        <f t="shared" si="3"/>
        <v>plays</v>
      </c>
      <c r="S7" s="8">
        <f t="shared" si="4"/>
        <v>41149.208333333336</v>
      </c>
      <c r="T7" s="8">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4">
        <f t="shared" si="0"/>
        <v>0.20961538461538462</v>
      </c>
      <c r="P8" s="5">
        <f t="shared" si="1"/>
        <v>60.555555555555557</v>
      </c>
      <c r="Q8" t="str">
        <f t="shared" si="2"/>
        <v>film &amp; video</v>
      </c>
      <c r="R8" t="str">
        <f t="shared" si="3"/>
        <v>documentary</v>
      </c>
      <c r="S8" s="8">
        <f t="shared" si="4"/>
        <v>42991.208333333328</v>
      </c>
      <c r="T8" s="8">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s="5">
        <f t="shared" si="1"/>
        <v>64.93832599118943</v>
      </c>
      <c r="Q9" t="str">
        <f t="shared" si="2"/>
        <v>theater</v>
      </c>
      <c r="R9" t="str">
        <f t="shared" si="3"/>
        <v>plays</v>
      </c>
      <c r="S9" s="8">
        <f t="shared" si="4"/>
        <v>42229.208333333328</v>
      </c>
      <c r="T9" s="8">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s="5">
        <f t="shared" si="1"/>
        <v>30.997175141242938</v>
      </c>
      <c r="Q10" t="str">
        <f t="shared" si="2"/>
        <v>theater</v>
      </c>
      <c r="R10" t="str">
        <f t="shared" si="3"/>
        <v>plays</v>
      </c>
      <c r="S10" s="8">
        <f t="shared" si="4"/>
        <v>40399.208333333336</v>
      </c>
      <c r="T10" s="8">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s="5">
        <f t="shared" si="1"/>
        <v>72.909090909090907</v>
      </c>
      <c r="Q11" t="str">
        <f t="shared" si="2"/>
        <v>music</v>
      </c>
      <c r="R11" t="str">
        <f t="shared" si="3"/>
        <v>electric music</v>
      </c>
      <c r="S11" s="8">
        <f t="shared" si="4"/>
        <v>41536.208333333336</v>
      </c>
      <c r="T11" s="8">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s="5">
        <f t="shared" si="1"/>
        <v>62.9</v>
      </c>
      <c r="Q12" t="str">
        <f t="shared" si="2"/>
        <v>film &amp; video</v>
      </c>
      <c r="R12" t="str">
        <f t="shared" si="3"/>
        <v>drama</v>
      </c>
      <c r="S12" s="8">
        <f t="shared" si="4"/>
        <v>40404.208333333336</v>
      </c>
      <c r="T12" s="8">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s="5">
        <f t="shared" si="1"/>
        <v>112.22222222222223</v>
      </c>
      <c r="Q13" t="str">
        <f t="shared" si="2"/>
        <v>theater</v>
      </c>
      <c r="R13" t="str">
        <f t="shared" si="3"/>
        <v>plays</v>
      </c>
      <c r="S13" s="8">
        <f t="shared" si="4"/>
        <v>40442.208333333336</v>
      </c>
      <c r="T13" s="8">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s="5">
        <f t="shared" si="1"/>
        <v>102.34545454545454</v>
      </c>
      <c r="Q14" t="str">
        <f t="shared" si="2"/>
        <v>film &amp; video</v>
      </c>
      <c r="R14" t="str">
        <f t="shared" si="3"/>
        <v>drama</v>
      </c>
      <c r="S14" s="8">
        <f t="shared" si="4"/>
        <v>43760.208333333328</v>
      </c>
      <c r="T14" s="8">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s="5">
        <f t="shared" si="1"/>
        <v>105.05102040816327</v>
      </c>
      <c r="Q15" t="str">
        <f t="shared" si="2"/>
        <v>music</v>
      </c>
      <c r="R15" t="str">
        <f t="shared" si="3"/>
        <v>indie rock</v>
      </c>
      <c r="S15" s="8">
        <f t="shared" si="4"/>
        <v>42532.208333333328</v>
      </c>
      <c r="T15" s="8">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s="5">
        <f t="shared" si="1"/>
        <v>94.144999999999996</v>
      </c>
      <c r="Q16" t="str">
        <f t="shared" si="2"/>
        <v>music</v>
      </c>
      <c r="R16" t="str">
        <f t="shared" si="3"/>
        <v>indie rock</v>
      </c>
      <c r="S16" s="8">
        <f t="shared" si="4"/>
        <v>40974.25</v>
      </c>
      <c r="T16" s="8">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s="5">
        <f t="shared" si="1"/>
        <v>84.986725663716811</v>
      </c>
      <c r="Q17" t="str">
        <f t="shared" si="2"/>
        <v>technology</v>
      </c>
      <c r="R17" t="str">
        <f t="shared" si="3"/>
        <v>wearables</v>
      </c>
      <c r="S17" s="8">
        <f t="shared" si="4"/>
        <v>43809.25</v>
      </c>
      <c r="T17" s="8">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s="5">
        <f t="shared" si="1"/>
        <v>110.41</v>
      </c>
      <c r="Q18" t="str">
        <f t="shared" si="2"/>
        <v>publishing</v>
      </c>
      <c r="R18" t="str">
        <f t="shared" si="3"/>
        <v>nonfiction</v>
      </c>
      <c r="S18" s="8">
        <f t="shared" si="4"/>
        <v>41661.25</v>
      </c>
      <c r="T18" s="8">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s="5">
        <f t="shared" si="1"/>
        <v>107.96236989591674</v>
      </c>
      <c r="Q19" t="str">
        <f t="shared" si="2"/>
        <v>film &amp; video</v>
      </c>
      <c r="R19" t="str">
        <f t="shared" si="3"/>
        <v>animation</v>
      </c>
      <c r="S19" s="8">
        <f t="shared" si="4"/>
        <v>40555.25</v>
      </c>
      <c r="T19" s="8">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s="5">
        <f t="shared" si="1"/>
        <v>45.103703703703701</v>
      </c>
      <c r="Q20" t="str">
        <f t="shared" si="2"/>
        <v>theater</v>
      </c>
      <c r="R20" t="str">
        <f t="shared" si="3"/>
        <v>plays</v>
      </c>
      <c r="S20" s="8">
        <f t="shared" si="4"/>
        <v>43351.208333333328</v>
      </c>
      <c r="T20" s="8">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s="5">
        <f t="shared" si="1"/>
        <v>45.001483679525222</v>
      </c>
      <c r="Q21" t="str">
        <f t="shared" si="2"/>
        <v>theater</v>
      </c>
      <c r="R21" t="str">
        <f t="shared" si="3"/>
        <v>plays</v>
      </c>
      <c r="S21" s="8">
        <f t="shared" si="4"/>
        <v>43528.25</v>
      </c>
      <c r="T21" s="8">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s="5">
        <f t="shared" si="1"/>
        <v>105.97134670487107</v>
      </c>
      <c r="Q22" t="str">
        <f t="shared" si="2"/>
        <v>film &amp; video</v>
      </c>
      <c r="R22" t="str">
        <f t="shared" si="3"/>
        <v>drama</v>
      </c>
      <c r="S22" s="8">
        <f t="shared" si="4"/>
        <v>41848.208333333336</v>
      </c>
      <c r="T22" s="8">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s="5">
        <f t="shared" si="1"/>
        <v>69.055555555555557</v>
      </c>
      <c r="Q23" t="str">
        <f t="shared" si="2"/>
        <v>theater</v>
      </c>
      <c r="R23" t="str">
        <f t="shared" si="3"/>
        <v>plays</v>
      </c>
      <c r="S23" s="8">
        <f t="shared" si="4"/>
        <v>40770.208333333336</v>
      </c>
      <c r="T23" s="8">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s="5">
        <f t="shared" si="1"/>
        <v>85.044943820224717</v>
      </c>
      <c r="Q24" t="str">
        <f t="shared" si="2"/>
        <v>theater</v>
      </c>
      <c r="R24" t="str">
        <f t="shared" si="3"/>
        <v>plays</v>
      </c>
      <c r="S24" s="8">
        <f t="shared" si="4"/>
        <v>43193.208333333328</v>
      </c>
      <c r="T24" s="8">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s="5">
        <f t="shared" si="1"/>
        <v>105.22535211267606</v>
      </c>
      <c r="Q25" t="str">
        <f t="shared" si="2"/>
        <v>film &amp; video</v>
      </c>
      <c r="R25" t="str">
        <f t="shared" si="3"/>
        <v>documentary</v>
      </c>
      <c r="S25" s="8">
        <f t="shared" si="4"/>
        <v>43510.25</v>
      </c>
      <c r="T25" s="8">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1"/>
        <v>39.003741114852225</v>
      </c>
      <c r="Q26" t="str">
        <f t="shared" si="2"/>
        <v>technology</v>
      </c>
      <c r="R26" t="str">
        <f t="shared" si="3"/>
        <v>wearables</v>
      </c>
      <c r="S26" s="8">
        <f t="shared" si="4"/>
        <v>41811.208333333336</v>
      </c>
      <c r="T26" s="8">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s="5">
        <f t="shared" si="1"/>
        <v>73.030674846625772</v>
      </c>
      <c r="Q27" t="str">
        <f t="shared" si="2"/>
        <v>games</v>
      </c>
      <c r="R27" t="str">
        <f t="shared" si="3"/>
        <v>video games</v>
      </c>
      <c r="S27" s="8">
        <f t="shared" si="4"/>
        <v>40681.208333333336</v>
      </c>
      <c r="T27" s="8">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s="5">
        <f t="shared" si="1"/>
        <v>35.009459459459457</v>
      </c>
      <c r="Q28" t="str">
        <f t="shared" si="2"/>
        <v>theater</v>
      </c>
      <c r="R28" t="str">
        <f t="shared" si="3"/>
        <v>plays</v>
      </c>
      <c r="S28" s="8">
        <f t="shared" si="4"/>
        <v>43312.208333333328</v>
      </c>
      <c r="T28" s="8">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s="5">
        <f t="shared" si="1"/>
        <v>106.6</v>
      </c>
      <c r="Q29" t="str">
        <f t="shared" si="2"/>
        <v>music</v>
      </c>
      <c r="R29" t="str">
        <f t="shared" si="3"/>
        <v>rock</v>
      </c>
      <c r="S29" s="8">
        <f t="shared" si="4"/>
        <v>42280.208333333328</v>
      </c>
      <c r="T29" s="8">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1"/>
        <v>61.997747747747745</v>
      </c>
      <c r="Q30" t="str">
        <f t="shared" si="2"/>
        <v>theater</v>
      </c>
      <c r="R30" t="str">
        <f t="shared" si="3"/>
        <v>plays</v>
      </c>
      <c r="S30" s="8">
        <f t="shared" si="4"/>
        <v>40218.25</v>
      </c>
      <c r="T30" s="8">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s="5">
        <f t="shared" si="1"/>
        <v>94.000622665006233</v>
      </c>
      <c r="Q31" t="str">
        <f t="shared" si="2"/>
        <v>film &amp; video</v>
      </c>
      <c r="R31" t="str">
        <f t="shared" si="3"/>
        <v>shorts</v>
      </c>
      <c r="S31" s="8">
        <f t="shared" si="4"/>
        <v>43301.208333333328</v>
      </c>
      <c r="T31" s="8">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s="5">
        <f t="shared" si="1"/>
        <v>112.05426356589147</v>
      </c>
      <c r="Q32" t="str">
        <f t="shared" si="2"/>
        <v>film &amp; video</v>
      </c>
      <c r="R32" t="str">
        <f t="shared" si="3"/>
        <v>animation</v>
      </c>
      <c r="S32" s="8">
        <f t="shared" si="4"/>
        <v>43609.208333333328</v>
      </c>
      <c r="T32" s="8">
        <f t="shared" si="5"/>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s="5">
        <f t="shared" si="1"/>
        <v>48.008849557522126</v>
      </c>
      <c r="Q33" t="str">
        <f t="shared" si="2"/>
        <v>games</v>
      </c>
      <c r="R33" t="str">
        <f t="shared" si="3"/>
        <v>video games</v>
      </c>
      <c r="S33" s="8">
        <f t="shared" si="4"/>
        <v>42374.25</v>
      </c>
      <c r="T33" s="8">
        <f t="shared" si="5"/>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s="5">
        <f t="shared" si="1"/>
        <v>38.004334633723452</v>
      </c>
      <c r="Q34" t="str">
        <f t="shared" si="2"/>
        <v>film &amp; video</v>
      </c>
      <c r="R34" t="str">
        <f t="shared" si="3"/>
        <v>documentary</v>
      </c>
      <c r="S34" s="8">
        <f t="shared" si="4"/>
        <v>43110.25</v>
      </c>
      <c r="T34" s="8">
        <f t="shared" si="5"/>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s="5">
        <f t="shared" si="1"/>
        <v>35.000184535892231</v>
      </c>
      <c r="Q35" t="str">
        <f t="shared" si="2"/>
        <v>theater</v>
      </c>
      <c r="R35" t="str">
        <f t="shared" si="3"/>
        <v>plays</v>
      </c>
      <c r="S35" s="8">
        <f t="shared" si="4"/>
        <v>41917.208333333336</v>
      </c>
      <c r="T35" s="8">
        <f t="shared" si="5"/>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1"/>
        <v>85</v>
      </c>
      <c r="Q36" t="str">
        <f t="shared" si="2"/>
        <v>film &amp; video</v>
      </c>
      <c r="R36" t="str">
        <f t="shared" si="3"/>
        <v>documentary</v>
      </c>
      <c r="S36" s="8">
        <f t="shared" si="4"/>
        <v>42817.208333333328</v>
      </c>
      <c r="T36" s="8">
        <f t="shared" si="5"/>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1"/>
        <v>95.993893129770996</v>
      </c>
      <c r="Q37" t="str">
        <f t="shared" si="2"/>
        <v>film &amp; video</v>
      </c>
      <c r="R37" t="str">
        <f t="shared" si="3"/>
        <v>drama</v>
      </c>
      <c r="S37" s="8">
        <f t="shared" si="4"/>
        <v>43484.25</v>
      </c>
      <c r="T37" s="8">
        <f t="shared" si="5"/>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s="5">
        <f t="shared" si="1"/>
        <v>68.8125</v>
      </c>
      <c r="Q38" t="str">
        <f t="shared" si="2"/>
        <v>theater</v>
      </c>
      <c r="R38" t="str">
        <f t="shared" si="3"/>
        <v>plays</v>
      </c>
      <c r="S38" s="8">
        <f t="shared" si="4"/>
        <v>40600.25</v>
      </c>
      <c r="T38" s="8">
        <f t="shared" si="5"/>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s="5">
        <f t="shared" si="1"/>
        <v>105.97196261682242</v>
      </c>
      <c r="Q39" t="str">
        <f t="shared" si="2"/>
        <v>publishing</v>
      </c>
      <c r="R39" t="str">
        <f t="shared" si="3"/>
        <v>fiction</v>
      </c>
      <c r="S39" s="8">
        <f t="shared" si="4"/>
        <v>43744.208333333328</v>
      </c>
      <c r="T39" s="8">
        <f t="shared" si="5"/>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s="5">
        <f t="shared" si="1"/>
        <v>75.261194029850742</v>
      </c>
      <c r="Q40" t="str">
        <f t="shared" si="2"/>
        <v>photography</v>
      </c>
      <c r="R40" t="str">
        <f t="shared" si="3"/>
        <v>photography books</v>
      </c>
      <c r="S40" s="8">
        <f t="shared" si="4"/>
        <v>40469.208333333336</v>
      </c>
      <c r="T40" s="8">
        <f t="shared" si="5"/>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s="5">
        <f t="shared" si="1"/>
        <v>57.125</v>
      </c>
      <c r="Q41" t="str">
        <f t="shared" si="2"/>
        <v>theater</v>
      </c>
      <c r="R41" t="str">
        <f t="shared" si="3"/>
        <v>plays</v>
      </c>
      <c r="S41" s="8">
        <f t="shared" si="4"/>
        <v>41330.25</v>
      </c>
      <c r="T41" s="8">
        <f t="shared" si="5"/>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s="5">
        <f t="shared" si="1"/>
        <v>75.141414141414145</v>
      </c>
      <c r="Q42" t="str">
        <f t="shared" si="2"/>
        <v>technology</v>
      </c>
      <c r="R42" t="str">
        <f t="shared" si="3"/>
        <v>wearables</v>
      </c>
      <c r="S42" s="8">
        <f t="shared" si="4"/>
        <v>40334.208333333336</v>
      </c>
      <c r="T42" s="8">
        <f t="shared" si="5"/>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1"/>
        <v>107.42342342342343</v>
      </c>
      <c r="Q43" t="str">
        <f t="shared" si="2"/>
        <v>music</v>
      </c>
      <c r="R43" t="str">
        <f t="shared" si="3"/>
        <v>rock</v>
      </c>
      <c r="S43" s="8">
        <f t="shared" si="4"/>
        <v>41156.208333333336</v>
      </c>
      <c r="T43" s="8">
        <f t="shared" si="5"/>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s="5">
        <f t="shared" si="1"/>
        <v>35.995495495495497</v>
      </c>
      <c r="Q44" t="str">
        <f t="shared" si="2"/>
        <v>food</v>
      </c>
      <c r="R44" t="str">
        <f t="shared" si="3"/>
        <v>food trucks</v>
      </c>
      <c r="S44" s="8">
        <f t="shared" si="4"/>
        <v>40728.208333333336</v>
      </c>
      <c r="T44" s="8">
        <f t="shared" si="5"/>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1"/>
        <v>26.998873148744366</v>
      </c>
      <c r="Q45" t="str">
        <f t="shared" si="2"/>
        <v>publishing</v>
      </c>
      <c r="R45" t="str">
        <f t="shared" si="3"/>
        <v>radio &amp; podcasts</v>
      </c>
      <c r="S45" s="8">
        <f t="shared" si="4"/>
        <v>41844.208333333336</v>
      </c>
      <c r="T45" s="8">
        <f t="shared" si="5"/>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s="5">
        <f t="shared" si="1"/>
        <v>107.56122448979592</v>
      </c>
      <c r="Q46" t="str">
        <f t="shared" si="2"/>
        <v>publishing</v>
      </c>
      <c r="R46" t="str">
        <f t="shared" si="3"/>
        <v>fiction</v>
      </c>
      <c r="S46" s="8">
        <f t="shared" si="4"/>
        <v>43541.208333333328</v>
      </c>
      <c r="T46" s="8">
        <f t="shared" si="5"/>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s="5">
        <f t="shared" si="1"/>
        <v>94.375</v>
      </c>
      <c r="Q47" t="str">
        <f t="shared" si="2"/>
        <v>theater</v>
      </c>
      <c r="R47" t="str">
        <f t="shared" si="3"/>
        <v>plays</v>
      </c>
      <c r="S47" s="8">
        <f t="shared" si="4"/>
        <v>42676.208333333328</v>
      </c>
      <c r="T47" s="8">
        <f t="shared" si="5"/>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1"/>
        <v>46.163043478260867</v>
      </c>
      <c r="Q48" t="str">
        <f t="shared" si="2"/>
        <v>music</v>
      </c>
      <c r="R48" t="str">
        <f t="shared" si="3"/>
        <v>rock</v>
      </c>
      <c r="S48" s="8">
        <f t="shared" si="4"/>
        <v>40367.208333333336</v>
      </c>
      <c r="T48" s="8">
        <f t="shared" si="5"/>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s="5">
        <f t="shared" si="1"/>
        <v>47.845637583892618</v>
      </c>
      <c r="Q49" t="str">
        <f t="shared" si="2"/>
        <v>theater</v>
      </c>
      <c r="R49" t="str">
        <f t="shared" si="3"/>
        <v>plays</v>
      </c>
      <c r="S49" s="8">
        <f t="shared" si="4"/>
        <v>41727.208333333336</v>
      </c>
      <c r="T49" s="8">
        <f t="shared" si="5"/>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s="5">
        <f t="shared" si="1"/>
        <v>53.007815713698065</v>
      </c>
      <c r="Q50" t="str">
        <f t="shared" si="2"/>
        <v>theater</v>
      </c>
      <c r="R50" t="str">
        <f t="shared" si="3"/>
        <v>plays</v>
      </c>
      <c r="S50" s="8">
        <f t="shared" si="4"/>
        <v>42180.208333333328</v>
      </c>
      <c r="T50" s="8">
        <f t="shared" si="5"/>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1"/>
        <v>45.059405940594061</v>
      </c>
      <c r="Q51" t="str">
        <f t="shared" si="2"/>
        <v>music</v>
      </c>
      <c r="R51" t="str">
        <f t="shared" si="3"/>
        <v>rock</v>
      </c>
      <c r="S51" s="8">
        <f t="shared" si="4"/>
        <v>43758.208333333328</v>
      </c>
      <c r="T51" s="8">
        <f t="shared" si="5"/>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s="5">
        <f t="shared" si="1"/>
        <v>2</v>
      </c>
      <c r="Q52" t="str">
        <f t="shared" si="2"/>
        <v>music</v>
      </c>
      <c r="R52" t="str">
        <f t="shared" si="3"/>
        <v>metal</v>
      </c>
      <c r="S52" s="8">
        <f t="shared" si="4"/>
        <v>41487.208333333336</v>
      </c>
      <c r="T52" s="8">
        <f t="shared" si="5"/>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s="5">
        <f t="shared" si="1"/>
        <v>99.006816632583508</v>
      </c>
      <c r="Q53" t="str">
        <f t="shared" si="2"/>
        <v>technology</v>
      </c>
      <c r="R53" t="str">
        <f t="shared" si="3"/>
        <v>wearables</v>
      </c>
      <c r="S53" s="8">
        <f t="shared" si="4"/>
        <v>40995.208333333336</v>
      </c>
      <c r="T53" s="8">
        <f t="shared" si="5"/>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s="5">
        <f t="shared" si="1"/>
        <v>32.786666666666669</v>
      </c>
      <c r="Q54" t="str">
        <f t="shared" si="2"/>
        <v>theater</v>
      </c>
      <c r="R54" t="str">
        <f t="shared" si="3"/>
        <v>plays</v>
      </c>
      <c r="S54" s="8">
        <f t="shared" si="4"/>
        <v>40436.208333333336</v>
      </c>
      <c r="T54" s="8">
        <f t="shared" si="5"/>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1"/>
        <v>59.119617224880386</v>
      </c>
      <c r="Q55" t="str">
        <f t="shared" si="2"/>
        <v>film &amp; video</v>
      </c>
      <c r="R55" t="str">
        <f t="shared" si="3"/>
        <v>drama</v>
      </c>
      <c r="S55" s="8">
        <f t="shared" si="4"/>
        <v>41779.208333333336</v>
      </c>
      <c r="T55" s="8">
        <f t="shared" si="5"/>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s="5">
        <f t="shared" si="1"/>
        <v>44.93333333333333</v>
      </c>
      <c r="Q56" t="str">
        <f t="shared" si="2"/>
        <v>technology</v>
      </c>
      <c r="R56" t="str">
        <f t="shared" si="3"/>
        <v>wearables</v>
      </c>
      <c r="S56" s="8">
        <f t="shared" si="4"/>
        <v>43170.25</v>
      </c>
      <c r="T56" s="8">
        <f t="shared" si="5"/>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s="5">
        <f t="shared" si="1"/>
        <v>89.664122137404576</v>
      </c>
      <c r="Q57" t="str">
        <f t="shared" si="2"/>
        <v>music</v>
      </c>
      <c r="R57" t="str">
        <f t="shared" si="3"/>
        <v>jazz</v>
      </c>
      <c r="S57" s="8">
        <f t="shared" si="4"/>
        <v>43311.208333333328</v>
      </c>
      <c r="T57" s="8">
        <f t="shared" si="5"/>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s="5">
        <f t="shared" si="1"/>
        <v>70.079268292682926</v>
      </c>
      <c r="Q58" t="str">
        <f t="shared" si="2"/>
        <v>technology</v>
      </c>
      <c r="R58" t="str">
        <f t="shared" si="3"/>
        <v>wearables</v>
      </c>
      <c r="S58" s="8">
        <f t="shared" si="4"/>
        <v>42014.25</v>
      </c>
      <c r="T58" s="8">
        <f t="shared" si="5"/>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1"/>
        <v>31.059701492537314</v>
      </c>
      <c r="Q59" t="str">
        <f t="shared" si="2"/>
        <v>games</v>
      </c>
      <c r="R59" t="str">
        <f t="shared" si="3"/>
        <v>video games</v>
      </c>
      <c r="S59" s="8">
        <f t="shared" si="4"/>
        <v>42979.208333333328</v>
      </c>
      <c r="T59" s="8">
        <f t="shared" si="5"/>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s="5">
        <f t="shared" si="1"/>
        <v>29.061611374407583</v>
      </c>
      <c r="Q60" t="str">
        <f t="shared" si="2"/>
        <v>theater</v>
      </c>
      <c r="R60" t="str">
        <f t="shared" si="3"/>
        <v>plays</v>
      </c>
      <c r="S60" s="8">
        <f t="shared" si="4"/>
        <v>42268.208333333328</v>
      </c>
      <c r="T60" s="8">
        <f t="shared" si="5"/>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s="5">
        <f t="shared" si="1"/>
        <v>30.0859375</v>
      </c>
      <c r="Q61" t="str">
        <f t="shared" si="2"/>
        <v>theater</v>
      </c>
      <c r="R61" t="str">
        <f t="shared" si="3"/>
        <v>plays</v>
      </c>
      <c r="S61" s="8">
        <f t="shared" si="4"/>
        <v>42898.208333333328</v>
      </c>
      <c r="T61" s="8">
        <f t="shared" si="5"/>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1"/>
        <v>84.998125000000002</v>
      </c>
      <c r="Q62" t="str">
        <f t="shared" si="2"/>
        <v>theater</v>
      </c>
      <c r="R62" t="str">
        <f t="shared" si="3"/>
        <v>plays</v>
      </c>
      <c r="S62" s="8">
        <f t="shared" si="4"/>
        <v>41107.208333333336</v>
      </c>
      <c r="T62" s="8">
        <f t="shared" si="5"/>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s="5">
        <f t="shared" si="1"/>
        <v>82.001775410563695</v>
      </c>
      <c r="Q63" t="str">
        <f t="shared" si="2"/>
        <v>theater</v>
      </c>
      <c r="R63" t="str">
        <f t="shared" si="3"/>
        <v>plays</v>
      </c>
      <c r="S63" s="8">
        <f t="shared" si="4"/>
        <v>40595.25</v>
      </c>
      <c r="T63" s="8">
        <f t="shared" si="5"/>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1"/>
        <v>58.040160642570278</v>
      </c>
      <c r="Q64" t="str">
        <f t="shared" si="2"/>
        <v>technology</v>
      </c>
      <c r="R64" t="str">
        <f t="shared" si="3"/>
        <v>web</v>
      </c>
      <c r="S64" s="8">
        <f t="shared" si="4"/>
        <v>42160.208333333328</v>
      </c>
      <c r="T64" s="8">
        <f t="shared" si="5"/>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s="5">
        <f t="shared" si="1"/>
        <v>111.4</v>
      </c>
      <c r="Q65" t="str">
        <f t="shared" si="2"/>
        <v>theater</v>
      </c>
      <c r="R65" t="str">
        <f t="shared" si="3"/>
        <v>plays</v>
      </c>
      <c r="S65" s="8">
        <f t="shared" si="4"/>
        <v>42853.208333333328</v>
      </c>
      <c r="T65" s="8">
        <f t="shared" si="5"/>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s="5">
        <f t="shared" si="1"/>
        <v>71.94736842105263</v>
      </c>
      <c r="Q66" t="str">
        <f t="shared" si="2"/>
        <v>technology</v>
      </c>
      <c r="R66" t="str">
        <f t="shared" si="3"/>
        <v>web</v>
      </c>
      <c r="S66" s="8">
        <f t="shared" si="4"/>
        <v>43283.208333333328</v>
      </c>
      <c r="T66" s="8">
        <f t="shared" si="5"/>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+E67/D67</f>
        <v>2.3614754098360655</v>
      </c>
      <c r="P67" s="5">
        <f t="shared" ref="P67:P130" si="7">IFERROR(E67/G67,0)</f>
        <v>61.038135593220339</v>
      </c>
      <c r="Q67" t="str">
        <f t="shared" ref="Q67:Q130" si="8">LEFT(N67,SEARCH("/",N67)-1)</f>
        <v>theater</v>
      </c>
      <c r="R67" t="str">
        <f t="shared" ref="R67:R130" si="9">+MID(N67,SEARCH("/",N67)+1,50)</f>
        <v>plays</v>
      </c>
      <c r="S67" s="8">
        <f t="shared" ref="S67:S130" si="10">DATE(1970,1,1) + J67/86400</f>
        <v>40570.25</v>
      </c>
      <c r="T67" s="8">
        <f t="shared" ref="T67:T130" si="11">DATE(1970,1,1) + K67/86400</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s="5">
        <f t="shared" si="7"/>
        <v>108.91666666666667</v>
      </c>
      <c r="Q68" t="str">
        <f t="shared" si="8"/>
        <v>theater</v>
      </c>
      <c r="R68" t="str">
        <f t="shared" si="9"/>
        <v>plays</v>
      </c>
      <c r="S68" s="8">
        <f t="shared" si="10"/>
        <v>42102.208333333328</v>
      </c>
      <c r="T68" s="8">
        <f t="shared" si="11"/>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s="5">
        <f t="shared" si="7"/>
        <v>29.001722017220171</v>
      </c>
      <c r="Q69" t="str">
        <f t="shared" si="8"/>
        <v>technology</v>
      </c>
      <c r="R69" t="str">
        <f t="shared" si="9"/>
        <v>wearables</v>
      </c>
      <c r="S69" s="8">
        <f t="shared" si="10"/>
        <v>40203.25</v>
      </c>
      <c r="T69" s="8">
        <f t="shared" si="11"/>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s="5">
        <f t="shared" si="7"/>
        <v>58.975609756097562</v>
      </c>
      <c r="Q70" t="str">
        <f t="shared" si="8"/>
        <v>theater</v>
      </c>
      <c r="R70" t="str">
        <f t="shared" si="9"/>
        <v>plays</v>
      </c>
      <c r="S70" s="8">
        <f t="shared" si="10"/>
        <v>42943.208333333328</v>
      </c>
      <c r="T70" s="8">
        <f t="shared" si="11"/>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s="5">
        <f t="shared" si="7"/>
        <v>111.82352941176471</v>
      </c>
      <c r="Q71" t="str">
        <f t="shared" si="8"/>
        <v>theater</v>
      </c>
      <c r="R71" t="str">
        <f t="shared" si="9"/>
        <v>plays</v>
      </c>
      <c r="S71" s="8">
        <f t="shared" si="10"/>
        <v>40531.25</v>
      </c>
      <c r="T71" s="8">
        <f t="shared" si="11"/>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s="5">
        <f t="shared" si="7"/>
        <v>63.995555555555555</v>
      </c>
      <c r="Q72" t="str">
        <f t="shared" si="8"/>
        <v>theater</v>
      </c>
      <c r="R72" t="str">
        <f t="shared" si="9"/>
        <v>plays</v>
      </c>
      <c r="S72" s="8">
        <f t="shared" si="10"/>
        <v>40484.208333333336</v>
      </c>
      <c r="T72" s="8">
        <f t="shared" si="11"/>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s="5">
        <f t="shared" si="7"/>
        <v>85.315789473684205</v>
      </c>
      <c r="Q73" t="str">
        <f t="shared" si="8"/>
        <v>theater</v>
      </c>
      <c r="R73" t="str">
        <f t="shared" si="9"/>
        <v>plays</v>
      </c>
      <c r="S73" s="8">
        <f t="shared" si="10"/>
        <v>43799.25</v>
      </c>
      <c r="T73" s="8">
        <f t="shared" si="11"/>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s="5">
        <f t="shared" si="7"/>
        <v>74.481481481481481</v>
      </c>
      <c r="Q74" t="str">
        <f t="shared" si="8"/>
        <v>film &amp; video</v>
      </c>
      <c r="R74" t="str">
        <f t="shared" si="9"/>
        <v>animation</v>
      </c>
      <c r="S74" s="8">
        <f t="shared" si="10"/>
        <v>42186.208333333328</v>
      </c>
      <c r="T74" s="8">
        <f t="shared" si="11"/>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s="5">
        <f t="shared" si="7"/>
        <v>105.14772727272727</v>
      </c>
      <c r="Q75" t="str">
        <f t="shared" si="8"/>
        <v>music</v>
      </c>
      <c r="R75" t="str">
        <f t="shared" si="9"/>
        <v>jazz</v>
      </c>
      <c r="S75" s="8">
        <f t="shared" si="10"/>
        <v>42701.25</v>
      </c>
      <c r="T75" s="8">
        <f t="shared" si="11"/>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s="5">
        <f t="shared" si="7"/>
        <v>56.188235294117646</v>
      </c>
      <c r="Q76" t="str">
        <f t="shared" si="8"/>
        <v>music</v>
      </c>
      <c r="R76" t="str">
        <f t="shared" si="9"/>
        <v>metal</v>
      </c>
      <c r="S76" s="8">
        <f t="shared" si="10"/>
        <v>42456.208333333328</v>
      </c>
      <c r="T76" s="8">
        <f t="shared" si="11"/>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s="5">
        <f t="shared" si="7"/>
        <v>85.917647058823533</v>
      </c>
      <c r="Q77" t="str">
        <f t="shared" si="8"/>
        <v>photography</v>
      </c>
      <c r="R77" t="str">
        <f t="shared" si="9"/>
        <v>photography books</v>
      </c>
      <c r="S77" s="8">
        <f t="shared" si="10"/>
        <v>43296.208333333328</v>
      </c>
      <c r="T77" s="8">
        <f t="shared" si="11"/>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s="5">
        <f t="shared" si="7"/>
        <v>57.00296912114014</v>
      </c>
      <c r="Q78" t="str">
        <f t="shared" si="8"/>
        <v>theater</v>
      </c>
      <c r="R78" t="str">
        <f t="shared" si="9"/>
        <v>plays</v>
      </c>
      <c r="S78" s="8">
        <f t="shared" si="10"/>
        <v>42027.25</v>
      </c>
      <c r="T78" s="8">
        <f t="shared" si="11"/>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s="5">
        <f t="shared" si="7"/>
        <v>79.642857142857139</v>
      </c>
      <c r="Q79" t="str">
        <f t="shared" si="8"/>
        <v>film &amp; video</v>
      </c>
      <c r="R79" t="str">
        <f t="shared" si="9"/>
        <v>animation</v>
      </c>
      <c r="S79" s="8">
        <f t="shared" si="10"/>
        <v>40448.208333333336</v>
      </c>
      <c r="T79" s="8">
        <f t="shared" si="11"/>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s="5">
        <f t="shared" si="7"/>
        <v>41.018181818181816</v>
      </c>
      <c r="Q80" t="str">
        <f t="shared" si="8"/>
        <v>publishing</v>
      </c>
      <c r="R80" t="str">
        <f t="shared" si="9"/>
        <v>translations</v>
      </c>
      <c r="S80" s="8">
        <f t="shared" si="10"/>
        <v>43206.208333333328</v>
      </c>
      <c r="T80" s="8">
        <f t="shared" si="11"/>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s="5">
        <f t="shared" si="7"/>
        <v>48.004773269689736</v>
      </c>
      <c r="Q81" t="str">
        <f t="shared" si="8"/>
        <v>theater</v>
      </c>
      <c r="R81" t="str">
        <f t="shared" si="9"/>
        <v>plays</v>
      </c>
      <c r="S81" s="8">
        <f t="shared" si="10"/>
        <v>43267.208333333328</v>
      </c>
      <c r="T81" s="8">
        <f t="shared" si="11"/>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s="5">
        <f t="shared" si="7"/>
        <v>55.212598425196852</v>
      </c>
      <c r="Q82" t="str">
        <f t="shared" si="8"/>
        <v>games</v>
      </c>
      <c r="R82" t="str">
        <f t="shared" si="9"/>
        <v>video games</v>
      </c>
      <c r="S82" s="8">
        <f t="shared" si="10"/>
        <v>42976.208333333328</v>
      </c>
      <c r="T82" s="8">
        <f t="shared" si="11"/>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s="5">
        <f t="shared" si="7"/>
        <v>92.109489051094897</v>
      </c>
      <c r="Q83" t="str">
        <f t="shared" si="8"/>
        <v>music</v>
      </c>
      <c r="R83" t="str">
        <f t="shared" si="9"/>
        <v>rock</v>
      </c>
      <c r="S83" s="8">
        <f t="shared" si="10"/>
        <v>43062.25</v>
      </c>
      <c r="T83" s="8">
        <f t="shared" si="11"/>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s="5">
        <f t="shared" si="7"/>
        <v>83.183333333333337</v>
      </c>
      <c r="Q84" t="str">
        <f t="shared" si="8"/>
        <v>games</v>
      </c>
      <c r="R84" t="str">
        <f t="shared" si="9"/>
        <v>video games</v>
      </c>
      <c r="S84" s="8">
        <f t="shared" si="10"/>
        <v>43482.25</v>
      </c>
      <c r="T84" s="8">
        <f t="shared" si="11"/>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s="5">
        <f t="shared" si="7"/>
        <v>39.996000000000002</v>
      </c>
      <c r="Q85" t="str">
        <f t="shared" si="8"/>
        <v>music</v>
      </c>
      <c r="R85" t="str">
        <f t="shared" si="9"/>
        <v>electric music</v>
      </c>
      <c r="S85" s="8">
        <f t="shared" si="10"/>
        <v>42579.208333333328</v>
      </c>
      <c r="T85" s="8">
        <f t="shared" si="11"/>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s="5">
        <f t="shared" si="7"/>
        <v>111.1336898395722</v>
      </c>
      <c r="Q86" t="str">
        <f t="shared" si="8"/>
        <v>technology</v>
      </c>
      <c r="R86" t="str">
        <f t="shared" si="9"/>
        <v>wearables</v>
      </c>
      <c r="S86" s="8">
        <f t="shared" si="10"/>
        <v>41118.208333333336</v>
      </c>
      <c r="T86" s="8">
        <f t="shared" si="11"/>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s="5">
        <f t="shared" si="7"/>
        <v>90.563380281690144</v>
      </c>
      <c r="Q87" t="str">
        <f t="shared" si="8"/>
        <v>music</v>
      </c>
      <c r="R87" t="str">
        <f t="shared" si="9"/>
        <v>indie rock</v>
      </c>
      <c r="S87" s="8">
        <f t="shared" si="10"/>
        <v>40797.208333333336</v>
      </c>
      <c r="T87" s="8">
        <f t="shared" si="11"/>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s="5">
        <f t="shared" si="7"/>
        <v>61.108374384236456</v>
      </c>
      <c r="Q88" t="str">
        <f t="shared" si="8"/>
        <v>theater</v>
      </c>
      <c r="R88" t="str">
        <f t="shared" si="9"/>
        <v>plays</v>
      </c>
      <c r="S88" s="8">
        <f t="shared" si="10"/>
        <v>42128.208333333328</v>
      </c>
      <c r="T88" s="8">
        <f t="shared" si="11"/>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s="5">
        <f t="shared" si="7"/>
        <v>83.022941970310384</v>
      </c>
      <c r="Q89" t="str">
        <f t="shared" si="8"/>
        <v>music</v>
      </c>
      <c r="R89" t="str">
        <f t="shared" si="9"/>
        <v>rock</v>
      </c>
      <c r="S89" s="8">
        <f t="shared" si="10"/>
        <v>40610.25</v>
      </c>
      <c r="T89" s="8">
        <f t="shared" si="11"/>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s="5">
        <f t="shared" si="7"/>
        <v>110.76106194690266</v>
      </c>
      <c r="Q90" t="str">
        <f t="shared" si="8"/>
        <v>publishing</v>
      </c>
      <c r="R90" t="str">
        <f t="shared" si="9"/>
        <v>translations</v>
      </c>
      <c r="S90" s="8">
        <f t="shared" si="10"/>
        <v>42110.208333333328</v>
      </c>
      <c r="T90" s="8">
        <f t="shared" si="11"/>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s="5">
        <f t="shared" si="7"/>
        <v>89.458333333333329</v>
      </c>
      <c r="Q91" t="str">
        <f t="shared" si="8"/>
        <v>theater</v>
      </c>
      <c r="R91" t="str">
        <f t="shared" si="9"/>
        <v>plays</v>
      </c>
      <c r="S91" s="8">
        <f t="shared" si="10"/>
        <v>40283.208333333336</v>
      </c>
      <c r="T91" s="8">
        <f t="shared" si="11"/>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s="5">
        <f t="shared" si="7"/>
        <v>57.849056603773583</v>
      </c>
      <c r="Q92" t="str">
        <f t="shared" si="8"/>
        <v>theater</v>
      </c>
      <c r="R92" t="str">
        <f t="shared" si="9"/>
        <v>plays</v>
      </c>
      <c r="S92" s="8">
        <f t="shared" si="10"/>
        <v>42425.25</v>
      </c>
      <c r="T92" s="8">
        <f t="shared" si="11"/>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s="5">
        <f t="shared" si="7"/>
        <v>109.99705449189985</v>
      </c>
      <c r="Q93" t="str">
        <f t="shared" si="8"/>
        <v>publishing</v>
      </c>
      <c r="R93" t="str">
        <f t="shared" si="9"/>
        <v>translations</v>
      </c>
      <c r="S93" s="8">
        <f t="shared" si="10"/>
        <v>42588.208333333328</v>
      </c>
      <c r="T93" s="8">
        <f t="shared" si="11"/>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s="5">
        <f t="shared" si="7"/>
        <v>103.96586345381526</v>
      </c>
      <c r="Q94" t="str">
        <f t="shared" si="8"/>
        <v>games</v>
      </c>
      <c r="R94" t="str">
        <f t="shared" si="9"/>
        <v>video games</v>
      </c>
      <c r="S94" s="8">
        <f t="shared" si="10"/>
        <v>40352.208333333336</v>
      </c>
      <c r="T94" s="8">
        <f t="shared" si="11"/>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s="5">
        <f t="shared" si="7"/>
        <v>107.99508196721311</v>
      </c>
      <c r="Q95" t="str">
        <f t="shared" si="8"/>
        <v>theater</v>
      </c>
      <c r="R95" t="str">
        <f t="shared" si="9"/>
        <v>plays</v>
      </c>
      <c r="S95" s="8">
        <f t="shared" si="10"/>
        <v>41202.208333333336</v>
      </c>
      <c r="T95" s="8">
        <f t="shared" si="11"/>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s="5">
        <f t="shared" si="7"/>
        <v>48.927777777777777</v>
      </c>
      <c r="Q96" t="str">
        <f t="shared" si="8"/>
        <v>technology</v>
      </c>
      <c r="R96" t="str">
        <f t="shared" si="9"/>
        <v>web</v>
      </c>
      <c r="S96" s="8">
        <f t="shared" si="10"/>
        <v>43562.208333333328</v>
      </c>
      <c r="T96" s="8">
        <f t="shared" si="11"/>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s="5">
        <f t="shared" si="7"/>
        <v>37.666666666666664</v>
      </c>
      <c r="Q97" t="str">
        <f t="shared" si="8"/>
        <v>film &amp; video</v>
      </c>
      <c r="R97" t="str">
        <f t="shared" si="9"/>
        <v>documentary</v>
      </c>
      <c r="S97" s="8">
        <f t="shared" si="10"/>
        <v>43752.208333333328</v>
      </c>
      <c r="T97" s="8">
        <f t="shared" si="11"/>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s="5">
        <f t="shared" si="7"/>
        <v>64.999141999141997</v>
      </c>
      <c r="Q98" t="str">
        <f t="shared" si="8"/>
        <v>theater</v>
      </c>
      <c r="R98" t="str">
        <f t="shared" si="9"/>
        <v>plays</v>
      </c>
      <c r="S98" s="8">
        <f t="shared" si="10"/>
        <v>40612.25</v>
      </c>
      <c r="T98" s="8">
        <f t="shared" si="11"/>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s="5">
        <f t="shared" si="7"/>
        <v>106.61061946902655</v>
      </c>
      <c r="Q99" t="str">
        <f t="shared" si="8"/>
        <v>food</v>
      </c>
      <c r="R99" t="str">
        <f t="shared" si="9"/>
        <v>food trucks</v>
      </c>
      <c r="S99" s="8">
        <f t="shared" si="10"/>
        <v>42180.208333333328</v>
      </c>
      <c r="T99" s="8">
        <f t="shared" si="11"/>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s="5">
        <f t="shared" si="7"/>
        <v>27.009016393442622</v>
      </c>
      <c r="Q100" t="str">
        <f t="shared" si="8"/>
        <v>games</v>
      </c>
      <c r="R100" t="str">
        <f t="shared" si="9"/>
        <v>video games</v>
      </c>
      <c r="S100" s="8">
        <f t="shared" si="10"/>
        <v>42212.208333333328</v>
      </c>
      <c r="T100" s="8">
        <f t="shared" si="11"/>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s="5">
        <f t="shared" si="7"/>
        <v>91.16463414634147</v>
      </c>
      <c r="Q101" t="str">
        <f t="shared" si="8"/>
        <v>theater</v>
      </c>
      <c r="R101" t="str">
        <f t="shared" si="9"/>
        <v>plays</v>
      </c>
      <c r="S101" s="8">
        <f t="shared" si="10"/>
        <v>41968.25</v>
      </c>
      <c r="T101" s="8">
        <f t="shared" si="11"/>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s="5">
        <f t="shared" si="7"/>
        <v>1</v>
      </c>
      <c r="Q102" t="str">
        <f t="shared" si="8"/>
        <v>theater</v>
      </c>
      <c r="R102" t="str">
        <f t="shared" si="9"/>
        <v>plays</v>
      </c>
      <c r="S102" s="8">
        <f t="shared" si="10"/>
        <v>40835.208333333336</v>
      </c>
      <c r="T102" s="8">
        <f t="shared" si="11"/>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s="5">
        <f t="shared" si="7"/>
        <v>56.054878048780488</v>
      </c>
      <c r="Q103" t="str">
        <f t="shared" si="8"/>
        <v>music</v>
      </c>
      <c r="R103" t="str">
        <f t="shared" si="9"/>
        <v>electric music</v>
      </c>
      <c r="S103" s="8">
        <f t="shared" si="10"/>
        <v>42056.25</v>
      </c>
      <c r="T103" s="8">
        <f t="shared" si="11"/>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s="5">
        <f t="shared" si="7"/>
        <v>31.017857142857142</v>
      </c>
      <c r="Q104" t="str">
        <f t="shared" si="8"/>
        <v>technology</v>
      </c>
      <c r="R104" t="str">
        <f t="shared" si="9"/>
        <v>wearables</v>
      </c>
      <c r="S104" s="8">
        <f t="shared" si="10"/>
        <v>43234.208333333328</v>
      </c>
      <c r="T104" s="8">
        <f t="shared" si="11"/>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s="5">
        <f t="shared" si="7"/>
        <v>66.513513513513516</v>
      </c>
      <c r="Q105" t="str">
        <f t="shared" si="8"/>
        <v>music</v>
      </c>
      <c r="R105" t="str">
        <f t="shared" si="9"/>
        <v>electric music</v>
      </c>
      <c r="S105" s="8">
        <f t="shared" si="10"/>
        <v>40475.208333333336</v>
      </c>
      <c r="T105" s="8">
        <f t="shared" si="11"/>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s="5">
        <f t="shared" si="7"/>
        <v>89.005216484089729</v>
      </c>
      <c r="Q106" t="str">
        <f t="shared" si="8"/>
        <v>music</v>
      </c>
      <c r="R106" t="str">
        <f t="shared" si="9"/>
        <v>indie rock</v>
      </c>
      <c r="S106" s="8">
        <f t="shared" si="10"/>
        <v>42878.208333333328</v>
      </c>
      <c r="T106" s="8">
        <f t="shared" si="11"/>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s="5">
        <f t="shared" si="7"/>
        <v>103.46315789473684</v>
      </c>
      <c r="Q107" t="str">
        <f t="shared" si="8"/>
        <v>technology</v>
      </c>
      <c r="R107" t="str">
        <f t="shared" si="9"/>
        <v>web</v>
      </c>
      <c r="S107" s="8">
        <f t="shared" si="10"/>
        <v>41366.208333333336</v>
      </c>
      <c r="T107" s="8">
        <f t="shared" si="11"/>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s="5">
        <f t="shared" si="7"/>
        <v>95.278911564625844</v>
      </c>
      <c r="Q108" t="str">
        <f t="shared" si="8"/>
        <v>theater</v>
      </c>
      <c r="R108" t="str">
        <f t="shared" si="9"/>
        <v>plays</v>
      </c>
      <c r="S108" s="8">
        <f t="shared" si="10"/>
        <v>43716.208333333328</v>
      </c>
      <c r="T108" s="8">
        <f t="shared" si="11"/>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s="5">
        <f t="shared" si="7"/>
        <v>75.895348837209298</v>
      </c>
      <c r="Q109" t="str">
        <f t="shared" si="8"/>
        <v>theater</v>
      </c>
      <c r="R109" t="str">
        <f t="shared" si="9"/>
        <v>plays</v>
      </c>
      <c r="S109" s="8">
        <f t="shared" si="10"/>
        <v>43213.208333333328</v>
      </c>
      <c r="T109" s="8">
        <f t="shared" si="11"/>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s="5">
        <f t="shared" si="7"/>
        <v>107.57831325301204</v>
      </c>
      <c r="Q110" t="str">
        <f t="shared" si="8"/>
        <v>film &amp; video</v>
      </c>
      <c r="R110" t="str">
        <f t="shared" si="9"/>
        <v>documentary</v>
      </c>
      <c r="S110" s="8">
        <f t="shared" si="10"/>
        <v>41005.208333333336</v>
      </c>
      <c r="T110" s="8">
        <f t="shared" si="11"/>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s="5">
        <f t="shared" si="7"/>
        <v>51.31666666666667</v>
      </c>
      <c r="Q111" t="str">
        <f t="shared" si="8"/>
        <v>film &amp; video</v>
      </c>
      <c r="R111" t="str">
        <f t="shared" si="9"/>
        <v>television</v>
      </c>
      <c r="S111" s="8">
        <f t="shared" si="10"/>
        <v>41651.25</v>
      </c>
      <c r="T111" s="8">
        <f t="shared" si="11"/>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s="5">
        <f t="shared" si="7"/>
        <v>71.983108108108112</v>
      </c>
      <c r="Q112" t="str">
        <f t="shared" si="8"/>
        <v>food</v>
      </c>
      <c r="R112" t="str">
        <f t="shared" si="9"/>
        <v>food trucks</v>
      </c>
      <c r="S112" s="8">
        <f t="shared" si="10"/>
        <v>43354.208333333328</v>
      </c>
      <c r="T112" s="8">
        <f t="shared" si="11"/>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s="5">
        <f t="shared" si="7"/>
        <v>108.95414201183432</v>
      </c>
      <c r="Q113" t="str">
        <f t="shared" si="8"/>
        <v>publishing</v>
      </c>
      <c r="R113" t="str">
        <f t="shared" si="9"/>
        <v>radio &amp; podcasts</v>
      </c>
      <c r="S113" s="8">
        <f t="shared" si="10"/>
        <v>41174.208333333336</v>
      </c>
      <c r="T113" s="8">
        <f t="shared" si="11"/>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s="5">
        <f t="shared" si="7"/>
        <v>35</v>
      </c>
      <c r="Q114" t="str">
        <f t="shared" si="8"/>
        <v>technology</v>
      </c>
      <c r="R114" t="str">
        <f t="shared" si="9"/>
        <v>web</v>
      </c>
      <c r="S114" s="8">
        <f t="shared" si="10"/>
        <v>41875.208333333336</v>
      </c>
      <c r="T114" s="8">
        <f t="shared" si="11"/>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s="5">
        <f t="shared" si="7"/>
        <v>94.938931297709928</v>
      </c>
      <c r="Q115" t="str">
        <f t="shared" si="8"/>
        <v>food</v>
      </c>
      <c r="R115" t="str">
        <f t="shared" si="9"/>
        <v>food trucks</v>
      </c>
      <c r="S115" s="8">
        <f t="shared" si="10"/>
        <v>42990.208333333328</v>
      </c>
      <c r="T115" s="8">
        <f t="shared" si="11"/>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s="5">
        <f t="shared" si="7"/>
        <v>109.65079365079364</v>
      </c>
      <c r="Q116" t="str">
        <f t="shared" si="8"/>
        <v>technology</v>
      </c>
      <c r="R116" t="str">
        <f t="shared" si="9"/>
        <v>wearables</v>
      </c>
      <c r="S116" s="8">
        <f t="shared" si="10"/>
        <v>43564.208333333328</v>
      </c>
      <c r="T116" s="8">
        <f t="shared" si="11"/>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s="5">
        <f t="shared" si="7"/>
        <v>44.001815980629537</v>
      </c>
      <c r="Q117" t="str">
        <f t="shared" si="8"/>
        <v>publishing</v>
      </c>
      <c r="R117" t="str">
        <f t="shared" si="9"/>
        <v>fiction</v>
      </c>
      <c r="S117" s="8">
        <f t="shared" si="10"/>
        <v>43056.25</v>
      </c>
      <c r="T117" s="8">
        <f t="shared" si="11"/>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s="5">
        <f t="shared" si="7"/>
        <v>86.794520547945211</v>
      </c>
      <c r="Q118" t="str">
        <f t="shared" si="8"/>
        <v>theater</v>
      </c>
      <c r="R118" t="str">
        <f t="shared" si="9"/>
        <v>plays</v>
      </c>
      <c r="S118" s="8">
        <f t="shared" si="10"/>
        <v>42265.208333333328</v>
      </c>
      <c r="T118" s="8">
        <f t="shared" si="11"/>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s="5">
        <f t="shared" si="7"/>
        <v>30.992727272727272</v>
      </c>
      <c r="Q119" t="str">
        <f t="shared" si="8"/>
        <v>film &amp; video</v>
      </c>
      <c r="R119" t="str">
        <f t="shared" si="9"/>
        <v>television</v>
      </c>
      <c r="S119" s="8">
        <f t="shared" si="10"/>
        <v>40808.208333333336</v>
      </c>
      <c r="T119" s="8">
        <f t="shared" si="11"/>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s="5">
        <f t="shared" si="7"/>
        <v>94.791044776119406</v>
      </c>
      <c r="Q120" t="str">
        <f t="shared" si="8"/>
        <v>photography</v>
      </c>
      <c r="R120" t="str">
        <f t="shared" si="9"/>
        <v>photography books</v>
      </c>
      <c r="S120" s="8">
        <f t="shared" si="10"/>
        <v>41665.25</v>
      </c>
      <c r="T120" s="8">
        <f t="shared" si="11"/>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s="5">
        <f t="shared" si="7"/>
        <v>69.79220779220779</v>
      </c>
      <c r="Q121" t="str">
        <f t="shared" si="8"/>
        <v>film &amp; video</v>
      </c>
      <c r="R121" t="str">
        <f t="shared" si="9"/>
        <v>documentary</v>
      </c>
      <c r="S121" s="8">
        <f t="shared" si="10"/>
        <v>41806.208333333336</v>
      </c>
      <c r="T121" s="8">
        <f t="shared" si="11"/>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s="5">
        <f t="shared" si="7"/>
        <v>63.003367003367003</v>
      </c>
      <c r="Q122" t="str">
        <f t="shared" si="8"/>
        <v>games</v>
      </c>
      <c r="R122" t="str">
        <f t="shared" si="9"/>
        <v>mobile games</v>
      </c>
      <c r="S122" s="8">
        <f t="shared" si="10"/>
        <v>42111.208333333328</v>
      </c>
      <c r="T122" s="8">
        <f t="shared" si="11"/>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s="5">
        <f t="shared" si="7"/>
        <v>110.0343300110742</v>
      </c>
      <c r="Q123" t="str">
        <f t="shared" si="8"/>
        <v>games</v>
      </c>
      <c r="R123" t="str">
        <f t="shared" si="9"/>
        <v>video games</v>
      </c>
      <c r="S123" s="8">
        <f t="shared" si="10"/>
        <v>41917.208333333336</v>
      </c>
      <c r="T123" s="8">
        <f t="shared" si="11"/>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s="5">
        <f t="shared" si="7"/>
        <v>25.997933274284026</v>
      </c>
      <c r="Q124" t="str">
        <f t="shared" si="8"/>
        <v>publishing</v>
      </c>
      <c r="R124" t="str">
        <f t="shared" si="9"/>
        <v>fiction</v>
      </c>
      <c r="S124" s="8">
        <f t="shared" si="10"/>
        <v>41970.25</v>
      </c>
      <c r="T124" s="8">
        <f t="shared" si="11"/>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s="5">
        <f t="shared" si="7"/>
        <v>49.987915407854985</v>
      </c>
      <c r="Q125" t="str">
        <f t="shared" si="8"/>
        <v>theater</v>
      </c>
      <c r="R125" t="str">
        <f t="shared" si="9"/>
        <v>plays</v>
      </c>
      <c r="S125" s="8">
        <f t="shared" si="10"/>
        <v>42332.25</v>
      </c>
      <c r="T125" s="8">
        <f t="shared" si="11"/>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s="5">
        <f t="shared" si="7"/>
        <v>101.72340425531915</v>
      </c>
      <c r="Q126" t="str">
        <f t="shared" si="8"/>
        <v>photography</v>
      </c>
      <c r="R126" t="str">
        <f t="shared" si="9"/>
        <v>photography books</v>
      </c>
      <c r="S126" s="8">
        <f t="shared" si="10"/>
        <v>43598.208333333328</v>
      </c>
      <c r="T126" s="8">
        <f t="shared" si="11"/>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s="5">
        <f t="shared" si="7"/>
        <v>47.083333333333336</v>
      </c>
      <c r="Q127" t="str">
        <f t="shared" si="8"/>
        <v>theater</v>
      </c>
      <c r="R127" t="str">
        <f t="shared" si="9"/>
        <v>plays</v>
      </c>
      <c r="S127" s="8">
        <f t="shared" si="10"/>
        <v>43362.208333333328</v>
      </c>
      <c r="T127" s="8">
        <f t="shared" si="11"/>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s="5">
        <f t="shared" si="7"/>
        <v>89.944444444444443</v>
      </c>
      <c r="Q128" t="str">
        <f t="shared" si="8"/>
        <v>theater</v>
      </c>
      <c r="R128" t="str">
        <f t="shared" si="9"/>
        <v>plays</v>
      </c>
      <c r="S128" s="8">
        <f t="shared" si="10"/>
        <v>42596.208333333328</v>
      </c>
      <c r="T128" s="8">
        <f t="shared" si="11"/>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s="5">
        <f t="shared" si="7"/>
        <v>78.96875</v>
      </c>
      <c r="Q129" t="str">
        <f t="shared" si="8"/>
        <v>theater</v>
      </c>
      <c r="R129" t="str">
        <f t="shared" si="9"/>
        <v>plays</v>
      </c>
      <c r="S129" s="8">
        <f t="shared" si="10"/>
        <v>40310.208333333336</v>
      </c>
      <c r="T129" s="8">
        <f t="shared" si="11"/>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s="5">
        <f t="shared" si="7"/>
        <v>80.067669172932327</v>
      </c>
      <c r="Q130" t="str">
        <f t="shared" si="8"/>
        <v>music</v>
      </c>
      <c r="R130" t="str">
        <f t="shared" si="9"/>
        <v>rock</v>
      </c>
      <c r="S130" s="8">
        <f t="shared" si="10"/>
        <v>40417.208333333336</v>
      </c>
      <c r="T130" s="8">
        <f t="shared" si="11"/>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+E131/D131</f>
        <v>3.2026936026936029E-2</v>
      </c>
      <c r="P131" s="5">
        <f t="shared" ref="P131:P194" si="13">IFERROR(E131/G131,0)</f>
        <v>86.472727272727269</v>
      </c>
      <c r="Q131" t="str">
        <f t="shared" ref="Q131:Q194" si="14">LEFT(N131,SEARCH("/",N131)-1)</f>
        <v>food</v>
      </c>
      <c r="R131" t="str">
        <f t="shared" ref="R131:R194" si="15">+MID(N131,SEARCH("/",N131)+1,50)</f>
        <v>food trucks</v>
      </c>
      <c r="S131" s="8">
        <f t="shared" ref="S131:S194" si="16">DATE(1970,1,1) + J131/86400</f>
        <v>42038.25</v>
      </c>
      <c r="T131" s="8">
        <f t="shared" ref="T131:T194" si="17">DATE(1970,1,1) + K131/86400</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s="5">
        <f t="shared" si="13"/>
        <v>28.001876172607879</v>
      </c>
      <c r="Q132" t="str">
        <f t="shared" si="14"/>
        <v>film &amp; video</v>
      </c>
      <c r="R132" t="str">
        <f t="shared" si="15"/>
        <v>drama</v>
      </c>
      <c r="S132" s="8">
        <f t="shared" si="16"/>
        <v>40842.208333333336</v>
      </c>
      <c r="T132" s="8">
        <f t="shared" si="17"/>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s="5">
        <f t="shared" si="13"/>
        <v>67.996725337699544</v>
      </c>
      <c r="Q133" t="str">
        <f t="shared" si="14"/>
        <v>technology</v>
      </c>
      <c r="R133" t="str">
        <f t="shared" si="15"/>
        <v>web</v>
      </c>
      <c r="S133" s="8">
        <f t="shared" si="16"/>
        <v>41607.25</v>
      </c>
      <c r="T133" s="8">
        <f t="shared" si="17"/>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s="5">
        <f t="shared" si="13"/>
        <v>43.078651685393261</v>
      </c>
      <c r="Q134" t="str">
        <f t="shared" si="14"/>
        <v>theater</v>
      </c>
      <c r="R134" t="str">
        <f t="shared" si="15"/>
        <v>plays</v>
      </c>
      <c r="S134" s="8">
        <f t="shared" si="16"/>
        <v>43112.25</v>
      </c>
      <c r="T134" s="8">
        <f t="shared" si="17"/>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s="5">
        <f t="shared" si="13"/>
        <v>87.95597484276729</v>
      </c>
      <c r="Q135" t="str">
        <f t="shared" si="14"/>
        <v>music</v>
      </c>
      <c r="R135" t="str">
        <f t="shared" si="15"/>
        <v>world music</v>
      </c>
      <c r="S135" s="8">
        <f t="shared" si="16"/>
        <v>40767.208333333336</v>
      </c>
      <c r="T135" s="8">
        <f t="shared" si="17"/>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s="5">
        <f t="shared" si="13"/>
        <v>94.987234042553197</v>
      </c>
      <c r="Q136" t="str">
        <f t="shared" si="14"/>
        <v>film &amp; video</v>
      </c>
      <c r="R136" t="str">
        <f t="shared" si="15"/>
        <v>documentary</v>
      </c>
      <c r="S136" s="8">
        <f t="shared" si="16"/>
        <v>40713.208333333336</v>
      </c>
      <c r="T136" s="8">
        <f t="shared" si="17"/>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s="5">
        <f t="shared" si="13"/>
        <v>46.905982905982903</v>
      </c>
      <c r="Q137" t="str">
        <f t="shared" si="14"/>
        <v>theater</v>
      </c>
      <c r="R137" t="str">
        <f t="shared" si="15"/>
        <v>plays</v>
      </c>
      <c r="S137" s="8">
        <f t="shared" si="16"/>
        <v>41340.25</v>
      </c>
      <c r="T137" s="8">
        <f t="shared" si="17"/>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s="5">
        <f t="shared" si="13"/>
        <v>46.913793103448278</v>
      </c>
      <c r="Q138" t="str">
        <f t="shared" si="14"/>
        <v>film &amp; video</v>
      </c>
      <c r="R138" t="str">
        <f t="shared" si="15"/>
        <v>drama</v>
      </c>
      <c r="S138" s="8">
        <f t="shared" si="16"/>
        <v>41797.208333333336</v>
      </c>
      <c r="T138" s="8">
        <f t="shared" si="17"/>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s="5">
        <f t="shared" si="13"/>
        <v>94.24</v>
      </c>
      <c r="Q139" t="str">
        <f t="shared" si="14"/>
        <v>publishing</v>
      </c>
      <c r="R139" t="str">
        <f t="shared" si="15"/>
        <v>nonfiction</v>
      </c>
      <c r="S139" s="8">
        <f t="shared" si="16"/>
        <v>40457.208333333336</v>
      </c>
      <c r="T139" s="8">
        <f t="shared" si="17"/>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s="5">
        <f t="shared" si="13"/>
        <v>80.139130434782615</v>
      </c>
      <c r="Q140" t="str">
        <f t="shared" si="14"/>
        <v>games</v>
      </c>
      <c r="R140" t="str">
        <f t="shared" si="15"/>
        <v>mobile games</v>
      </c>
      <c r="S140" s="8">
        <f t="shared" si="16"/>
        <v>41180.208333333336</v>
      </c>
      <c r="T140" s="8">
        <f t="shared" si="17"/>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s="5">
        <f t="shared" si="13"/>
        <v>59.036809815950917</v>
      </c>
      <c r="Q141" t="str">
        <f t="shared" si="14"/>
        <v>technology</v>
      </c>
      <c r="R141" t="str">
        <f t="shared" si="15"/>
        <v>wearables</v>
      </c>
      <c r="S141" s="8">
        <f t="shared" si="16"/>
        <v>42115.208333333328</v>
      </c>
      <c r="T141" s="8">
        <f t="shared" si="17"/>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s="5">
        <f t="shared" si="13"/>
        <v>65.989247311827953</v>
      </c>
      <c r="Q142" t="str">
        <f t="shared" si="14"/>
        <v>film &amp; video</v>
      </c>
      <c r="R142" t="str">
        <f t="shared" si="15"/>
        <v>documentary</v>
      </c>
      <c r="S142" s="8">
        <f t="shared" si="16"/>
        <v>43156.25</v>
      </c>
      <c r="T142" s="8">
        <f t="shared" si="17"/>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s="5">
        <f t="shared" si="13"/>
        <v>60.992530345471522</v>
      </c>
      <c r="Q143" t="str">
        <f t="shared" si="14"/>
        <v>technology</v>
      </c>
      <c r="R143" t="str">
        <f t="shared" si="15"/>
        <v>web</v>
      </c>
      <c r="S143" s="8">
        <f t="shared" si="16"/>
        <v>42167.208333333328</v>
      </c>
      <c r="T143" s="8">
        <f t="shared" si="17"/>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s="5">
        <f t="shared" si="13"/>
        <v>98.307692307692307</v>
      </c>
      <c r="Q144" t="str">
        <f t="shared" si="14"/>
        <v>technology</v>
      </c>
      <c r="R144" t="str">
        <f t="shared" si="15"/>
        <v>web</v>
      </c>
      <c r="S144" s="8">
        <f t="shared" si="16"/>
        <v>41005.208333333336</v>
      </c>
      <c r="T144" s="8">
        <f t="shared" si="17"/>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s="5">
        <f t="shared" si="13"/>
        <v>104.6</v>
      </c>
      <c r="Q145" t="str">
        <f t="shared" si="14"/>
        <v>music</v>
      </c>
      <c r="R145" t="str">
        <f t="shared" si="15"/>
        <v>indie rock</v>
      </c>
      <c r="S145" s="8">
        <f t="shared" si="16"/>
        <v>40357.208333333336</v>
      </c>
      <c r="T145" s="8">
        <f t="shared" si="17"/>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s="5">
        <f t="shared" si="13"/>
        <v>86.066666666666663</v>
      </c>
      <c r="Q146" t="str">
        <f t="shared" si="14"/>
        <v>theater</v>
      </c>
      <c r="R146" t="str">
        <f t="shared" si="15"/>
        <v>plays</v>
      </c>
      <c r="S146" s="8">
        <f t="shared" si="16"/>
        <v>43633.208333333328</v>
      </c>
      <c r="T146" s="8">
        <f t="shared" si="17"/>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s="5">
        <f t="shared" si="13"/>
        <v>76.989583333333329</v>
      </c>
      <c r="Q147" t="str">
        <f t="shared" si="14"/>
        <v>technology</v>
      </c>
      <c r="R147" t="str">
        <f t="shared" si="15"/>
        <v>wearables</v>
      </c>
      <c r="S147" s="8">
        <f t="shared" si="16"/>
        <v>41889.208333333336</v>
      </c>
      <c r="T147" s="8">
        <f t="shared" si="17"/>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s="5">
        <f t="shared" si="13"/>
        <v>29.764705882352942</v>
      </c>
      <c r="Q148" t="str">
        <f t="shared" si="14"/>
        <v>theater</v>
      </c>
      <c r="R148" t="str">
        <f t="shared" si="15"/>
        <v>plays</v>
      </c>
      <c r="S148" s="8">
        <f t="shared" si="16"/>
        <v>40855.25</v>
      </c>
      <c r="T148" s="8">
        <f t="shared" si="17"/>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s="5">
        <f t="shared" si="13"/>
        <v>46.91959798994975</v>
      </c>
      <c r="Q149" t="str">
        <f t="shared" si="14"/>
        <v>theater</v>
      </c>
      <c r="R149" t="str">
        <f t="shared" si="15"/>
        <v>plays</v>
      </c>
      <c r="S149" s="8">
        <f t="shared" si="16"/>
        <v>42534.208333333328</v>
      </c>
      <c r="T149" s="8">
        <f t="shared" si="17"/>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s="5">
        <f t="shared" si="13"/>
        <v>105.18691588785046</v>
      </c>
      <c r="Q150" t="str">
        <f t="shared" si="14"/>
        <v>technology</v>
      </c>
      <c r="R150" t="str">
        <f t="shared" si="15"/>
        <v>wearables</v>
      </c>
      <c r="S150" s="8">
        <f t="shared" si="16"/>
        <v>42941.208333333328</v>
      </c>
      <c r="T150" s="8">
        <f t="shared" si="17"/>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s="5">
        <f t="shared" si="13"/>
        <v>69.907692307692301</v>
      </c>
      <c r="Q151" t="str">
        <f t="shared" si="14"/>
        <v>music</v>
      </c>
      <c r="R151" t="str">
        <f t="shared" si="15"/>
        <v>indie rock</v>
      </c>
      <c r="S151" s="8">
        <f t="shared" si="16"/>
        <v>41275.25</v>
      </c>
      <c r="T151" s="8">
        <f t="shared" si="17"/>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s="5">
        <f t="shared" si="13"/>
        <v>1</v>
      </c>
      <c r="Q152" t="str">
        <f t="shared" si="14"/>
        <v>music</v>
      </c>
      <c r="R152" t="str">
        <f t="shared" si="15"/>
        <v>rock</v>
      </c>
      <c r="S152" s="8">
        <f t="shared" si="16"/>
        <v>43450.25</v>
      </c>
      <c r="T152" s="8">
        <f t="shared" si="17"/>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s="5">
        <f t="shared" si="13"/>
        <v>60.011588275391958</v>
      </c>
      <c r="Q153" t="str">
        <f t="shared" si="14"/>
        <v>music</v>
      </c>
      <c r="R153" t="str">
        <f t="shared" si="15"/>
        <v>electric music</v>
      </c>
      <c r="S153" s="8">
        <f t="shared" si="16"/>
        <v>41799.208333333336</v>
      </c>
      <c r="T153" s="8">
        <f t="shared" si="17"/>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s="5">
        <f t="shared" si="13"/>
        <v>52.006220379146917</v>
      </c>
      <c r="Q154" t="str">
        <f t="shared" si="14"/>
        <v>music</v>
      </c>
      <c r="R154" t="str">
        <f t="shared" si="15"/>
        <v>indie rock</v>
      </c>
      <c r="S154" s="8">
        <f t="shared" si="16"/>
        <v>42783.25</v>
      </c>
      <c r="T154" s="8">
        <f t="shared" si="17"/>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s="5">
        <f t="shared" si="13"/>
        <v>31.000176025347649</v>
      </c>
      <c r="Q155" t="str">
        <f t="shared" si="14"/>
        <v>theater</v>
      </c>
      <c r="R155" t="str">
        <f t="shared" si="15"/>
        <v>plays</v>
      </c>
      <c r="S155" s="8">
        <f t="shared" si="16"/>
        <v>41201.208333333336</v>
      </c>
      <c r="T155" s="8">
        <f t="shared" si="17"/>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s="5">
        <f t="shared" si="13"/>
        <v>95.042492917847028</v>
      </c>
      <c r="Q156" t="str">
        <f t="shared" si="14"/>
        <v>music</v>
      </c>
      <c r="R156" t="str">
        <f t="shared" si="15"/>
        <v>indie rock</v>
      </c>
      <c r="S156" s="8">
        <f t="shared" si="16"/>
        <v>42502.208333333328</v>
      </c>
      <c r="T156" s="8">
        <f t="shared" si="17"/>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s="5">
        <f t="shared" si="13"/>
        <v>75.968174204355108</v>
      </c>
      <c r="Q157" t="str">
        <f t="shared" si="14"/>
        <v>theater</v>
      </c>
      <c r="R157" t="str">
        <f t="shared" si="15"/>
        <v>plays</v>
      </c>
      <c r="S157" s="8">
        <f t="shared" si="16"/>
        <v>40262.208333333336</v>
      </c>
      <c r="T157" s="8">
        <f t="shared" si="17"/>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s="5">
        <f t="shared" si="13"/>
        <v>71.013192612137203</v>
      </c>
      <c r="Q158" t="str">
        <f t="shared" si="14"/>
        <v>music</v>
      </c>
      <c r="R158" t="str">
        <f t="shared" si="15"/>
        <v>rock</v>
      </c>
      <c r="S158" s="8">
        <f t="shared" si="16"/>
        <v>43743.208333333328</v>
      </c>
      <c r="T158" s="8">
        <f t="shared" si="17"/>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s="5">
        <f t="shared" si="13"/>
        <v>73.733333333333334</v>
      </c>
      <c r="Q159" t="str">
        <f t="shared" si="14"/>
        <v>photography</v>
      </c>
      <c r="R159" t="str">
        <f t="shared" si="15"/>
        <v>photography books</v>
      </c>
      <c r="S159" s="8">
        <f t="shared" si="16"/>
        <v>41638.25</v>
      </c>
      <c r="T159" s="8">
        <f t="shared" si="17"/>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s="5">
        <f t="shared" si="13"/>
        <v>113.17073170731707</v>
      </c>
      <c r="Q160" t="str">
        <f t="shared" si="14"/>
        <v>music</v>
      </c>
      <c r="R160" t="str">
        <f t="shared" si="15"/>
        <v>rock</v>
      </c>
      <c r="S160" s="8">
        <f t="shared" si="16"/>
        <v>42346.25</v>
      </c>
      <c r="T160" s="8">
        <f t="shared" si="17"/>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s="5">
        <f t="shared" si="13"/>
        <v>105.00933552992861</v>
      </c>
      <c r="Q161" t="str">
        <f t="shared" si="14"/>
        <v>theater</v>
      </c>
      <c r="R161" t="str">
        <f t="shared" si="15"/>
        <v>plays</v>
      </c>
      <c r="S161" s="8">
        <f t="shared" si="16"/>
        <v>43551.208333333328</v>
      </c>
      <c r="T161" s="8">
        <f t="shared" si="17"/>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s="5">
        <f t="shared" si="13"/>
        <v>79.176829268292678</v>
      </c>
      <c r="Q162" t="str">
        <f t="shared" si="14"/>
        <v>technology</v>
      </c>
      <c r="R162" t="str">
        <f t="shared" si="15"/>
        <v>wearables</v>
      </c>
      <c r="S162" s="8">
        <f t="shared" si="16"/>
        <v>43582.208333333328</v>
      </c>
      <c r="T162" s="8">
        <f t="shared" si="17"/>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s="5">
        <f t="shared" si="13"/>
        <v>57.333333333333336</v>
      </c>
      <c r="Q163" t="str">
        <f t="shared" si="14"/>
        <v>technology</v>
      </c>
      <c r="R163" t="str">
        <f t="shared" si="15"/>
        <v>web</v>
      </c>
      <c r="S163" s="8">
        <f t="shared" si="16"/>
        <v>42270.208333333328</v>
      </c>
      <c r="T163" s="8">
        <f t="shared" si="17"/>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s="5">
        <f t="shared" si="13"/>
        <v>58.178343949044589</v>
      </c>
      <c r="Q164" t="str">
        <f t="shared" si="14"/>
        <v>music</v>
      </c>
      <c r="R164" t="str">
        <f t="shared" si="15"/>
        <v>rock</v>
      </c>
      <c r="S164" s="8">
        <f t="shared" si="16"/>
        <v>43442.25</v>
      </c>
      <c r="T164" s="8">
        <f t="shared" si="17"/>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s="5">
        <f t="shared" si="13"/>
        <v>36.032520325203251</v>
      </c>
      <c r="Q165" t="str">
        <f t="shared" si="14"/>
        <v>photography</v>
      </c>
      <c r="R165" t="str">
        <f t="shared" si="15"/>
        <v>photography books</v>
      </c>
      <c r="S165" s="8">
        <f t="shared" si="16"/>
        <v>43028.208333333328</v>
      </c>
      <c r="T165" s="8">
        <f t="shared" si="17"/>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s="5">
        <f t="shared" si="13"/>
        <v>107.99068767908309</v>
      </c>
      <c r="Q166" t="str">
        <f t="shared" si="14"/>
        <v>theater</v>
      </c>
      <c r="R166" t="str">
        <f t="shared" si="15"/>
        <v>plays</v>
      </c>
      <c r="S166" s="8">
        <f t="shared" si="16"/>
        <v>43016.208333333328</v>
      </c>
      <c r="T166" s="8">
        <f t="shared" si="17"/>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s="5">
        <f t="shared" si="13"/>
        <v>44.005985634477256</v>
      </c>
      <c r="Q167" t="str">
        <f t="shared" si="14"/>
        <v>technology</v>
      </c>
      <c r="R167" t="str">
        <f t="shared" si="15"/>
        <v>web</v>
      </c>
      <c r="S167" s="8">
        <f t="shared" si="16"/>
        <v>42948.208333333328</v>
      </c>
      <c r="T167" s="8">
        <f t="shared" si="17"/>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s="5">
        <f t="shared" si="13"/>
        <v>55.077868852459019</v>
      </c>
      <c r="Q168" t="str">
        <f t="shared" si="14"/>
        <v>photography</v>
      </c>
      <c r="R168" t="str">
        <f t="shared" si="15"/>
        <v>photography books</v>
      </c>
      <c r="S168" s="8">
        <f t="shared" si="16"/>
        <v>40534.25</v>
      </c>
      <c r="T168" s="8">
        <f t="shared" si="17"/>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s="5">
        <f t="shared" si="13"/>
        <v>74</v>
      </c>
      <c r="Q169" t="str">
        <f t="shared" si="14"/>
        <v>theater</v>
      </c>
      <c r="R169" t="str">
        <f t="shared" si="15"/>
        <v>plays</v>
      </c>
      <c r="S169" s="8">
        <f t="shared" si="16"/>
        <v>41435.208333333336</v>
      </c>
      <c r="T169" s="8">
        <f t="shared" si="17"/>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s="5">
        <f t="shared" si="13"/>
        <v>41.996858638743454</v>
      </c>
      <c r="Q170" t="str">
        <f t="shared" si="14"/>
        <v>music</v>
      </c>
      <c r="R170" t="str">
        <f t="shared" si="15"/>
        <v>indie rock</v>
      </c>
      <c r="S170" s="8">
        <f t="shared" si="16"/>
        <v>43518.25</v>
      </c>
      <c r="T170" s="8">
        <f t="shared" si="17"/>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s="5">
        <f t="shared" si="13"/>
        <v>77.988161010260455</v>
      </c>
      <c r="Q171" t="str">
        <f t="shared" si="14"/>
        <v>film &amp; video</v>
      </c>
      <c r="R171" t="str">
        <f t="shared" si="15"/>
        <v>shorts</v>
      </c>
      <c r="S171" s="8">
        <f t="shared" si="16"/>
        <v>41077.208333333336</v>
      </c>
      <c r="T171" s="8">
        <f t="shared" si="17"/>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s="5">
        <f t="shared" si="13"/>
        <v>82.507462686567166</v>
      </c>
      <c r="Q172" t="str">
        <f t="shared" si="14"/>
        <v>music</v>
      </c>
      <c r="R172" t="str">
        <f t="shared" si="15"/>
        <v>indie rock</v>
      </c>
      <c r="S172" s="8">
        <f t="shared" si="16"/>
        <v>42950.208333333328</v>
      </c>
      <c r="T172" s="8">
        <f t="shared" si="17"/>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s="5">
        <f t="shared" si="13"/>
        <v>104.2</v>
      </c>
      <c r="Q173" t="str">
        <f t="shared" si="14"/>
        <v>publishing</v>
      </c>
      <c r="R173" t="str">
        <f t="shared" si="15"/>
        <v>translations</v>
      </c>
      <c r="S173" s="8">
        <f t="shared" si="16"/>
        <v>41718.208333333336</v>
      </c>
      <c r="T173" s="8">
        <f t="shared" si="17"/>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s="5">
        <f t="shared" si="13"/>
        <v>25.5</v>
      </c>
      <c r="Q174" t="str">
        <f t="shared" si="14"/>
        <v>film &amp; video</v>
      </c>
      <c r="R174" t="str">
        <f t="shared" si="15"/>
        <v>documentary</v>
      </c>
      <c r="S174" s="8">
        <f t="shared" si="16"/>
        <v>41839.208333333336</v>
      </c>
      <c r="T174" s="8">
        <f t="shared" si="17"/>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s="5">
        <f t="shared" si="13"/>
        <v>100.98334401024984</v>
      </c>
      <c r="Q175" t="str">
        <f t="shared" si="14"/>
        <v>theater</v>
      </c>
      <c r="R175" t="str">
        <f t="shared" si="15"/>
        <v>plays</v>
      </c>
      <c r="S175" s="8">
        <f t="shared" si="16"/>
        <v>41412.208333333336</v>
      </c>
      <c r="T175" s="8">
        <f t="shared" si="17"/>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s="5">
        <f t="shared" si="13"/>
        <v>111.83333333333333</v>
      </c>
      <c r="Q176" t="str">
        <f t="shared" si="14"/>
        <v>technology</v>
      </c>
      <c r="R176" t="str">
        <f t="shared" si="15"/>
        <v>wearables</v>
      </c>
      <c r="S176" s="8">
        <f t="shared" si="16"/>
        <v>42282.208333333328</v>
      </c>
      <c r="T176" s="8">
        <f t="shared" si="17"/>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s="5">
        <f t="shared" si="13"/>
        <v>41.999115044247787</v>
      </c>
      <c r="Q177" t="str">
        <f t="shared" si="14"/>
        <v>theater</v>
      </c>
      <c r="R177" t="str">
        <f t="shared" si="15"/>
        <v>plays</v>
      </c>
      <c r="S177" s="8">
        <f t="shared" si="16"/>
        <v>42613.208333333328</v>
      </c>
      <c r="T177" s="8">
        <f t="shared" si="17"/>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s="5">
        <f t="shared" si="13"/>
        <v>110.05115089514067</v>
      </c>
      <c r="Q178" t="str">
        <f t="shared" si="14"/>
        <v>theater</v>
      </c>
      <c r="R178" t="str">
        <f t="shared" si="15"/>
        <v>plays</v>
      </c>
      <c r="S178" s="8">
        <f t="shared" si="16"/>
        <v>42616.208333333328</v>
      </c>
      <c r="T178" s="8">
        <f t="shared" si="17"/>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s="5">
        <f t="shared" si="13"/>
        <v>58.997079225994888</v>
      </c>
      <c r="Q179" t="str">
        <f t="shared" si="14"/>
        <v>theater</v>
      </c>
      <c r="R179" t="str">
        <f t="shared" si="15"/>
        <v>plays</v>
      </c>
      <c r="S179" s="8">
        <f t="shared" si="16"/>
        <v>40497.25</v>
      </c>
      <c r="T179" s="8">
        <f t="shared" si="17"/>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s="5">
        <f t="shared" si="13"/>
        <v>32.985714285714288</v>
      </c>
      <c r="Q180" t="str">
        <f t="shared" si="14"/>
        <v>food</v>
      </c>
      <c r="R180" t="str">
        <f t="shared" si="15"/>
        <v>food trucks</v>
      </c>
      <c r="S180" s="8">
        <f t="shared" si="16"/>
        <v>42999.208333333328</v>
      </c>
      <c r="T180" s="8">
        <f t="shared" si="17"/>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s="5">
        <f t="shared" si="13"/>
        <v>45.005654509471306</v>
      </c>
      <c r="Q181" t="str">
        <f t="shared" si="14"/>
        <v>theater</v>
      </c>
      <c r="R181" t="str">
        <f t="shared" si="15"/>
        <v>plays</v>
      </c>
      <c r="S181" s="8">
        <f t="shared" si="16"/>
        <v>41350.208333333336</v>
      </c>
      <c r="T181" s="8">
        <f t="shared" si="17"/>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s="5">
        <f t="shared" si="13"/>
        <v>81.98196487897485</v>
      </c>
      <c r="Q182" t="str">
        <f t="shared" si="14"/>
        <v>technology</v>
      </c>
      <c r="R182" t="str">
        <f t="shared" si="15"/>
        <v>wearables</v>
      </c>
      <c r="S182" s="8">
        <f t="shared" si="16"/>
        <v>40259.208333333336</v>
      </c>
      <c r="T182" s="8">
        <f t="shared" si="17"/>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s="5">
        <f t="shared" si="13"/>
        <v>39.080882352941174</v>
      </c>
      <c r="Q183" t="str">
        <f t="shared" si="14"/>
        <v>technology</v>
      </c>
      <c r="R183" t="str">
        <f t="shared" si="15"/>
        <v>web</v>
      </c>
      <c r="S183" s="8">
        <f t="shared" si="16"/>
        <v>43012.208333333328</v>
      </c>
      <c r="T183" s="8">
        <f t="shared" si="17"/>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s="5">
        <f t="shared" si="13"/>
        <v>58.996383363471971</v>
      </c>
      <c r="Q184" t="str">
        <f t="shared" si="14"/>
        <v>theater</v>
      </c>
      <c r="R184" t="str">
        <f t="shared" si="15"/>
        <v>plays</v>
      </c>
      <c r="S184" s="8">
        <f t="shared" si="16"/>
        <v>43631.208333333328</v>
      </c>
      <c r="T184" s="8">
        <f t="shared" si="17"/>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s="5">
        <f t="shared" si="13"/>
        <v>40.988372093023258</v>
      </c>
      <c r="Q185" t="str">
        <f t="shared" si="14"/>
        <v>music</v>
      </c>
      <c r="R185" t="str">
        <f t="shared" si="15"/>
        <v>rock</v>
      </c>
      <c r="S185" s="8">
        <f t="shared" si="16"/>
        <v>40430.208333333336</v>
      </c>
      <c r="T185" s="8">
        <f t="shared" si="17"/>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s="5">
        <f t="shared" si="13"/>
        <v>31.029411764705884</v>
      </c>
      <c r="Q186" t="str">
        <f t="shared" si="14"/>
        <v>theater</v>
      </c>
      <c r="R186" t="str">
        <f t="shared" si="15"/>
        <v>plays</v>
      </c>
      <c r="S186" s="8">
        <f t="shared" si="16"/>
        <v>43588.208333333328</v>
      </c>
      <c r="T186" s="8">
        <f t="shared" si="17"/>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s="5">
        <f t="shared" si="13"/>
        <v>37.789473684210527</v>
      </c>
      <c r="Q187" t="str">
        <f t="shared" si="14"/>
        <v>film &amp; video</v>
      </c>
      <c r="R187" t="str">
        <f t="shared" si="15"/>
        <v>television</v>
      </c>
      <c r="S187" s="8">
        <f t="shared" si="16"/>
        <v>43233.208333333328</v>
      </c>
      <c r="T187" s="8">
        <f t="shared" si="17"/>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s="5">
        <f t="shared" si="13"/>
        <v>32.006772009029348</v>
      </c>
      <c r="Q188" t="str">
        <f t="shared" si="14"/>
        <v>theater</v>
      </c>
      <c r="R188" t="str">
        <f t="shared" si="15"/>
        <v>plays</v>
      </c>
      <c r="S188" s="8">
        <f t="shared" si="16"/>
        <v>41782.208333333336</v>
      </c>
      <c r="T188" s="8">
        <f t="shared" si="17"/>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s="5">
        <f t="shared" si="13"/>
        <v>95.966712898751737</v>
      </c>
      <c r="Q189" t="str">
        <f t="shared" si="14"/>
        <v>film &amp; video</v>
      </c>
      <c r="R189" t="str">
        <f t="shared" si="15"/>
        <v>shorts</v>
      </c>
      <c r="S189" s="8">
        <f t="shared" si="16"/>
        <v>41328.25</v>
      </c>
      <c r="T189" s="8">
        <f t="shared" si="17"/>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s="5">
        <f t="shared" si="13"/>
        <v>75</v>
      </c>
      <c r="Q190" t="str">
        <f t="shared" si="14"/>
        <v>theater</v>
      </c>
      <c r="R190" t="str">
        <f t="shared" si="15"/>
        <v>plays</v>
      </c>
      <c r="S190" s="8">
        <f t="shared" si="16"/>
        <v>41975.25</v>
      </c>
      <c r="T190" s="8">
        <f t="shared" si="17"/>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s="5">
        <f t="shared" si="13"/>
        <v>102.0498866213152</v>
      </c>
      <c r="Q191" t="str">
        <f t="shared" si="14"/>
        <v>theater</v>
      </c>
      <c r="R191" t="str">
        <f t="shared" si="15"/>
        <v>plays</v>
      </c>
      <c r="S191" s="8">
        <f t="shared" si="16"/>
        <v>42433.25</v>
      </c>
      <c r="T191" s="8">
        <f t="shared" si="17"/>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s="5">
        <f t="shared" si="13"/>
        <v>105.75</v>
      </c>
      <c r="Q192" t="str">
        <f t="shared" si="14"/>
        <v>theater</v>
      </c>
      <c r="R192" t="str">
        <f t="shared" si="15"/>
        <v>plays</v>
      </c>
      <c r="S192" s="8">
        <f t="shared" si="16"/>
        <v>41429.208333333336</v>
      </c>
      <c r="T192" s="8">
        <f t="shared" si="17"/>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s="5">
        <f t="shared" si="13"/>
        <v>37.069767441860463</v>
      </c>
      <c r="Q193" t="str">
        <f t="shared" si="14"/>
        <v>theater</v>
      </c>
      <c r="R193" t="str">
        <f t="shared" si="15"/>
        <v>plays</v>
      </c>
      <c r="S193" s="8">
        <f t="shared" si="16"/>
        <v>43536.208333333328</v>
      </c>
      <c r="T193" s="8">
        <f t="shared" si="17"/>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s="5">
        <f t="shared" si="13"/>
        <v>35.049382716049379</v>
      </c>
      <c r="Q194" t="str">
        <f t="shared" si="14"/>
        <v>music</v>
      </c>
      <c r="R194" t="str">
        <f t="shared" si="15"/>
        <v>rock</v>
      </c>
      <c r="S194" s="8">
        <f t="shared" si="16"/>
        <v>41817.208333333336</v>
      </c>
      <c r="T194" s="8">
        <f t="shared" si="17"/>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+E195/D195</f>
        <v>0.45636363636363636</v>
      </c>
      <c r="P195" s="5">
        <f t="shared" ref="P195:P258" si="19">IFERROR(E195/G195,0)</f>
        <v>46.338461538461537</v>
      </c>
      <c r="Q195" t="str">
        <f t="shared" ref="Q195:Q258" si="20">LEFT(N195,SEARCH("/",N195)-1)</f>
        <v>music</v>
      </c>
      <c r="R195" t="str">
        <f t="shared" ref="R195:R258" si="21">+MID(N195,SEARCH("/",N195)+1,50)</f>
        <v>indie rock</v>
      </c>
      <c r="S195" s="8">
        <f t="shared" ref="S195:S258" si="22">DATE(1970,1,1) + J195/86400</f>
        <v>43198.208333333328</v>
      </c>
      <c r="T195" s="8">
        <f t="shared" ref="T195:T258" si="23">DATE(1970,1,1) + K195/86400</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s="5">
        <f t="shared" si="19"/>
        <v>69.174603174603178</v>
      </c>
      <c r="Q196" t="str">
        <f t="shared" si="20"/>
        <v>music</v>
      </c>
      <c r="R196" t="str">
        <f t="shared" si="21"/>
        <v>metal</v>
      </c>
      <c r="S196" s="8">
        <f t="shared" si="22"/>
        <v>42261.208333333328</v>
      </c>
      <c r="T196" s="8">
        <f t="shared" si="23"/>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s="5">
        <f t="shared" si="19"/>
        <v>109.07824427480917</v>
      </c>
      <c r="Q197" t="str">
        <f t="shared" si="20"/>
        <v>music</v>
      </c>
      <c r="R197" t="str">
        <f t="shared" si="21"/>
        <v>electric music</v>
      </c>
      <c r="S197" s="8">
        <f t="shared" si="22"/>
        <v>43310.208333333328</v>
      </c>
      <c r="T197" s="8">
        <f t="shared" si="23"/>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s="5">
        <f t="shared" si="19"/>
        <v>51.78</v>
      </c>
      <c r="Q198" t="str">
        <f t="shared" si="20"/>
        <v>technology</v>
      </c>
      <c r="R198" t="str">
        <f t="shared" si="21"/>
        <v>wearables</v>
      </c>
      <c r="S198" s="8">
        <f t="shared" si="22"/>
        <v>42616.208333333328</v>
      </c>
      <c r="T198" s="8">
        <f t="shared" si="23"/>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s="5">
        <f t="shared" si="19"/>
        <v>82.010055304172951</v>
      </c>
      <c r="Q199" t="str">
        <f t="shared" si="20"/>
        <v>film &amp; video</v>
      </c>
      <c r="R199" t="str">
        <f t="shared" si="21"/>
        <v>drama</v>
      </c>
      <c r="S199" s="8">
        <f t="shared" si="22"/>
        <v>42909.208333333328</v>
      </c>
      <c r="T199" s="8">
        <f t="shared" si="23"/>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s="5">
        <f t="shared" si="19"/>
        <v>35.958333333333336</v>
      </c>
      <c r="Q200" t="str">
        <f t="shared" si="20"/>
        <v>music</v>
      </c>
      <c r="R200" t="str">
        <f t="shared" si="21"/>
        <v>electric music</v>
      </c>
      <c r="S200" s="8">
        <f t="shared" si="22"/>
        <v>40396.208333333336</v>
      </c>
      <c r="T200" s="8">
        <f t="shared" si="23"/>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s="5">
        <f t="shared" si="19"/>
        <v>74.461538461538467</v>
      </c>
      <c r="Q201" t="str">
        <f t="shared" si="20"/>
        <v>music</v>
      </c>
      <c r="R201" t="str">
        <f t="shared" si="21"/>
        <v>rock</v>
      </c>
      <c r="S201" s="8">
        <f t="shared" si="22"/>
        <v>42192.208333333328</v>
      </c>
      <c r="T201" s="8">
        <f t="shared" si="23"/>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s="5">
        <f t="shared" si="19"/>
        <v>2</v>
      </c>
      <c r="Q202" t="str">
        <f t="shared" si="20"/>
        <v>theater</v>
      </c>
      <c r="R202" t="str">
        <f t="shared" si="21"/>
        <v>plays</v>
      </c>
      <c r="S202" s="8">
        <f t="shared" si="22"/>
        <v>40262.208333333336</v>
      </c>
      <c r="T202" s="8">
        <f t="shared" si="23"/>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s="5">
        <f t="shared" si="19"/>
        <v>91.114649681528661</v>
      </c>
      <c r="Q203" t="str">
        <f t="shared" si="20"/>
        <v>technology</v>
      </c>
      <c r="R203" t="str">
        <f t="shared" si="21"/>
        <v>web</v>
      </c>
      <c r="S203" s="8">
        <f t="shared" si="22"/>
        <v>41845.208333333336</v>
      </c>
      <c r="T203" s="8">
        <f t="shared" si="23"/>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s="5">
        <f t="shared" si="19"/>
        <v>79.792682926829272</v>
      </c>
      <c r="Q204" t="str">
        <f t="shared" si="20"/>
        <v>food</v>
      </c>
      <c r="R204" t="str">
        <f t="shared" si="21"/>
        <v>food trucks</v>
      </c>
      <c r="S204" s="8">
        <f t="shared" si="22"/>
        <v>40818.208333333336</v>
      </c>
      <c r="T204" s="8">
        <f t="shared" si="23"/>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s="5">
        <f t="shared" si="19"/>
        <v>42.999777678968428</v>
      </c>
      <c r="Q205" t="str">
        <f t="shared" si="20"/>
        <v>theater</v>
      </c>
      <c r="R205" t="str">
        <f t="shared" si="21"/>
        <v>plays</v>
      </c>
      <c r="S205" s="8">
        <f t="shared" si="22"/>
        <v>42752.25</v>
      </c>
      <c r="T205" s="8">
        <f t="shared" si="23"/>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s="5">
        <f t="shared" si="19"/>
        <v>63.225000000000001</v>
      </c>
      <c r="Q206" t="str">
        <f t="shared" si="20"/>
        <v>music</v>
      </c>
      <c r="R206" t="str">
        <f t="shared" si="21"/>
        <v>jazz</v>
      </c>
      <c r="S206" s="8">
        <f t="shared" si="22"/>
        <v>40636.208333333336</v>
      </c>
      <c r="T206" s="8">
        <f t="shared" si="23"/>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s="5">
        <f t="shared" si="19"/>
        <v>70.174999999999997</v>
      </c>
      <c r="Q207" t="str">
        <f t="shared" si="20"/>
        <v>theater</v>
      </c>
      <c r="R207" t="str">
        <f t="shared" si="21"/>
        <v>plays</v>
      </c>
      <c r="S207" s="8">
        <f t="shared" si="22"/>
        <v>43390.208333333328</v>
      </c>
      <c r="T207" s="8">
        <f t="shared" si="23"/>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s="5">
        <f t="shared" si="19"/>
        <v>61.333333333333336</v>
      </c>
      <c r="Q208" t="str">
        <f t="shared" si="20"/>
        <v>publishing</v>
      </c>
      <c r="R208" t="str">
        <f t="shared" si="21"/>
        <v>fiction</v>
      </c>
      <c r="S208" s="8">
        <f t="shared" si="22"/>
        <v>40236.25</v>
      </c>
      <c r="T208" s="8">
        <f t="shared" si="23"/>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s="5">
        <f t="shared" si="19"/>
        <v>99</v>
      </c>
      <c r="Q209" t="str">
        <f t="shared" si="20"/>
        <v>music</v>
      </c>
      <c r="R209" t="str">
        <f t="shared" si="21"/>
        <v>rock</v>
      </c>
      <c r="S209" s="8">
        <f t="shared" si="22"/>
        <v>43340.208333333328</v>
      </c>
      <c r="T209" s="8">
        <f t="shared" si="23"/>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s="5">
        <f t="shared" si="19"/>
        <v>96.984900146127615</v>
      </c>
      <c r="Q210" t="str">
        <f t="shared" si="20"/>
        <v>film &amp; video</v>
      </c>
      <c r="R210" t="str">
        <f t="shared" si="21"/>
        <v>documentary</v>
      </c>
      <c r="S210" s="8">
        <f t="shared" si="22"/>
        <v>43048.25</v>
      </c>
      <c r="T210" s="8">
        <f t="shared" si="23"/>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s="5">
        <f t="shared" si="19"/>
        <v>51.004950495049506</v>
      </c>
      <c r="Q211" t="str">
        <f t="shared" si="20"/>
        <v>film &amp; video</v>
      </c>
      <c r="R211" t="str">
        <f t="shared" si="21"/>
        <v>documentary</v>
      </c>
      <c r="S211" s="8">
        <f t="shared" si="22"/>
        <v>42496.208333333328</v>
      </c>
      <c r="T211" s="8">
        <f t="shared" si="23"/>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s="5">
        <f t="shared" si="19"/>
        <v>28.044247787610619</v>
      </c>
      <c r="Q212" t="str">
        <f t="shared" si="20"/>
        <v>film &amp; video</v>
      </c>
      <c r="R212" t="str">
        <f t="shared" si="21"/>
        <v>science fiction</v>
      </c>
      <c r="S212" s="8">
        <f t="shared" si="22"/>
        <v>42797.25</v>
      </c>
      <c r="T212" s="8">
        <f t="shared" si="23"/>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s="5">
        <f t="shared" si="19"/>
        <v>60.984615384615381</v>
      </c>
      <c r="Q213" t="str">
        <f t="shared" si="20"/>
        <v>theater</v>
      </c>
      <c r="R213" t="str">
        <f t="shared" si="21"/>
        <v>plays</v>
      </c>
      <c r="S213" s="8">
        <f t="shared" si="22"/>
        <v>41513.208333333336</v>
      </c>
      <c r="T213" s="8">
        <f t="shared" si="23"/>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s="5">
        <f t="shared" si="19"/>
        <v>73.214285714285708</v>
      </c>
      <c r="Q214" t="str">
        <f t="shared" si="20"/>
        <v>theater</v>
      </c>
      <c r="R214" t="str">
        <f t="shared" si="21"/>
        <v>plays</v>
      </c>
      <c r="S214" s="8">
        <f t="shared" si="22"/>
        <v>43814.25</v>
      </c>
      <c r="T214" s="8">
        <f t="shared" si="23"/>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s="5">
        <f t="shared" si="19"/>
        <v>39.997435299603637</v>
      </c>
      <c r="Q215" t="str">
        <f t="shared" si="20"/>
        <v>music</v>
      </c>
      <c r="R215" t="str">
        <f t="shared" si="21"/>
        <v>indie rock</v>
      </c>
      <c r="S215" s="8">
        <f t="shared" si="22"/>
        <v>40488.208333333336</v>
      </c>
      <c r="T215" s="8">
        <f t="shared" si="23"/>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s="5">
        <f t="shared" si="19"/>
        <v>86.812121212121212</v>
      </c>
      <c r="Q216" t="str">
        <f t="shared" si="20"/>
        <v>music</v>
      </c>
      <c r="R216" t="str">
        <f t="shared" si="21"/>
        <v>rock</v>
      </c>
      <c r="S216" s="8">
        <f t="shared" si="22"/>
        <v>40409.208333333336</v>
      </c>
      <c r="T216" s="8">
        <f t="shared" si="23"/>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s="5">
        <f t="shared" si="19"/>
        <v>42.125874125874127</v>
      </c>
      <c r="Q217" t="str">
        <f t="shared" si="20"/>
        <v>theater</v>
      </c>
      <c r="R217" t="str">
        <f t="shared" si="21"/>
        <v>plays</v>
      </c>
      <c r="S217" s="8">
        <f t="shared" si="22"/>
        <v>43509.25</v>
      </c>
      <c r="T217" s="8">
        <f t="shared" si="23"/>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s="5">
        <f t="shared" si="19"/>
        <v>103.97851239669421</v>
      </c>
      <c r="Q218" t="str">
        <f t="shared" si="20"/>
        <v>theater</v>
      </c>
      <c r="R218" t="str">
        <f t="shared" si="21"/>
        <v>plays</v>
      </c>
      <c r="S218" s="8">
        <f t="shared" si="22"/>
        <v>40869.25</v>
      </c>
      <c r="T218" s="8">
        <f t="shared" si="23"/>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s="5">
        <f t="shared" si="19"/>
        <v>62.003211991434689</v>
      </c>
      <c r="Q219" t="str">
        <f t="shared" si="20"/>
        <v>film &amp; video</v>
      </c>
      <c r="R219" t="str">
        <f t="shared" si="21"/>
        <v>science fiction</v>
      </c>
      <c r="S219" s="8">
        <f t="shared" si="22"/>
        <v>43583.208333333328</v>
      </c>
      <c r="T219" s="8">
        <f t="shared" si="23"/>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s="5">
        <f t="shared" si="19"/>
        <v>31.005037783375315</v>
      </c>
      <c r="Q220" t="str">
        <f t="shared" si="20"/>
        <v>film &amp; video</v>
      </c>
      <c r="R220" t="str">
        <f t="shared" si="21"/>
        <v>shorts</v>
      </c>
      <c r="S220" s="8">
        <f t="shared" si="22"/>
        <v>40858.25</v>
      </c>
      <c r="T220" s="8">
        <f t="shared" si="23"/>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s="5">
        <f t="shared" si="19"/>
        <v>89.991552956465242</v>
      </c>
      <c r="Q221" t="str">
        <f t="shared" si="20"/>
        <v>film &amp; video</v>
      </c>
      <c r="R221" t="str">
        <f t="shared" si="21"/>
        <v>animation</v>
      </c>
      <c r="S221" s="8">
        <f t="shared" si="22"/>
        <v>41137.208333333336</v>
      </c>
      <c r="T221" s="8">
        <f t="shared" si="23"/>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s="5">
        <f t="shared" si="19"/>
        <v>39.235294117647058</v>
      </c>
      <c r="Q222" t="str">
        <f t="shared" si="20"/>
        <v>theater</v>
      </c>
      <c r="R222" t="str">
        <f t="shared" si="21"/>
        <v>plays</v>
      </c>
      <c r="S222" s="8">
        <f t="shared" si="22"/>
        <v>40725.208333333336</v>
      </c>
      <c r="T222" s="8">
        <f t="shared" si="23"/>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s="5">
        <f t="shared" si="19"/>
        <v>54.993116108306566</v>
      </c>
      <c r="Q223" t="str">
        <f t="shared" si="20"/>
        <v>food</v>
      </c>
      <c r="R223" t="str">
        <f t="shared" si="21"/>
        <v>food trucks</v>
      </c>
      <c r="S223" s="8">
        <f t="shared" si="22"/>
        <v>41081.208333333336</v>
      </c>
      <c r="T223" s="8">
        <f t="shared" si="23"/>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s="5">
        <f t="shared" si="19"/>
        <v>47.992753623188406</v>
      </c>
      <c r="Q224" t="str">
        <f t="shared" si="20"/>
        <v>photography</v>
      </c>
      <c r="R224" t="str">
        <f t="shared" si="21"/>
        <v>photography books</v>
      </c>
      <c r="S224" s="8">
        <f t="shared" si="22"/>
        <v>41914.208333333336</v>
      </c>
      <c r="T224" s="8">
        <f t="shared" si="23"/>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s="5">
        <f t="shared" si="19"/>
        <v>87.966702470461868</v>
      </c>
      <c r="Q225" t="str">
        <f t="shared" si="20"/>
        <v>theater</v>
      </c>
      <c r="R225" t="str">
        <f t="shared" si="21"/>
        <v>plays</v>
      </c>
      <c r="S225" s="8">
        <f t="shared" si="22"/>
        <v>42445.208333333328</v>
      </c>
      <c r="T225" s="8">
        <f t="shared" si="23"/>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s="5">
        <f t="shared" si="19"/>
        <v>51.999165275459099</v>
      </c>
      <c r="Q226" t="str">
        <f t="shared" si="20"/>
        <v>film &amp; video</v>
      </c>
      <c r="R226" t="str">
        <f t="shared" si="21"/>
        <v>science fiction</v>
      </c>
      <c r="S226" s="8">
        <f t="shared" si="22"/>
        <v>41906.208333333336</v>
      </c>
      <c r="T226" s="8">
        <f t="shared" si="23"/>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s="5">
        <f t="shared" si="19"/>
        <v>29.999659863945578</v>
      </c>
      <c r="Q227" t="str">
        <f t="shared" si="20"/>
        <v>music</v>
      </c>
      <c r="R227" t="str">
        <f t="shared" si="21"/>
        <v>rock</v>
      </c>
      <c r="S227" s="8">
        <f t="shared" si="22"/>
        <v>41762.208333333336</v>
      </c>
      <c r="T227" s="8">
        <f t="shared" si="23"/>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s="5">
        <f t="shared" si="19"/>
        <v>98.205357142857139</v>
      </c>
      <c r="Q228" t="str">
        <f t="shared" si="20"/>
        <v>photography</v>
      </c>
      <c r="R228" t="str">
        <f t="shared" si="21"/>
        <v>photography books</v>
      </c>
      <c r="S228" s="8">
        <f t="shared" si="22"/>
        <v>40276.208333333336</v>
      </c>
      <c r="T228" s="8">
        <f t="shared" si="23"/>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s="5">
        <f t="shared" si="19"/>
        <v>108.96182396606575</v>
      </c>
      <c r="Q229" t="str">
        <f t="shared" si="20"/>
        <v>games</v>
      </c>
      <c r="R229" t="str">
        <f t="shared" si="21"/>
        <v>mobile games</v>
      </c>
      <c r="S229" s="8">
        <f t="shared" si="22"/>
        <v>42139.208333333328</v>
      </c>
      <c r="T229" s="8">
        <f t="shared" si="23"/>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s="5">
        <f t="shared" si="19"/>
        <v>66.998379254457049</v>
      </c>
      <c r="Q230" t="str">
        <f t="shared" si="20"/>
        <v>film &amp; video</v>
      </c>
      <c r="R230" t="str">
        <f t="shared" si="21"/>
        <v>animation</v>
      </c>
      <c r="S230" s="8">
        <f t="shared" si="22"/>
        <v>42613.208333333328</v>
      </c>
      <c r="T230" s="8">
        <f t="shared" si="23"/>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s="5">
        <f t="shared" si="19"/>
        <v>64.99333594668758</v>
      </c>
      <c r="Q231" t="str">
        <f t="shared" si="20"/>
        <v>games</v>
      </c>
      <c r="R231" t="str">
        <f t="shared" si="21"/>
        <v>mobile games</v>
      </c>
      <c r="S231" s="8">
        <f t="shared" si="22"/>
        <v>42887.208333333328</v>
      </c>
      <c r="T231" s="8">
        <f t="shared" si="23"/>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s="5">
        <f t="shared" si="19"/>
        <v>99.841584158415841</v>
      </c>
      <c r="Q232" t="str">
        <f t="shared" si="20"/>
        <v>games</v>
      </c>
      <c r="R232" t="str">
        <f t="shared" si="21"/>
        <v>video games</v>
      </c>
      <c r="S232" s="8">
        <f t="shared" si="22"/>
        <v>43805.25</v>
      </c>
      <c r="T232" s="8">
        <f t="shared" si="23"/>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s="5">
        <f t="shared" si="19"/>
        <v>82.432835820895519</v>
      </c>
      <c r="Q233" t="str">
        <f t="shared" si="20"/>
        <v>theater</v>
      </c>
      <c r="R233" t="str">
        <f t="shared" si="21"/>
        <v>plays</v>
      </c>
      <c r="S233" s="8">
        <f t="shared" si="22"/>
        <v>41415.208333333336</v>
      </c>
      <c r="T233" s="8">
        <f t="shared" si="23"/>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s="5">
        <f t="shared" si="19"/>
        <v>63.293478260869563</v>
      </c>
      <c r="Q234" t="str">
        <f t="shared" si="20"/>
        <v>theater</v>
      </c>
      <c r="R234" t="str">
        <f t="shared" si="21"/>
        <v>plays</v>
      </c>
      <c r="S234" s="8">
        <f t="shared" si="22"/>
        <v>42576.208333333328</v>
      </c>
      <c r="T234" s="8">
        <f t="shared" si="23"/>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s="5">
        <f t="shared" si="19"/>
        <v>96.774193548387103</v>
      </c>
      <c r="Q235" t="str">
        <f t="shared" si="20"/>
        <v>film &amp; video</v>
      </c>
      <c r="R235" t="str">
        <f t="shared" si="21"/>
        <v>animation</v>
      </c>
      <c r="S235" s="8">
        <f t="shared" si="22"/>
        <v>40706.208333333336</v>
      </c>
      <c r="T235" s="8">
        <f t="shared" si="23"/>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s="5">
        <f t="shared" si="19"/>
        <v>54.906040268456373</v>
      </c>
      <c r="Q236" t="str">
        <f t="shared" si="20"/>
        <v>games</v>
      </c>
      <c r="R236" t="str">
        <f t="shared" si="21"/>
        <v>video games</v>
      </c>
      <c r="S236" s="8">
        <f t="shared" si="22"/>
        <v>42969.208333333328</v>
      </c>
      <c r="T236" s="8">
        <f t="shared" si="23"/>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s="5">
        <f t="shared" si="19"/>
        <v>39.010869565217391</v>
      </c>
      <c r="Q237" t="str">
        <f t="shared" si="20"/>
        <v>film &amp; video</v>
      </c>
      <c r="R237" t="str">
        <f t="shared" si="21"/>
        <v>animation</v>
      </c>
      <c r="S237" s="8">
        <f t="shared" si="22"/>
        <v>42779.25</v>
      </c>
      <c r="T237" s="8">
        <f t="shared" si="23"/>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s="5">
        <f t="shared" si="19"/>
        <v>75.84210526315789</v>
      </c>
      <c r="Q238" t="str">
        <f t="shared" si="20"/>
        <v>music</v>
      </c>
      <c r="R238" t="str">
        <f t="shared" si="21"/>
        <v>rock</v>
      </c>
      <c r="S238" s="8">
        <f t="shared" si="22"/>
        <v>43641.208333333328</v>
      </c>
      <c r="T238" s="8">
        <f t="shared" si="23"/>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s="5">
        <f t="shared" si="19"/>
        <v>45.051671732522799</v>
      </c>
      <c r="Q239" t="str">
        <f t="shared" si="20"/>
        <v>film &amp; video</v>
      </c>
      <c r="R239" t="str">
        <f t="shared" si="21"/>
        <v>animation</v>
      </c>
      <c r="S239" s="8">
        <f t="shared" si="22"/>
        <v>41754.208333333336</v>
      </c>
      <c r="T239" s="8">
        <f t="shared" si="23"/>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s="5">
        <f t="shared" si="19"/>
        <v>104.51546391752578</v>
      </c>
      <c r="Q240" t="str">
        <f t="shared" si="20"/>
        <v>theater</v>
      </c>
      <c r="R240" t="str">
        <f t="shared" si="21"/>
        <v>plays</v>
      </c>
      <c r="S240" s="8">
        <f t="shared" si="22"/>
        <v>43083.25</v>
      </c>
      <c r="T240" s="8">
        <f t="shared" si="23"/>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s="5">
        <f t="shared" si="19"/>
        <v>76.268292682926827</v>
      </c>
      <c r="Q241" t="str">
        <f t="shared" si="20"/>
        <v>technology</v>
      </c>
      <c r="R241" t="str">
        <f t="shared" si="21"/>
        <v>wearables</v>
      </c>
      <c r="S241" s="8">
        <f t="shared" si="22"/>
        <v>42245.208333333328</v>
      </c>
      <c r="T241" s="8">
        <f t="shared" si="23"/>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s="5">
        <f t="shared" si="19"/>
        <v>69.015695067264573</v>
      </c>
      <c r="Q242" t="str">
        <f t="shared" si="20"/>
        <v>theater</v>
      </c>
      <c r="R242" t="str">
        <f t="shared" si="21"/>
        <v>plays</v>
      </c>
      <c r="S242" s="8">
        <f t="shared" si="22"/>
        <v>40396.208333333336</v>
      </c>
      <c r="T242" s="8">
        <f t="shared" si="23"/>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s="5">
        <f t="shared" si="19"/>
        <v>101.97684085510689</v>
      </c>
      <c r="Q243" t="str">
        <f t="shared" si="20"/>
        <v>publishing</v>
      </c>
      <c r="R243" t="str">
        <f t="shared" si="21"/>
        <v>nonfiction</v>
      </c>
      <c r="S243" s="8">
        <f t="shared" si="22"/>
        <v>41742.208333333336</v>
      </c>
      <c r="T243" s="8">
        <f t="shared" si="23"/>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s="5">
        <f t="shared" si="19"/>
        <v>42.915999999999997</v>
      </c>
      <c r="Q244" t="str">
        <f t="shared" si="20"/>
        <v>music</v>
      </c>
      <c r="R244" t="str">
        <f t="shared" si="21"/>
        <v>rock</v>
      </c>
      <c r="S244" s="8">
        <f t="shared" si="22"/>
        <v>42865.208333333328</v>
      </c>
      <c r="T244" s="8">
        <f t="shared" si="23"/>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s="5">
        <f t="shared" si="19"/>
        <v>43.025210084033617</v>
      </c>
      <c r="Q245" t="str">
        <f t="shared" si="20"/>
        <v>theater</v>
      </c>
      <c r="R245" t="str">
        <f t="shared" si="21"/>
        <v>plays</v>
      </c>
      <c r="S245" s="8">
        <f t="shared" si="22"/>
        <v>43163.25</v>
      </c>
      <c r="T245" s="8">
        <f t="shared" si="23"/>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s="5">
        <f t="shared" si="19"/>
        <v>75.245283018867923</v>
      </c>
      <c r="Q246" t="str">
        <f t="shared" si="20"/>
        <v>theater</v>
      </c>
      <c r="R246" t="str">
        <f t="shared" si="21"/>
        <v>plays</v>
      </c>
      <c r="S246" s="8">
        <f t="shared" si="22"/>
        <v>41834.208333333336</v>
      </c>
      <c r="T246" s="8">
        <f t="shared" si="23"/>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s="5">
        <f t="shared" si="19"/>
        <v>69.023364485981304</v>
      </c>
      <c r="Q247" t="str">
        <f t="shared" si="20"/>
        <v>theater</v>
      </c>
      <c r="R247" t="str">
        <f t="shared" si="21"/>
        <v>plays</v>
      </c>
      <c r="S247" s="8">
        <f t="shared" si="22"/>
        <v>41736.208333333336</v>
      </c>
      <c r="T247" s="8">
        <f t="shared" si="23"/>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s="5">
        <f t="shared" si="19"/>
        <v>65.986486486486484</v>
      </c>
      <c r="Q248" t="str">
        <f t="shared" si="20"/>
        <v>technology</v>
      </c>
      <c r="R248" t="str">
        <f t="shared" si="21"/>
        <v>web</v>
      </c>
      <c r="S248" s="8">
        <f t="shared" si="22"/>
        <v>41491.208333333336</v>
      </c>
      <c r="T248" s="8">
        <f t="shared" si="23"/>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s="5">
        <f t="shared" si="19"/>
        <v>98.013800424628457</v>
      </c>
      <c r="Q249" t="str">
        <f t="shared" si="20"/>
        <v>publishing</v>
      </c>
      <c r="R249" t="str">
        <f t="shared" si="21"/>
        <v>fiction</v>
      </c>
      <c r="S249" s="8">
        <f t="shared" si="22"/>
        <v>42726.25</v>
      </c>
      <c r="T249" s="8">
        <f t="shared" si="23"/>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s="5">
        <f t="shared" si="19"/>
        <v>60.105504587155963</v>
      </c>
      <c r="Q250" t="str">
        <f t="shared" si="20"/>
        <v>games</v>
      </c>
      <c r="R250" t="str">
        <f t="shared" si="21"/>
        <v>mobile games</v>
      </c>
      <c r="S250" s="8">
        <f t="shared" si="22"/>
        <v>42004.25</v>
      </c>
      <c r="T250" s="8">
        <f t="shared" si="23"/>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s="5">
        <f t="shared" si="19"/>
        <v>26.000773395204948</v>
      </c>
      <c r="Q251" t="str">
        <f t="shared" si="20"/>
        <v>publishing</v>
      </c>
      <c r="R251" t="str">
        <f t="shared" si="21"/>
        <v>translations</v>
      </c>
      <c r="S251" s="8">
        <f t="shared" si="22"/>
        <v>42006.25</v>
      </c>
      <c r="T251" s="8">
        <f t="shared" si="23"/>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s="5">
        <f t="shared" si="19"/>
        <v>3</v>
      </c>
      <c r="Q252" t="str">
        <f t="shared" si="20"/>
        <v>music</v>
      </c>
      <c r="R252" t="str">
        <f t="shared" si="21"/>
        <v>rock</v>
      </c>
      <c r="S252" s="8">
        <f t="shared" si="22"/>
        <v>40203.25</v>
      </c>
      <c r="T252" s="8">
        <f t="shared" si="23"/>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s="5">
        <f t="shared" si="19"/>
        <v>38.019801980198018</v>
      </c>
      <c r="Q253" t="str">
        <f t="shared" si="20"/>
        <v>theater</v>
      </c>
      <c r="R253" t="str">
        <f t="shared" si="21"/>
        <v>plays</v>
      </c>
      <c r="S253" s="8">
        <f t="shared" si="22"/>
        <v>41252.25</v>
      </c>
      <c r="T253" s="8">
        <f t="shared" si="23"/>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s="5">
        <f t="shared" si="19"/>
        <v>106.15254237288136</v>
      </c>
      <c r="Q254" t="str">
        <f t="shared" si="20"/>
        <v>theater</v>
      </c>
      <c r="R254" t="str">
        <f t="shared" si="21"/>
        <v>plays</v>
      </c>
      <c r="S254" s="8">
        <f t="shared" si="22"/>
        <v>41572.208333333336</v>
      </c>
      <c r="T254" s="8">
        <f t="shared" si="23"/>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s="5">
        <f t="shared" si="19"/>
        <v>81.019475655430711</v>
      </c>
      <c r="Q255" t="str">
        <f t="shared" si="20"/>
        <v>film &amp; video</v>
      </c>
      <c r="R255" t="str">
        <f t="shared" si="21"/>
        <v>drama</v>
      </c>
      <c r="S255" s="8">
        <f t="shared" si="22"/>
        <v>40641.208333333336</v>
      </c>
      <c r="T255" s="8">
        <f t="shared" si="23"/>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s="5">
        <f t="shared" si="19"/>
        <v>96.647727272727266</v>
      </c>
      <c r="Q256" t="str">
        <f t="shared" si="20"/>
        <v>publishing</v>
      </c>
      <c r="R256" t="str">
        <f t="shared" si="21"/>
        <v>nonfiction</v>
      </c>
      <c r="S256" s="8">
        <f t="shared" si="22"/>
        <v>42787.25</v>
      </c>
      <c r="T256" s="8">
        <f t="shared" si="23"/>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s="5">
        <f t="shared" si="19"/>
        <v>57.003535651149086</v>
      </c>
      <c r="Q257" t="str">
        <f t="shared" si="20"/>
        <v>music</v>
      </c>
      <c r="R257" t="str">
        <f t="shared" si="21"/>
        <v>rock</v>
      </c>
      <c r="S257" s="8">
        <f t="shared" si="22"/>
        <v>40590.25</v>
      </c>
      <c r="T257" s="8">
        <f t="shared" si="23"/>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s="5">
        <f t="shared" si="19"/>
        <v>63.93333333333333</v>
      </c>
      <c r="Q258" t="str">
        <f t="shared" si="20"/>
        <v>music</v>
      </c>
      <c r="R258" t="str">
        <f t="shared" si="21"/>
        <v>rock</v>
      </c>
      <c r="S258" s="8">
        <f t="shared" si="22"/>
        <v>42393.25</v>
      </c>
      <c r="T258" s="8">
        <f t="shared" si="23"/>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+E259/D259</f>
        <v>1.46</v>
      </c>
      <c r="P259" s="5">
        <f t="shared" ref="P259:P322" si="25">IFERROR(E259/G259,0)</f>
        <v>90.456521739130437</v>
      </c>
      <c r="Q259" t="str">
        <f t="shared" ref="Q259:Q322" si="26">LEFT(N259,SEARCH("/",N259)-1)</f>
        <v>theater</v>
      </c>
      <c r="R259" t="str">
        <f t="shared" ref="R259:R322" si="27">+MID(N259,SEARCH("/",N259)+1,50)</f>
        <v>plays</v>
      </c>
      <c r="S259" s="8">
        <f t="shared" ref="S259:S322" si="28">DATE(1970,1,1) + J259/86400</f>
        <v>41338.25</v>
      </c>
      <c r="T259" s="8">
        <f t="shared" ref="T259:T322" si="29">DATE(1970,1,1) + K259/86400</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s="5">
        <f t="shared" si="25"/>
        <v>72.172043010752688</v>
      </c>
      <c r="Q260" t="str">
        <f t="shared" si="26"/>
        <v>theater</v>
      </c>
      <c r="R260" t="str">
        <f t="shared" si="27"/>
        <v>plays</v>
      </c>
      <c r="S260" s="8">
        <f t="shared" si="28"/>
        <v>42712.25</v>
      </c>
      <c r="T260" s="8">
        <f t="shared" si="2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s="5">
        <f t="shared" si="25"/>
        <v>77.934782608695656</v>
      </c>
      <c r="Q261" t="str">
        <f t="shared" si="26"/>
        <v>photography</v>
      </c>
      <c r="R261" t="str">
        <f t="shared" si="27"/>
        <v>photography books</v>
      </c>
      <c r="S261" s="8">
        <f t="shared" si="28"/>
        <v>41251.25</v>
      </c>
      <c r="T261" s="8">
        <f t="shared" si="2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s="5">
        <f t="shared" si="25"/>
        <v>38.065134099616856</v>
      </c>
      <c r="Q262" t="str">
        <f t="shared" si="26"/>
        <v>music</v>
      </c>
      <c r="R262" t="str">
        <f t="shared" si="27"/>
        <v>rock</v>
      </c>
      <c r="S262" s="8">
        <f t="shared" si="28"/>
        <v>41180.208333333336</v>
      </c>
      <c r="T262" s="8">
        <f t="shared" si="2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s="5">
        <f t="shared" si="25"/>
        <v>57.936123348017624</v>
      </c>
      <c r="Q263" t="str">
        <f t="shared" si="26"/>
        <v>music</v>
      </c>
      <c r="R263" t="str">
        <f t="shared" si="27"/>
        <v>rock</v>
      </c>
      <c r="S263" s="8">
        <f t="shared" si="28"/>
        <v>40415.208333333336</v>
      </c>
      <c r="T263" s="8">
        <f t="shared" si="2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s="5">
        <f t="shared" si="25"/>
        <v>49.794392523364486</v>
      </c>
      <c r="Q264" t="str">
        <f t="shared" si="26"/>
        <v>music</v>
      </c>
      <c r="R264" t="str">
        <f t="shared" si="27"/>
        <v>indie rock</v>
      </c>
      <c r="S264" s="8">
        <f t="shared" si="28"/>
        <v>40638.208333333336</v>
      </c>
      <c r="T264" s="8">
        <f t="shared" si="2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s="5">
        <f t="shared" si="25"/>
        <v>54.050251256281406</v>
      </c>
      <c r="Q265" t="str">
        <f t="shared" si="26"/>
        <v>photography</v>
      </c>
      <c r="R265" t="str">
        <f t="shared" si="27"/>
        <v>photography books</v>
      </c>
      <c r="S265" s="8">
        <f t="shared" si="28"/>
        <v>40187.25</v>
      </c>
      <c r="T265" s="8">
        <f t="shared" si="2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s="5">
        <f t="shared" si="25"/>
        <v>30.002721335268504</v>
      </c>
      <c r="Q266" t="str">
        <f t="shared" si="26"/>
        <v>theater</v>
      </c>
      <c r="R266" t="str">
        <f t="shared" si="27"/>
        <v>plays</v>
      </c>
      <c r="S266" s="8">
        <f t="shared" si="28"/>
        <v>41317.25</v>
      </c>
      <c r="T266" s="8">
        <f t="shared" si="2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s="5">
        <f t="shared" si="25"/>
        <v>70.127906976744185</v>
      </c>
      <c r="Q267" t="str">
        <f t="shared" si="26"/>
        <v>theater</v>
      </c>
      <c r="R267" t="str">
        <f t="shared" si="27"/>
        <v>plays</v>
      </c>
      <c r="S267" s="8">
        <f t="shared" si="28"/>
        <v>42372.25</v>
      </c>
      <c r="T267" s="8">
        <f t="shared" si="2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s="5">
        <f t="shared" si="25"/>
        <v>26.996228786926462</v>
      </c>
      <c r="Q268" t="str">
        <f t="shared" si="26"/>
        <v>music</v>
      </c>
      <c r="R268" t="str">
        <f t="shared" si="27"/>
        <v>jazz</v>
      </c>
      <c r="S268" s="8">
        <f t="shared" si="28"/>
        <v>41950.25</v>
      </c>
      <c r="T268" s="8">
        <f t="shared" si="2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s="5">
        <f t="shared" si="25"/>
        <v>51.990606936416185</v>
      </c>
      <c r="Q269" t="str">
        <f t="shared" si="26"/>
        <v>theater</v>
      </c>
      <c r="R269" t="str">
        <f t="shared" si="27"/>
        <v>plays</v>
      </c>
      <c r="S269" s="8">
        <f t="shared" si="28"/>
        <v>41206.208333333336</v>
      </c>
      <c r="T269" s="8">
        <f t="shared" si="2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s="5">
        <f t="shared" si="25"/>
        <v>56.416666666666664</v>
      </c>
      <c r="Q270" t="str">
        <f t="shared" si="26"/>
        <v>film &amp; video</v>
      </c>
      <c r="R270" t="str">
        <f t="shared" si="27"/>
        <v>documentary</v>
      </c>
      <c r="S270" s="8">
        <f t="shared" si="28"/>
        <v>41186.208333333336</v>
      </c>
      <c r="T270" s="8">
        <f t="shared" si="2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s="5">
        <f t="shared" si="25"/>
        <v>101.63218390804597</v>
      </c>
      <c r="Q271" t="str">
        <f t="shared" si="26"/>
        <v>film &amp; video</v>
      </c>
      <c r="R271" t="str">
        <f t="shared" si="27"/>
        <v>television</v>
      </c>
      <c r="S271" s="8">
        <f t="shared" si="28"/>
        <v>43496.25</v>
      </c>
      <c r="T271" s="8">
        <f t="shared" si="29"/>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s="5">
        <f t="shared" si="25"/>
        <v>25.005291005291006</v>
      </c>
      <c r="Q272" t="str">
        <f t="shared" si="26"/>
        <v>games</v>
      </c>
      <c r="R272" t="str">
        <f t="shared" si="27"/>
        <v>video games</v>
      </c>
      <c r="S272" s="8">
        <f t="shared" si="28"/>
        <v>40514.25</v>
      </c>
      <c r="T272" s="8">
        <f t="shared" si="29"/>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s="5">
        <f t="shared" si="25"/>
        <v>32.016393442622949</v>
      </c>
      <c r="Q273" t="str">
        <f t="shared" si="26"/>
        <v>photography</v>
      </c>
      <c r="R273" t="str">
        <f t="shared" si="27"/>
        <v>photography books</v>
      </c>
      <c r="S273" s="8">
        <f t="shared" si="28"/>
        <v>42345.25</v>
      </c>
      <c r="T273" s="8">
        <f t="shared" si="2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s="5">
        <f t="shared" si="25"/>
        <v>82.021647307286173</v>
      </c>
      <c r="Q274" t="str">
        <f t="shared" si="26"/>
        <v>theater</v>
      </c>
      <c r="R274" t="str">
        <f t="shared" si="27"/>
        <v>plays</v>
      </c>
      <c r="S274" s="8">
        <f t="shared" si="28"/>
        <v>43656.208333333328</v>
      </c>
      <c r="T274" s="8">
        <f t="shared" si="2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s="5">
        <f t="shared" si="25"/>
        <v>37.957446808510639</v>
      </c>
      <c r="Q275" t="str">
        <f t="shared" si="26"/>
        <v>theater</v>
      </c>
      <c r="R275" t="str">
        <f t="shared" si="27"/>
        <v>plays</v>
      </c>
      <c r="S275" s="8">
        <f t="shared" si="28"/>
        <v>42995.208333333328</v>
      </c>
      <c r="T275" s="8">
        <f t="shared" si="2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s="5">
        <f t="shared" si="25"/>
        <v>51.533333333333331</v>
      </c>
      <c r="Q276" t="str">
        <f t="shared" si="26"/>
        <v>theater</v>
      </c>
      <c r="R276" t="str">
        <f t="shared" si="27"/>
        <v>plays</v>
      </c>
      <c r="S276" s="8">
        <f t="shared" si="28"/>
        <v>43045.25</v>
      </c>
      <c r="T276" s="8">
        <f t="shared" si="2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s="5">
        <f t="shared" si="25"/>
        <v>81.198275862068968</v>
      </c>
      <c r="Q277" t="str">
        <f t="shared" si="26"/>
        <v>publishing</v>
      </c>
      <c r="R277" t="str">
        <f t="shared" si="27"/>
        <v>translations</v>
      </c>
      <c r="S277" s="8">
        <f t="shared" si="28"/>
        <v>43561.208333333328</v>
      </c>
      <c r="T277" s="8">
        <f t="shared" si="2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s="5">
        <f t="shared" si="25"/>
        <v>40.030075187969928</v>
      </c>
      <c r="Q278" t="str">
        <f t="shared" si="26"/>
        <v>games</v>
      </c>
      <c r="R278" t="str">
        <f t="shared" si="27"/>
        <v>video games</v>
      </c>
      <c r="S278" s="8">
        <f t="shared" si="28"/>
        <v>41018.208333333336</v>
      </c>
      <c r="T278" s="8">
        <f t="shared" si="2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s="5">
        <f t="shared" si="25"/>
        <v>89.939759036144579</v>
      </c>
      <c r="Q279" t="str">
        <f t="shared" si="26"/>
        <v>theater</v>
      </c>
      <c r="R279" t="str">
        <f t="shared" si="27"/>
        <v>plays</v>
      </c>
      <c r="S279" s="8">
        <f t="shared" si="28"/>
        <v>40378.208333333336</v>
      </c>
      <c r="T279" s="8">
        <f t="shared" si="2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s="5">
        <f t="shared" si="25"/>
        <v>96.692307692307693</v>
      </c>
      <c r="Q280" t="str">
        <f t="shared" si="26"/>
        <v>technology</v>
      </c>
      <c r="R280" t="str">
        <f t="shared" si="27"/>
        <v>web</v>
      </c>
      <c r="S280" s="8">
        <f t="shared" si="28"/>
        <v>41239.25</v>
      </c>
      <c r="T280" s="8">
        <f t="shared" si="2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s="5">
        <f t="shared" si="25"/>
        <v>25.010989010989011</v>
      </c>
      <c r="Q281" t="str">
        <f t="shared" si="26"/>
        <v>theater</v>
      </c>
      <c r="R281" t="str">
        <f t="shared" si="27"/>
        <v>plays</v>
      </c>
      <c r="S281" s="8">
        <f t="shared" si="28"/>
        <v>43346.208333333328</v>
      </c>
      <c r="T281" s="8">
        <f t="shared" si="2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s="5">
        <f t="shared" si="25"/>
        <v>36.987277353689571</v>
      </c>
      <c r="Q282" t="str">
        <f t="shared" si="26"/>
        <v>film &amp; video</v>
      </c>
      <c r="R282" t="str">
        <f t="shared" si="27"/>
        <v>animation</v>
      </c>
      <c r="S282" s="8">
        <f t="shared" si="28"/>
        <v>43060.25</v>
      </c>
      <c r="T282" s="8">
        <f t="shared" si="2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s="5">
        <f t="shared" si="25"/>
        <v>73.012609117361791</v>
      </c>
      <c r="Q283" t="str">
        <f t="shared" si="26"/>
        <v>theater</v>
      </c>
      <c r="R283" t="str">
        <f t="shared" si="27"/>
        <v>plays</v>
      </c>
      <c r="S283" s="8">
        <f t="shared" si="28"/>
        <v>40979.25</v>
      </c>
      <c r="T283" s="8">
        <f t="shared" si="2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s="5">
        <f t="shared" si="25"/>
        <v>68.240601503759393</v>
      </c>
      <c r="Q284" t="str">
        <f t="shared" si="26"/>
        <v>film &amp; video</v>
      </c>
      <c r="R284" t="str">
        <f t="shared" si="27"/>
        <v>television</v>
      </c>
      <c r="S284" s="8">
        <f t="shared" si="28"/>
        <v>42701.25</v>
      </c>
      <c r="T284" s="8">
        <f t="shared" si="2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s="5">
        <f t="shared" si="25"/>
        <v>52.310344827586206</v>
      </c>
      <c r="Q285" t="str">
        <f t="shared" si="26"/>
        <v>music</v>
      </c>
      <c r="R285" t="str">
        <f t="shared" si="27"/>
        <v>rock</v>
      </c>
      <c r="S285" s="8">
        <f t="shared" si="28"/>
        <v>42520.208333333328</v>
      </c>
      <c r="T285" s="8">
        <f t="shared" si="2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s="5">
        <f t="shared" si="25"/>
        <v>61.765151515151516</v>
      </c>
      <c r="Q286" t="str">
        <f t="shared" si="26"/>
        <v>technology</v>
      </c>
      <c r="R286" t="str">
        <f t="shared" si="27"/>
        <v>web</v>
      </c>
      <c r="S286" s="8">
        <f t="shared" si="28"/>
        <v>41030.208333333336</v>
      </c>
      <c r="T286" s="8">
        <f t="shared" si="2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s="5">
        <f t="shared" si="25"/>
        <v>25.027559055118111</v>
      </c>
      <c r="Q287" t="str">
        <f t="shared" si="26"/>
        <v>theater</v>
      </c>
      <c r="R287" t="str">
        <f t="shared" si="27"/>
        <v>plays</v>
      </c>
      <c r="S287" s="8">
        <f t="shared" si="28"/>
        <v>42623.208333333328</v>
      </c>
      <c r="T287" s="8">
        <f t="shared" si="29"/>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s="5">
        <f t="shared" si="25"/>
        <v>106.28804347826087</v>
      </c>
      <c r="Q288" t="str">
        <f t="shared" si="26"/>
        <v>theater</v>
      </c>
      <c r="R288" t="str">
        <f t="shared" si="27"/>
        <v>plays</v>
      </c>
      <c r="S288" s="8">
        <f t="shared" si="28"/>
        <v>42697.25</v>
      </c>
      <c r="T288" s="8">
        <f t="shared" si="2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s="5">
        <f t="shared" si="25"/>
        <v>75.07386363636364</v>
      </c>
      <c r="Q289" t="str">
        <f t="shared" si="26"/>
        <v>music</v>
      </c>
      <c r="R289" t="str">
        <f t="shared" si="27"/>
        <v>electric music</v>
      </c>
      <c r="S289" s="8">
        <f t="shared" si="28"/>
        <v>42122.208333333328</v>
      </c>
      <c r="T289" s="8">
        <f t="shared" si="2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s="5">
        <f t="shared" si="25"/>
        <v>39.970802919708028</v>
      </c>
      <c r="Q290" t="str">
        <f t="shared" si="26"/>
        <v>music</v>
      </c>
      <c r="R290" t="str">
        <f t="shared" si="27"/>
        <v>metal</v>
      </c>
      <c r="S290" s="8">
        <f t="shared" si="28"/>
        <v>40982.208333333336</v>
      </c>
      <c r="T290" s="8">
        <f t="shared" si="2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s="5">
        <f t="shared" si="25"/>
        <v>39.982195845697326</v>
      </c>
      <c r="Q291" t="str">
        <f t="shared" si="26"/>
        <v>theater</v>
      </c>
      <c r="R291" t="str">
        <f t="shared" si="27"/>
        <v>plays</v>
      </c>
      <c r="S291" s="8">
        <f t="shared" si="28"/>
        <v>42219.208333333328</v>
      </c>
      <c r="T291" s="8">
        <f t="shared" si="2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s="5">
        <f t="shared" si="25"/>
        <v>101.01541850220265</v>
      </c>
      <c r="Q292" t="str">
        <f t="shared" si="26"/>
        <v>film &amp; video</v>
      </c>
      <c r="R292" t="str">
        <f t="shared" si="27"/>
        <v>documentary</v>
      </c>
      <c r="S292" s="8">
        <f t="shared" si="28"/>
        <v>41404.208333333336</v>
      </c>
      <c r="T292" s="8">
        <f t="shared" si="2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s="5">
        <f t="shared" si="25"/>
        <v>76.813084112149539</v>
      </c>
      <c r="Q293" t="str">
        <f t="shared" si="26"/>
        <v>technology</v>
      </c>
      <c r="R293" t="str">
        <f t="shared" si="27"/>
        <v>web</v>
      </c>
      <c r="S293" s="8">
        <f t="shared" si="28"/>
        <v>40831.208333333336</v>
      </c>
      <c r="T293" s="8">
        <f t="shared" si="2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s="5">
        <f t="shared" si="25"/>
        <v>71.7</v>
      </c>
      <c r="Q294" t="str">
        <f t="shared" si="26"/>
        <v>food</v>
      </c>
      <c r="R294" t="str">
        <f t="shared" si="27"/>
        <v>food trucks</v>
      </c>
      <c r="S294" s="8">
        <f t="shared" si="28"/>
        <v>40984.208333333336</v>
      </c>
      <c r="T294" s="8">
        <f t="shared" si="29"/>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s="5">
        <f t="shared" si="25"/>
        <v>33.28125</v>
      </c>
      <c r="Q295" t="str">
        <f t="shared" si="26"/>
        <v>theater</v>
      </c>
      <c r="R295" t="str">
        <f t="shared" si="27"/>
        <v>plays</v>
      </c>
      <c r="S295" s="8">
        <f t="shared" si="28"/>
        <v>40456.208333333336</v>
      </c>
      <c r="T295" s="8">
        <f t="shared" si="2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s="5">
        <f t="shared" si="25"/>
        <v>43.923497267759565</v>
      </c>
      <c r="Q296" t="str">
        <f t="shared" si="26"/>
        <v>theater</v>
      </c>
      <c r="R296" t="str">
        <f t="shared" si="27"/>
        <v>plays</v>
      </c>
      <c r="S296" s="8">
        <f t="shared" si="28"/>
        <v>43399.208333333328</v>
      </c>
      <c r="T296" s="8">
        <f t="shared" si="2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s="5">
        <f t="shared" si="25"/>
        <v>36.004712041884815</v>
      </c>
      <c r="Q297" t="str">
        <f t="shared" si="26"/>
        <v>theater</v>
      </c>
      <c r="R297" t="str">
        <f t="shared" si="27"/>
        <v>plays</v>
      </c>
      <c r="S297" s="8">
        <f t="shared" si="28"/>
        <v>41562.208333333336</v>
      </c>
      <c r="T297" s="8">
        <f t="shared" si="2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s="5">
        <f t="shared" si="25"/>
        <v>88.21052631578948</v>
      </c>
      <c r="Q298" t="str">
        <f t="shared" si="26"/>
        <v>theater</v>
      </c>
      <c r="R298" t="str">
        <f t="shared" si="27"/>
        <v>plays</v>
      </c>
      <c r="S298" s="8">
        <f t="shared" si="28"/>
        <v>43493.25</v>
      </c>
      <c r="T298" s="8">
        <f t="shared" si="2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s="5">
        <f t="shared" si="25"/>
        <v>65.240384615384613</v>
      </c>
      <c r="Q299" t="str">
        <f t="shared" si="26"/>
        <v>theater</v>
      </c>
      <c r="R299" t="str">
        <f t="shared" si="27"/>
        <v>plays</v>
      </c>
      <c r="S299" s="8">
        <f t="shared" si="28"/>
        <v>41653.25</v>
      </c>
      <c r="T299" s="8">
        <f t="shared" si="2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s="5">
        <f t="shared" si="25"/>
        <v>69.958333333333329</v>
      </c>
      <c r="Q300" t="str">
        <f t="shared" si="26"/>
        <v>music</v>
      </c>
      <c r="R300" t="str">
        <f t="shared" si="27"/>
        <v>rock</v>
      </c>
      <c r="S300" s="8">
        <f t="shared" si="28"/>
        <v>42426.25</v>
      </c>
      <c r="T300" s="8">
        <f t="shared" si="2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s="5">
        <f t="shared" si="25"/>
        <v>39.877551020408163</v>
      </c>
      <c r="Q301" t="str">
        <f t="shared" si="26"/>
        <v>food</v>
      </c>
      <c r="R301" t="str">
        <f t="shared" si="27"/>
        <v>food trucks</v>
      </c>
      <c r="S301" s="8">
        <f t="shared" si="28"/>
        <v>42432.25</v>
      </c>
      <c r="T301" s="8">
        <f t="shared" si="2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s="5">
        <f t="shared" si="25"/>
        <v>5</v>
      </c>
      <c r="Q302" t="str">
        <f t="shared" si="26"/>
        <v>publishing</v>
      </c>
      <c r="R302" t="str">
        <f t="shared" si="27"/>
        <v>nonfiction</v>
      </c>
      <c r="S302" s="8">
        <f t="shared" si="28"/>
        <v>42977.208333333328</v>
      </c>
      <c r="T302" s="8">
        <f t="shared" si="2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s="5">
        <f t="shared" si="25"/>
        <v>41.023728813559323</v>
      </c>
      <c r="Q303" t="str">
        <f t="shared" si="26"/>
        <v>film &amp; video</v>
      </c>
      <c r="R303" t="str">
        <f t="shared" si="27"/>
        <v>documentary</v>
      </c>
      <c r="S303" s="8">
        <f t="shared" si="28"/>
        <v>42061.25</v>
      </c>
      <c r="T303" s="8">
        <f t="shared" si="2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s="5">
        <f t="shared" si="25"/>
        <v>98.914285714285711</v>
      </c>
      <c r="Q304" t="str">
        <f t="shared" si="26"/>
        <v>theater</v>
      </c>
      <c r="R304" t="str">
        <f t="shared" si="27"/>
        <v>plays</v>
      </c>
      <c r="S304" s="8">
        <f t="shared" si="28"/>
        <v>43345.208333333328</v>
      </c>
      <c r="T304" s="8">
        <f t="shared" si="2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s="5">
        <f t="shared" si="25"/>
        <v>87.78125</v>
      </c>
      <c r="Q305" t="str">
        <f t="shared" si="26"/>
        <v>music</v>
      </c>
      <c r="R305" t="str">
        <f t="shared" si="27"/>
        <v>indie rock</v>
      </c>
      <c r="S305" s="8">
        <f t="shared" si="28"/>
        <v>42376.25</v>
      </c>
      <c r="T305" s="8">
        <f t="shared" si="2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s="5">
        <f t="shared" si="25"/>
        <v>80.767605633802816</v>
      </c>
      <c r="Q306" t="str">
        <f t="shared" si="26"/>
        <v>film &amp; video</v>
      </c>
      <c r="R306" t="str">
        <f t="shared" si="27"/>
        <v>documentary</v>
      </c>
      <c r="S306" s="8">
        <f t="shared" si="28"/>
        <v>42589.208333333328</v>
      </c>
      <c r="T306" s="8">
        <f t="shared" si="2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s="5">
        <f t="shared" si="25"/>
        <v>94.28235294117647</v>
      </c>
      <c r="Q307" t="str">
        <f t="shared" si="26"/>
        <v>theater</v>
      </c>
      <c r="R307" t="str">
        <f t="shared" si="27"/>
        <v>plays</v>
      </c>
      <c r="S307" s="8">
        <f t="shared" si="28"/>
        <v>42448.208333333328</v>
      </c>
      <c r="T307" s="8">
        <f t="shared" si="2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s="5">
        <f t="shared" si="25"/>
        <v>73.428571428571431</v>
      </c>
      <c r="Q308" t="str">
        <f t="shared" si="26"/>
        <v>theater</v>
      </c>
      <c r="R308" t="str">
        <f t="shared" si="27"/>
        <v>plays</v>
      </c>
      <c r="S308" s="8">
        <f t="shared" si="28"/>
        <v>42930.208333333328</v>
      </c>
      <c r="T308" s="8">
        <f t="shared" si="2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s="5">
        <f t="shared" si="25"/>
        <v>65.968133535660087</v>
      </c>
      <c r="Q309" t="str">
        <f t="shared" si="26"/>
        <v>publishing</v>
      </c>
      <c r="R309" t="str">
        <f t="shared" si="27"/>
        <v>fiction</v>
      </c>
      <c r="S309" s="8">
        <f t="shared" si="28"/>
        <v>41066.208333333336</v>
      </c>
      <c r="T309" s="8">
        <f t="shared" si="2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s="5">
        <f t="shared" si="25"/>
        <v>109.04109589041096</v>
      </c>
      <c r="Q310" t="str">
        <f t="shared" si="26"/>
        <v>theater</v>
      </c>
      <c r="R310" t="str">
        <f t="shared" si="27"/>
        <v>plays</v>
      </c>
      <c r="S310" s="8">
        <f t="shared" si="28"/>
        <v>40651.208333333336</v>
      </c>
      <c r="T310" s="8">
        <f t="shared" si="29"/>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s="5">
        <f t="shared" si="25"/>
        <v>41.16</v>
      </c>
      <c r="Q311" t="str">
        <f t="shared" si="26"/>
        <v>music</v>
      </c>
      <c r="R311" t="str">
        <f t="shared" si="27"/>
        <v>indie rock</v>
      </c>
      <c r="S311" s="8">
        <f t="shared" si="28"/>
        <v>40807.208333333336</v>
      </c>
      <c r="T311" s="8">
        <f t="shared" si="2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s="5">
        <f t="shared" si="25"/>
        <v>99.125</v>
      </c>
      <c r="Q312" t="str">
        <f t="shared" si="26"/>
        <v>games</v>
      </c>
      <c r="R312" t="str">
        <f t="shared" si="27"/>
        <v>video games</v>
      </c>
      <c r="S312" s="8">
        <f t="shared" si="28"/>
        <v>40277.208333333336</v>
      </c>
      <c r="T312" s="8">
        <f t="shared" si="2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s="5">
        <f t="shared" si="25"/>
        <v>105.88429752066116</v>
      </c>
      <c r="Q313" t="str">
        <f t="shared" si="26"/>
        <v>theater</v>
      </c>
      <c r="R313" t="str">
        <f t="shared" si="27"/>
        <v>plays</v>
      </c>
      <c r="S313" s="8">
        <f t="shared" si="28"/>
        <v>40590.25</v>
      </c>
      <c r="T313" s="8">
        <f t="shared" si="2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s="5">
        <f t="shared" si="25"/>
        <v>48.996525921966864</v>
      </c>
      <c r="Q314" t="str">
        <f t="shared" si="26"/>
        <v>theater</v>
      </c>
      <c r="R314" t="str">
        <f t="shared" si="27"/>
        <v>plays</v>
      </c>
      <c r="S314" s="8">
        <f t="shared" si="28"/>
        <v>41572.208333333336</v>
      </c>
      <c r="T314" s="8">
        <f t="shared" si="2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s="5">
        <f t="shared" si="25"/>
        <v>39</v>
      </c>
      <c r="Q315" t="str">
        <f t="shared" si="26"/>
        <v>music</v>
      </c>
      <c r="R315" t="str">
        <f t="shared" si="27"/>
        <v>rock</v>
      </c>
      <c r="S315" s="8">
        <f t="shared" si="28"/>
        <v>40966.25</v>
      </c>
      <c r="T315" s="8">
        <f t="shared" si="2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s="5">
        <f t="shared" si="25"/>
        <v>31.022556390977442</v>
      </c>
      <c r="Q316" t="str">
        <f t="shared" si="26"/>
        <v>film &amp; video</v>
      </c>
      <c r="R316" t="str">
        <f t="shared" si="27"/>
        <v>documentary</v>
      </c>
      <c r="S316" s="8">
        <f t="shared" si="28"/>
        <v>43536.208333333328</v>
      </c>
      <c r="T316" s="8">
        <f t="shared" si="2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s="5">
        <f t="shared" si="25"/>
        <v>103.87096774193549</v>
      </c>
      <c r="Q317" t="str">
        <f t="shared" si="26"/>
        <v>theater</v>
      </c>
      <c r="R317" t="str">
        <f t="shared" si="27"/>
        <v>plays</v>
      </c>
      <c r="S317" s="8">
        <f t="shared" si="28"/>
        <v>41783.208333333336</v>
      </c>
      <c r="T317" s="8">
        <f t="shared" si="2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s="5">
        <f t="shared" si="25"/>
        <v>59.268518518518519</v>
      </c>
      <c r="Q318" t="str">
        <f t="shared" si="26"/>
        <v>food</v>
      </c>
      <c r="R318" t="str">
        <f t="shared" si="27"/>
        <v>food trucks</v>
      </c>
      <c r="S318" s="8">
        <f t="shared" si="28"/>
        <v>43788.25</v>
      </c>
      <c r="T318" s="8">
        <f t="shared" si="2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s="5">
        <f t="shared" si="25"/>
        <v>42.3</v>
      </c>
      <c r="Q319" t="str">
        <f t="shared" si="26"/>
        <v>theater</v>
      </c>
      <c r="R319" t="str">
        <f t="shared" si="27"/>
        <v>plays</v>
      </c>
      <c r="S319" s="8">
        <f t="shared" si="28"/>
        <v>42869.208333333328</v>
      </c>
      <c r="T319" s="8">
        <f t="shared" si="2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s="5">
        <f t="shared" si="25"/>
        <v>53.117647058823529</v>
      </c>
      <c r="Q320" t="str">
        <f t="shared" si="26"/>
        <v>music</v>
      </c>
      <c r="R320" t="str">
        <f t="shared" si="27"/>
        <v>rock</v>
      </c>
      <c r="S320" s="8">
        <f t="shared" si="28"/>
        <v>41684.25</v>
      </c>
      <c r="T320" s="8">
        <f t="shared" si="29"/>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s="5">
        <f t="shared" si="25"/>
        <v>50.796875</v>
      </c>
      <c r="Q321" t="str">
        <f t="shared" si="26"/>
        <v>technology</v>
      </c>
      <c r="R321" t="str">
        <f t="shared" si="27"/>
        <v>web</v>
      </c>
      <c r="S321" s="8">
        <f t="shared" si="28"/>
        <v>40402.208333333336</v>
      </c>
      <c r="T321" s="8">
        <f t="shared" si="2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s="5">
        <f t="shared" si="25"/>
        <v>101.15</v>
      </c>
      <c r="Q322" t="str">
        <f t="shared" si="26"/>
        <v>publishing</v>
      </c>
      <c r="R322" t="str">
        <f t="shared" si="27"/>
        <v>fiction</v>
      </c>
      <c r="S322" s="8">
        <f t="shared" si="28"/>
        <v>40673.208333333336</v>
      </c>
      <c r="T322" s="8">
        <f t="shared" si="2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+E323/D323</f>
        <v>0.94144366197183094</v>
      </c>
      <c r="P323" s="5">
        <f t="shared" ref="P323:P386" si="31">IFERROR(E323/G323,0)</f>
        <v>65.000810372771468</v>
      </c>
      <c r="Q323" t="str">
        <f t="shared" ref="Q323:Q386" si="32">LEFT(N323,SEARCH("/",N323)-1)</f>
        <v>film &amp; video</v>
      </c>
      <c r="R323" t="str">
        <f t="shared" ref="R323:R386" si="33">+MID(N323,SEARCH("/",N323)+1,50)</f>
        <v>shorts</v>
      </c>
      <c r="S323" s="8">
        <f t="shared" ref="S323:S386" si="34">DATE(1970,1,1) + J323/86400</f>
        <v>40634.208333333336</v>
      </c>
      <c r="T323" s="8">
        <f t="shared" ref="T323:T386" si="35">DATE(1970,1,1) + K323/86400</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s="5">
        <f t="shared" si="31"/>
        <v>37.998645510835914</v>
      </c>
      <c r="Q324" t="str">
        <f t="shared" si="32"/>
        <v>theater</v>
      </c>
      <c r="R324" t="str">
        <f t="shared" si="33"/>
        <v>plays</v>
      </c>
      <c r="S324" s="8">
        <f t="shared" si="34"/>
        <v>40507.25</v>
      </c>
      <c r="T324" s="8">
        <f t="shared" si="35"/>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s="5">
        <f t="shared" si="31"/>
        <v>82.615384615384613</v>
      </c>
      <c r="Q325" t="str">
        <f t="shared" si="32"/>
        <v>film &amp; video</v>
      </c>
      <c r="R325" t="str">
        <f t="shared" si="33"/>
        <v>documentary</v>
      </c>
      <c r="S325" s="8">
        <f t="shared" si="34"/>
        <v>41725.208333333336</v>
      </c>
      <c r="T325" s="8">
        <f t="shared" si="35"/>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s="5">
        <f t="shared" si="31"/>
        <v>37.941368078175898</v>
      </c>
      <c r="Q326" t="str">
        <f t="shared" si="32"/>
        <v>theater</v>
      </c>
      <c r="R326" t="str">
        <f t="shared" si="33"/>
        <v>plays</v>
      </c>
      <c r="S326" s="8">
        <f t="shared" si="34"/>
        <v>42176.208333333328</v>
      </c>
      <c r="T326" s="8">
        <f t="shared" si="35"/>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s="5">
        <f t="shared" si="31"/>
        <v>80.780821917808225</v>
      </c>
      <c r="Q327" t="str">
        <f t="shared" si="32"/>
        <v>theater</v>
      </c>
      <c r="R327" t="str">
        <f t="shared" si="33"/>
        <v>plays</v>
      </c>
      <c r="S327" s="8">
        <f t="shared" si="34"/>
        <v>43267.208333333328</v>
      </c>
      <c r="T327" s="8">
        <f t="shared" si="35"/>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s="5">
        <f t="shared" si="31"/>
        <v>25.984375</v>
      </c>
      <c r="Q328" t="str">
        <f t="shared" si="32"/>
        <v>film &amp; video</v>
      </c>
      <c r="R328" t="str">
        <f t="shared" si="33"/>
        <v>animation</v>
      </c>
      <c r="S328" s="8">
        <f t="shared" si="34"/>
        <v>42364.25</v>
      </c>
      <c r="T328" s="8">
        <f t="shared" si="35"/>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s="5">
        <f t="shared" si="31"/>
        <v>30.363636363636363</v>
      </c>
      <c r="Q329" t="str">
        <f t="shared" si="32"/>
        <v>theater</v>
      </c>
      <c r="R329" t="str">
        <f t="shared" si="33"/>
        <v>plays</v>
      </c>
      <c r="S329" s="8">
        <f t="shared" si="34"/>
        <v>43705.208333333328</v>
      </c>
      <c r="T329" s="8">
        <f t="shared" si="35"/>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s="5">
        <f t="shared" si="31"/>
        <v>54.004916018025398</v>
      </c>
      <c r="Q330" t="str">
        <f t="shared" si="32"/>
        <v>music</v>
      </c>
      <c r="R330" t="str">
        <f t="shared" si="33"/>
        <v>rock</v>
      </c>
      <c r="S330" s="8">
        <f t="shared" si="34"/>
        <v>43434.25</v>
      </c>
      <c r="T330" s="8">
        <f t="shared" si="35"/>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s="5">
        <f t="shared" si="31"/>
        <v>101.78672985781991</v>
      </c>
      <c r="Q331" t="str">
        <f t="shared" si="32"/>
        <v>games</v>
      </c>
      <c r="R331" t="str">
        <f t="shared" si="33"/>
        <v>video games</v>
      </c>
      <c r="S331" s="8">
        <f t="shared" si="34"/>
        <v>42716.25</v>
      </c>
      <c r="T331" s="8">
        <f t="shared" si="35"/>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s="5">
        <f t="shared" si="31"/>
        <v>45.003610108303249</v>
      </c>
      <c r="Q332" t="str">
        <f t="shared" si="32"/>
        <v>film &amp; video</v>
      </c>
      <c r="R332" t="str">
        <f t="shared" si="33"/>
        <v>documentary</v>
      </c>
      <c r="S332" s="8">
        <f t="shared" si="34"/>
        <v>43077.25</v>
      </c>
      <c r="T332" s="8">
        <f t="shared" si="35"/>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s="5">
        <f t="shared" si="31"/>
        <v>77.068421052631578</v>
      </c>
      <c r="Q333" t="str">
        <f t="shared" si="32"/>
        <v>food</v>
      </c>
      <c r="R333" t="str">
        <f t="shared" si="33"/>
        <v>food trucks</v>
      </c>
      <c r="S333" s="8">
        <f t="shared" si="34"/>
        <v>40896.25</v>
      </c>
      <c r="T333" s="8">
        <f t="shared" si="35"/>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s="5">
        <f t="shared" si="31"/>
        <v>88.076595744680844</v>
      </c>
      <c r="Q334" t="str">
        <f t="shared" si="32"/>
        <v>technology</v>
      </c>
      <c r="R334" t="str">
        <f t="shared" si="33"/>
        <v>wearables</v>
      </c>
      <c r="S334" s="8">
        <f t="shared" si="34"/>
        <v>41361.208333333336</v>
      </c>
      <c r="T334" s="8">
        <f t="shared" si="35"/>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s="5">
        <f t="shared" si="31"/>
        <v>47.035573122529641</v>
      </c>
      <c r="Q335" t="str">
        <f t="shared" si="32"/>
        <v>theater</v>
      </c>
      <c r="R335" t="str">
        <f t="shared" si="33"/>
        <v>plays</v>
      </c>
      <c r="S335" s="8">
        <f t="shared" si="34"/>
        <v>43424.25</v>
      </c>
      <c r="T335" s="8">
        <f t="shared" si="35"/>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s="5">
        <f t="shared" si="31"/>
        <v>110.99550763701707</v>
      </c>
      <c r="Q336" t="str">
        <f t="shared" si="32"/>
        <v>music</v>
      </c>
      <c r="R336" t="str">
        <f t="shared" si="33"/>
        <v>rock</v>
      </c>
      <c r="S336" s="8">
        <f t="shared" si="34"/>
        <v>43110.25</v>
      </c>
      <c r="T336" s="8">
        <f t="shared" si="35"/>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s="5">
        <f t="shared" si="31"/>
        <v>87.003066141042481</v>
      </c>
      <c r="Q337" t="str">
        <f t="shared" si="32"/>
        <v>music</v>
      </c>
      <c r="R337" t="str">
        <f t="shared" si="33"/>
        <v>rock</v>
      </c>
      <c r="S337" s="8">
        <f t="shared" si="34"/>
        <v>43784.25</v>
      </c>
      <c r="T337" s="8">
        <f t="shared" si="35"/>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s="5">
        <f t="shared" si="31"/>
        <v>63.994402985074629</v>
      </c>
      <c r="Q338" t="str">
        <f t="shared" si="32"/>
        <v>music</v>
      </c>
      <c r="R338" t="str">
        <f t="shared" si="33"/>
        <v>rock</v>
      </c>
      <c r="S338" s="8">
        <f t="shared" si="34"/>
        <v>40527.25</v>
      </c>
      <c r="T338" s="8">
        <f t="shared" si="35"/>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s="5">
        <f t="shared" si="31"/>
        <v>105.9945205479452</v>
      </c>
      <c r="Q339" t="str">
        <f t="shared" si="32"/>
        <v>theater</v>
      </c>
      <c r="R339" t="str">
        <f t="shared" si="33"/>
        <v>plays</v>
      </c>
      <c r="S339" s="8">
        <f t="shared" si="34"/>
        <v>43780.25</v>
      </c>
      <c r="T339" s="8">
        <f t="shared" si="35"/>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s="5">
        <f t="shared" si="31"/>
        <v>73.989349112426041</v>
      </c>
      <c r="Q340" t="str">
        <f t="shared" si="32"/>
        <v>theater</v>
      </c>
      <c r="R340" t="str">
        <f t="shared" si="33"/>
        <v>plays</v>
      </c>
      <c r="S340" s="8">
        <f t="shared" si="34"/>
        <v>40821.208333333336</v>
      </c>
      <c r="T340" s="8">
        <f t="shared" si="35"/>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s="5">
        <f t="shared" si="31"/>
        <v>84.02004626060139</v>
      </c>
      <c r="Q341" t="str">
        <f t="shared" si="32"/>
        <v>theater</v>
      </c>
      <c r="R341" t="str">
        <f t="shared" si="33"/>
        <v>plays</v>
      </c>
      <c r="S341" s="8">
        <f t="shared" si="34"/>
        <v>42949.208333333328</v>
      </c>
      <c r="T341" s="8">
        <f t="shared" si="35"/>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s="5">
        <f t="shared" si="31"/>
        <v>88.966921119592882</v>
      </c>
      <c r="Q342" t="str">
        <f t="shared" si="32"/>
        <v>photography</v>
      </c>
      <c r="R342" t="str">
        <f t="shared" si="33"/>
        <v>photography books</v>
      </c>
      <c r="S342" s="8">
        <f t="shared" si="34"/>
        <v>40889.25</v>
      </c>
      <c r="T342" s="8">
        <f t="shared" si="35"/>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s="5">
        <f t="shared" si="31"/>
        <v>76.990453460620529</v>
      </c>
      <c r="Q343" t="str">
        <f t="shared" si="32"/>
        <v>music</v>
      </c>
      <c r="R343" t="str">
        <f t="shared" si="33"/>
        <v>indie rock</v>
      </c>
      <c r="S343" s="8">
        <f t="shared" si="34"/>
        <v>42244.208333333328</v>
      </c>
      <c r="T343" s="8">
        <f t="shared" si="35"/>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s="5">
        <f t="shared" si="31"/>
        <v>97.146341463414629</v>
      </c>
      <c r="Q344" t="str">
        <f t="shared" si="32"/>
        <v>theater</v>
      </c>
      <c r="R344" t="str">
        <f t="shared" si="33"/>
        <v>plays</v>
      </c>
      <c r="S344" s="8">
        <f t="shared" si="34"/>
        <v>41475.208333333336</v>
      </c>
      <c r="T344" s="8">
        <f t="shared" si="35"/>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s="5">
        <f t="shared" si="31"/>
        <v>33.013605442176868</v>
      </c>
      <c r="Q345" t="str">
        <f t="shared" si="32"/>
        <v>theater</v>
      </c>
      <c r="R345" t="str">
        <f t="shared" si="33"/>
        <v>plays</v>
      </c>
      <c r="S345" s="8">
        <f t="shared" si="34"/>
        <v>41597.25</v>
      </c>
      <c r="T345" s="8">
        <f t="shared" si="35"/>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s="5">
        <f t="shared" si="31"/>
        <v>99.950602409638549</v>
      </c>
      <c r="Q346" t="str">
        <f t="shared" si="32"/>
        <v>games</v>
      </c>
      <c r="R346" t="str">
        <f t="shared" si="33"/>
        <v>video games</v>
      </c>
      <c r="S346" s="8">
        <f t="shared" si="34"/>
        <v>43122.25</v>
      </c>
      <c r="T346" s="8">
        <f t="shared" si="35"/>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s="5">
        <f t="shared" si="31"/>
        <v>69.966767371601208</v>
      </c>
      <c r="Q347" t="str">
        <f t="shared" si="32"/>
        <v>film &amp; video</v>
      </c>
      <c r="R347" t="str">
        <f t="shared" si="33"/>
        <v>drama</v>
      </c>
      <c r="S347" s="8">
        <f t="shared" si="34"/>
        <v>42194.208333333328</v>
      </c>
      <c r="T347" s="8">
        <f t="shared" si="35"/>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s="5">
        <f t="shared" si="31"/>
        <v>110.32</v>
      </c>
      <c r="Q348" t="str">
        <f t="shared" si="32"/>
        <v>music</v>
      </c>
      <c r="R348" t="str">
        <f t="shared" si="33"/>
        <v>indie rock</v>
      </c>
      <c r="S348" s="8">
        <f t="shared" si="34"/>
        <v>42971.208333333328</v>
      </c>
      <c r="T348" s="8">
        <f t="shared" si="35"/>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s="5">
        <f t="shared" si="31"/>
        <v>66.005235602094245</v>
      </c>
      <c r="Q349" t="str">
        <f t="shared" si="32"/>
        <v>technology</v>
      </c>
      <c r="R349" t="str">
        <f t="shared" si="33"/>
        <v>web</v>
      </c>
      <c r="S349" s="8">
        <f t="shared" si="34"/>
        <v>42046.25</v>
      </c>
      <c r="T349" s="8">
        <f t="shared" si="35"/>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s="5">
        <f t="shared" si="31"/>
        <v>41.005742176284812</v>
      </c>
      <c r="Q350" t="str">
        <f t="shared" si="32"/>
        <v>food</v>
      </c>
      <c r="R350" t="str">
        <f t="shared" si="33"/>
        <v>food trucks</v>
      </c>
      <c r="S350" s="8">
        <f t="shared" si="34"/>
        <v>42782.25</v>
      </c>
      <c r="T350" s="8">
        <f t="shared" si="35"/>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s="5">
        <f t="shared" si="31"/>
        <v>103.96316359696641</v>
      </c>
      <c r="Q351" t="str">
        <f t="shared" si="32"/>
        <v>theater</v>
      </c>
      <c r="R351" t="str">
        <f t="shared" si="33"/>
        <v>plays</v>
      </c>
      <c r="S351" s="8">
        <f t="shared" si="34"/>
        <v>42930.208333333328</v>
      </c>
      <c r="T351" s="8">
        <f t="shared" si="35"/>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s="5">
        <f t="shared" si="31"/>
        <v>5</v>
      </c>
      <c r="Q352" t="str">
        <f t="shared" si="32"/>
        <v>music</v>
      </c>
      <c r="R352" t="str">
        <f t="shared" si="33"/>
        <v>jazz</v>
      </c>
      <c r="S352" s="8">
        <f t="shared" si="34"/>
        <v>42144.208333333328</v>
      </c>
      <c r="T352" s="8">
        <f t="shared" si="35"/>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s="5">
        <f t="shared" si="31"/>
        <v>47.009935419771487</v>
      </c>
      <c r="Q353" t="str">
        <f t="shared" si="32"/>
        <v>music</v>
      </c>
      <c r="R353" t="str">
        <f t="shared" si="33"/>
        <v>rock</v>
      </c>
      <c r="S353" s="8">
        <f t="shared" si="34"/>
        <v>42240.208333333328</v>
      </c>
      <c r="T353" s="8">
        <f t="shared" si="35"/>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s="5">
        <f t="shared" si="31"/>
        <v>29.606060606060606</v>
      </c>
      <c r="Q354" t="str">
        <f t="shared" si="32"/>
        <v>theater</v>
      </c>
      <c r="R354" t="str">
        <f t="shared" si="33"/>
        <v>plays</v>
      </c>
      <c r="S354" s="8">
        <f t="shared" si="34"/>
        <v>42315.25</v>
      </c>
      <c r="T354" s="8">
        <f t="shared" si="35"/>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s="5">
        <f t="shared" si="31"/>
        <v>81.010569583088667</v>
      </c>
      <c r="Q355" t="str">
        <f t="shared" si="32"/>
        <v>theater</v>
      </c>
      <c r="R355" t="str">
        <f t="shared" si="33"/>
        <v>plays</v>
      </c>
      <c r="S355" s="8">
        <f t="shared" si="34"/>
        <v>43651.208333333328</v>
      </c>
      <c r="T355" s="8">
        <f t="shared" si="35"/>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s="5">
        <f t="shared" si="31"/>
        <v>94.35</v>
      </c>
      <c r="Q356" t="str">
        <f t="shared" si="32"/>
        <v>film &amp; video</v>
      </c>
      <c r="R356" t="str">
        <f t="shared" si="33"/>
        <v>documentary</v>
      </c>
      <c r="S356" s="8">
        <f t="shared" si="34"/>
        <v>41520.208333333336</v>
      </c>
      <c r="T356" s="8">
        <f t="shared" si="35"/>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s="5">
        <f t="shared" si="31"/>
        <v>26.058139534883722</v>
      </c>
      <c r="Q357" t="str">
        <f t="shared" si="32"/>
        <v>technology</v>
      </c>
      <c r="R357" t="str">
        <f t="shared" si="33"/>
        <v>wearables</v>
      </c>
      <c r="S357" s="8">
        <f t="shared" si="34"/>
        <v>42757.25</v>
      </c>
      <c r="T357" s="8">
        <f t="shared" si="35"/>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s="5">
        <f t="shared" si="31"/>
        <v>85.775000000000006</v>
      </c>
      <c r="Q358" t="str">
        <f t="shared" si="32"/>
        <v>theater</v>
      </c>
      <c r="R358" t="str">
        <f t="shared" si="33"/>
        <v>plays</v>
      </c>
      <c r="S358" s="8">
        <f t="shared" si="34"/>
        <v>40922.25</v>
      </c>
      <c r="T358" s="8">
        <f t="shared" si="35"/>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s="5">
        <f t="shared" si="31"/>
        <v>103.73170731707317</v>
      </c>
      <c r="Q359" t="str">
        <f t="shared" si="32"/>
        <v>games</v>
      </c>
      <c r="R359" t="str">
        <f t="shared" si="33"/>
        <v>video games</v>
      </c>
      <c r="S359" s="8">
        <f t="shared" si="34"/>
        <v>42250.208333333328</v>
      </c>
      <c r="T359" s="8">
        <f t="shared" si="35"/>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s="5">
        <f t="shared" si="31"/>
        <v>49.826086956521742</v>
      </c>
      <c r="Q360" t="str">
        <f t="shared" si="32"/>
        <v>photography</v>
      </c>
      <c r="R360" t="str">
        <f t="shared" si="33"/>
        <v>photography books</v>
      </c>
      <c r="S360" s="8">
        <f t="shared" si="34"/>
        <v>43322.208333333328</v>
      </c>
      <c r="T360" s="8">
        <f t="shared" si="35"/>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s="5">
        <f t="shared" si="31"/>
        <v>63.893048128342244</v>
      </c>
      <c r="Q361" t="str">
        <f t="shared" si="32"/>
        <v>film &amp; video</v>
      </c>
      <c r="R361" t="str">
        <f t="shared" si="33"/>
        <v>animation</v>
      </c>
      <c r="S361" s="8">
        <f t="shared" si="34"/>
        <v>40782.208333333336</v>
      </c>
      <c r="T361" s="8">
        <f t="shared" si="35"/>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s="5">
        <f t="shared" si="31"/>
        <v>47.002434782608695</v>
      </c>
      <c r="Q362" t="str">
        <f t="shared" si="32"/>
        <v>theater</v>
      </c>
      <c r="R362" t="str">
        <f t="shared" si="33"/>
        <v>plays</v>
      </c>
      <c r="S362" s="8">
        <f t="shared" si="34"/>
        <v>40544.25</v>
      </c>
      <c r="T362" s="8">
        <f t="shared" si="35"/>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s="5">
        <f t="shared" si="31"/>
        <v>108.47727272727273</v>
      </c>
      <c r="Q363" t="str">
        <f t="shared" si="32"/>
        <v>theater</v>
      </c>
      <c r="R363" t="str">
        <f t="shared" si="33"/>
        <v>plays</v>
      </c>
      <c r="S363" s="8">
        <f t="shared" si="34"/>
        <v>43015.208333333328</v>
      </c>
      <c r="T363" s="8">
        <f t="shared" si="35"/>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s="5">
        <f t="shared" si="31"/>
        <v>72.015706806282722</v>
      </c>
      <c r="Q364" t="str">
        <f t="shared" si="32"/>
        <v>music</v>
      </c>
      <c r="R364" t="str">
        <f t="shared" si="33"/>
        <v>rock</v>
      </c>
      <c r="S364" s="8">
        <f t="shared" si="34"/>
        <v>40570.25</v>
      </c>
      <c r="T364" s="8">
        <f t="shared" si="35"/>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s="5">
        <f t="shared" si="31"/>
        <v>59.928057553956833</v>
      </c>
      <c r="Q365" t="str">
        <f t="shared" si="32"/>
        <v>music</v>
      </c>
      <c r="R365" t="str">
        <f t="shared" si="33"/>
        <v>rock</v>
      </c>
      <c r="S365" s="8">
        <f t="shared" si="34"/>
        <v>40904.25</v>
      </c>
      <c r="T365" s="8">
        <f t="shared" si="35"/>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s="5">
        <f t="shared" si="31"/>
        <v>78.209677419354833</v>
      </c>
      <c r="Q366" t="str">
        <f t="shared" si="32"/>
        <v>music</v>
      </c>
      <c r="R366" t="str">
        <f t="shared" si="33"/>
        <v>indie rock</v>
      </c>
      <c r="S366" s="8">
        <f t="shared" si="34"/>
        <v>43164.25</v>
      </c>
      <c r="T366" s="8">
        <f t="shared" si="35"/>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s="5">
        <f t="shared" si="31"/>
        <v>104.77678571428571</v>
      </c>
      <c r="Q367" t="str">
        <f t="shared" si="32"/>
        <v>theater</v>
      </c>
      <c r="R367" t="str">
        <f t="shared" si="33"/>
        <v>plays</v>
      </c>
      <c r="S367" s="8">
        <f t="shared" si="34"/>
        <v>42733.25</v>
      </c>
      <c r="T367" s="8">
        <f t="shared" si="35"/>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s="5">
        <f t="shared" si="31"/>
        <v>105.52475247524752</v>
      </c>
      <c r="Q368" t="str">
        <f t="shared" si="32"/>
        <v>theater</v>
      </c>
      <c r="R368" t="str">
        <f t="shared" si="33"/>
        <v>plays</v>
      </c>
      <c r="S368" s="8">
        <f t="shared" si="34"/>
        <v>40546.25</v>
      </c>
      <c r="T368" s="8">
        <f t="shared" si="35"/>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s="5">
        <f t="shared" si="31"/>
        <v>24.933333333333334</v>
      </c>
      <c r="Q369" t="str">
        <f t="shared" si="32"/>
        <v>theater</v>
      </c>
      <c r="R369" t="str">
        <f t="shared" si="33"/>
        <v>plays</v>
      </c>
      <c r="S369" s="8">
        <f t="shared" si="34"/>
        <v>41930.208333333336</v>
      </c>
      <c r="T369" s="8">
        <f t="shared" si="35"/>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s="5">
        <f t="shared" si="31"/>
        <v>69.873786407766985</v>
      </c>
      <c r="Q370" t="str">
        <f t="shared" si="32"/>
        <v>film &amp; video</v>
      </c>
      <c r="R370" t="str">
        <f t="shared" si="33"/>
        <v>documentary</v>
      </c>
      <c r="S370" s="8">
        <f t="shared" si="34"/>
        <v>40464.208333333336</v>
      </c>
      <c r="T370" s="8">
        <f t="shared" si="35"/>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s="5">
        <f t="shared" si="31"/>
        <v>95.733766233766232</v>
      </c>
      <c r="Q371" t="str">
        <f t="shared" si="32"/>
        <v>film &amp; video</v>
      </c>
      <c r="R371" t="str">
        <f t="shared" si="33"/>
        <v>television</v>
      </c>
      <c r="S371" s="8">
        <f t="shared" si="34"/>
        <v>41308.25</v>
      </c>
      <c r="T371" s="8">
        <f t="shared" si="35"/>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s="5">
        <f t="shared" si="31"/>
        <v>29.997485752598056</v>
      </c>
      <c r="Q372" t="str">
        <f t="shared" si="32"/>
        <v>theater</v>
      </c>
      <c r="R372" t="str">
        <f t="shared" si="33"/>
        <v>plays</v>
      </c>
      <c r="S372" s="8">
        <f t="shared" si="34"/>
        <v>43570.208333333328</v>
      </c>
      <c r="T372" s="8">
        <f t="shared" si="35"/>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s="5">
        <f t="shared" si="31"/>
        <v>59.011948529411768</v>
      </c>
      <c r="Q373" t="str">
        <f t="shared" si="32"/>
        <v>theater</v>
      </c>
      <c r="R373" t="str">
        <f t="shared" si="33"/>
        <v>plays</v>
      </c>
      <c r="S373" s="8">
        <f t="shared" si="34"/>
        <v>42043.25</v>
      </c>
      <c r="T373" s="8">
        <f t="shared" si="35"/>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s="5">
        <f t="shared" si="31"/>
        <v>84.757396449704146</v>
      </c>
      <c r="Q374" t="str">
        <f t="shared" si="32"/>
        <v>film &amp; video</v>
      </c>
      <c r="R374" t="str">
        <f t="shared" si="33"/>
        <v>documentary</v>
      </c>
      <c r="S374" s="8">
        <f t="shared" si="34"/>
        <v>42012.25</v>
      </c>
      <c r="T374" s="8">
        <f t="shared" si="35"/>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s="5">
        <f t="shared" si="31"/>
        <v>78.010921177587846</v>
      </c>
      <c r="Q375" t="str">
        <f t="shared" si="32"/>
        <v>theater</v>
      </c>
      <c r="R375" t="str">
        <f t="shared" si="33"/>
        <v>plays</v>
      </c>
      <c r="S375" s="8">
        <f t="shared" si="34"/>
        <v>42964.208333333328</v>
      </c>
      <c r="T375" s="8">
        <f t="shared" si="35"/>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s="5">
        <f t="shared" si="31"/>
        <v>50.05215419501134</v>
      </c>
      <c r="Q376" t="str">
        <f t="shared" si="32"/>
        <v>film &amp; video</v>
      </c>
      <c r="R376" t="str">
        <f t="shared" si="33"/>
        <v>documentary</v>
      </c>
      <c r="S376" s="8">
        <f t="shared" si="34"/>
        <v>43476.25</v>
      </c>
      <c r="T376" s="8">
        <f t="shared" si="35"/>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s="5">
        <f t="shared" si="31"/>
        <v>59.16</v>
      </c>
      <c r="Q377" t="str">
        <f t="shared" si="32"/>
        <v>music</v>
      </c>
      <c r="R377" t="str">
        <f t="shared" si="33"/>
        <v>indie rock</v>
      </c>
      <c r="S377" s="8">
        <f t="shared" si="34"/>
        <v>42293.208333333328</v>
      </c>
      <c r="T377" s="8">
        <f t="shared" si="35"/>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s="5">
        <f t="shared" si="31"/>
        <v>93.702290076335885</v>
      </c>
      <c r="Q378" t="str">
        <f t="shared" si="32"/>
        <v>music</v>
      </c>
      <c r="R378" t="str">
        <f t="shared" si="33"/>
        <v>rock</v>
      </c>
      <c r="S378" s="8">
        <f t="shared" si="34"/>
        <v>41826.208333333336</v>
      </c>
      <c r="T378" s="8">
        <f t="shared" si="35"/>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s="5">
        <f t="shared" si="31"/>
        <v>40.14173228346457</v>
      </c>
      <c r="Q379" t="str">
        <f t="shared" si="32"/>
        <v>theater</v>
      </c>
      <c r="R379" t="str">
        <f t="shared" si="33"/>
        <v>plays</v>
      </c>
      <c r="S379" s="8">
        <f t="shared" si="34"/>
        <v>43760.208333333328</v>
      </c>
      <c r="T379" s="8">
        <f t="shared" si="35"/>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s="5">
        <f t="shared" si="31"/>
        <v>70.090140845070422</v>
      </c>
      <c r="Q380" t="str">
        <f t="shared" si="32"/>
        <v>film &amp; video</v>
      </c>
      <c r="R380" t="str">
        <f t="shared" si="33"/>
        <v>documentary</v>
      </c>
      <c r="S380" s="8">
        <f t="shared" si="34"/>
        <v>43241.208333333328</v>
      </c>
      <c r="T380" s="8">
        <f t="shared" si="35"/>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s="5">
        <f t="shared" si="31"/>
        <v>66.181818181818187</v>
      </c>
      <c r="Q381" t="str">
        <f t="shared" si="32"/>
        <v>theater</v>
      </c>
      <c r="R381" t="str">
        <f t="shared" si="33"/>
        <v>plays</v>
      </c>
      <c r="S381" s="8">
        <f t="shared" si="34"/>
        <v>40843.208333333336</v>
      </c>
      <c r="T381" s="8">
        <f t="shared" si="35"/>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s="5">
        <f t="shared" si="31"/>
        <v>47.714285714285715</v>
      </c>
      <c r="Q382" t="str">
        <f t="shared" si="32"/>
        <v>theater</v>
      </c>
      <c r="R382" t="str">
        <f t="shared" si="33"/>
        <v>plays</v>
      </c>
      <c r="S382" s="8">
        <f t="shared" si="34"/>
        <v>41448.208333333336</v>
      </c>
      <c r="T382" s="8">
        <f t="shared" si="35"/>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s="5">
        <f t="shared" si="31"/>
        <v>62.896774193548389</v>
      </c>
      <c r="Q383" t="str">
        <f t="shared" si="32"/>
        <v>theater</v>
      </c>
      <c r="R383" t="str">
        <f t="shared" si="33"/>
        <v>plays</v>
      </c>
      <c r="S383" s="8">
        <f t="shared" si="34"/>
        <v>42163.208333333328</v>
      </c>
      <c r="T383" s="8">
        <f t="shared" si="35"/>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s="5">
        <f t="shared" si="31"/>
        <v>86.611940298507463</v>
      </c>
      <c r="Q384" t="str">
        <f t="shared" si="32"/>
        <v>photography</v>
      </c>
      <c r="R384" t="str">
        <f t="shared" si="33"/>
        <v>photography books</v>
      </c>
      <c r="S384" s="8">
        <f t="shared" si="34"/>
        <v>43024.208333333328</v>
      </c>
      <c r="T384" s="8">
        <f t="shared" si="35"/>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s="5">
        <f t="shared" si="31"/>
        <v>75.126984126984127</v>
      </c>
      <c r="Q385" t="str">
        <f t="shared" si="32"/>
        <v>food</v>
      </c>
      <c r="R385" t="str">
        <f t="shared" si="33"/>
        <v>food trucks</v>
      </c>
      <c r="S385" s="8">
        <f t="shared" si="34"/>
        <v>43509.25</v>
      </c>
      <c r="T385" s="8">
        <f t="shared" si="35"/>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s="5">
        <f t="shared" si="31"/>
        <v>41.004167534903104</v>
      </c>
      <c r="Q386" t="str">
        <f t="shared" si="32"/>
        <v>film &amp; video</v>
      </c>
      <c r="R386" t="str">
        <f t="shared" si="33"/>
        <v>documentary</v>
      </c>
      <c r="S386" s="8">
        <f t="shared" si="34"/>
        <v>42776.25</v>
      </c>
      <c r="T386" s="8">
        <f t="shared" si="35"/>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+E387/D387</f>
        <v>1.4616709511568124</v>
      </c>
      <c r="P387" s="5">
        <f t="shared" ref="P387:P450" si="37">IFERROR(E387/G387,0)</f>
        <v>50.007915567282325</v>
      </c>
      <c r="Q387" t="str">
        <f t="shared" ref="Q387:Q450" si="38">LEFT(N387,SEARCH("/",N387)-1)</f>
        <v>publishing</v>
      </c>
      <c r="R387" t="str">
        <f t="shared" ref="R387:R450" si="39">+MID(N387,SEARCH("/",N387)+1,50)</f>
        <v>nonfiction</v>
      </c>
      <c r="S387" s="8">
        <f t="shared" ref="S387:S450" si="40">DATE(1970,1,1) + J387/86400</f>
        <v>43553.208333333328</v>
      </c>
      <c r="T387" s="8">
        <f t="shared" ref="T387:T450" si="41">DATE(1970,1,1) + K387/86400</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s="5">
        <f t="shared" si="37"/>
        <v>96.960674157303373</v>
      </c>
      <c r="Q388" t="str">
        <f t="shared" si="38"/>
        <v>theater</v>
      </c>
      <c r="R388" t="str">
        <f t="shared" si="39"/>
        <v>plays</v>
      </c>
      <c r="S388" s="8">
        <f t="shared" si="40"/>
        <v>40355.208333333336</v>
      </c>
      <c r="T388" s="8">
        <f t="shared" si="41"/>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s="5">
        <f t="shared" si="37"/>
        <v>100.93160377358491</v>
      </c>
      <c r="Q389" t="str">
        <f t="shared" si="38"/>
        <v>technology</v>
      </c>
      <c r="R389" t="str">
        <f t="shared" si="39"/>
        <v>wearables</v>
      </c>
      <c r="S389" s="8">
        <f t="shared" si="40"/>
        <v>41072.208333333336</v>
      </c>
      <c r="T389" s="8">
        <f t="shared" si="41"/>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s="5">
        <f t="shared" si="37"/>
        <v>89.227586206896547</v>
      </c>
      <c r="Q390" t="str">
        <f t="shared" si="38"/>
        <v>music</v>
      </c>
      <c r="R390" t="str">
        <f t="shared" si="39"/>
        <v>indie rock</v>
      </c>
      <c r="S390" s="8">
        <f t="shared" si="40"/>
        <v>40912.25</v>
      </c>
      <c r="T390" s="8">
        <f t="shared" si="41"/>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s="5">
        <f t="shared" si="37"/>
        <v>87.979166666666671</v>
      </c>
      <c r="Q391" t="str">
        <f t="shared" si="38"/>
        <v>theater</v>
      </c>
      <c r="R391" t="str">
        <f t="shared" si="39"/>
        <v>plays</v>
      </c>
      <c r="S391" s="8">
        <f t="shared" si="40"/>
        <v>40479.208333333336</v>
      </c>
      <c r="T391" s="8">
        <f t="shared" si="41"/>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s="5">
        <f t="shared" si="37"/>
        <v>89.54</v>
      </c>
      <c r="Q392" t="str">
        <f t="shared" si="38"/>
        <v>photography</v>
      </c>
      <c r="R392" t="str">
        <f t="shared" si="39"/>
        <v>photography books</v>
      </c>
      <c r="S392" s="8">
        <f t="shared" si="40"/>
        <v>41530.208333333336</v>
      </c>
      <c r="T392" s="8">
        <f t="shared" si="41"/>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s="5">
        <f t="shared" si="37"/>
        <v>29.09271523178808</v>
      </c>
      <c r="Q393" t="str">
        <f t="shared" si="38"/>
        <v>publishing</v>
      </c>
      <c r="R393" t="str">
        <f t="shared" si="39"/>
        <v>nonfiction</v>
      </c>
      <c r="S393" s="8">
        <f t="shared" si="40"/>
        <v>41653.25</v>
      </c>
      <c r="T393" s="8">
        <f t="shared" si="41"/>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s="5">
        <f t="shared" si="37"/>
        <v>42.006218905472636</v>
      </c>
      <c r="Q394" t="str">
        <f t="shared" si="38"/>
        <v>technology</v>
      </c>
      <c r="R394" t="str">
        <f t="shared" si="39"/>
        <v>wearables</v>
      </c>
      <c r="S394" s="8">
        <f t="shared" si="40"/>
        <v>40549.25</v>
      </c>
      <c r="T394" s="8">
        <f t="shared" si="41"/>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s="5">
        <f t="shared" si="37"/>
        <v>47.004903563255965</v>
      </c>
      <c r="Q395" t="str">
        <f t="shared" si="38"/>
        <v>music</v>
      </c>
      <c r="R395" t="str">
        <f t="shared" si="39"/>
        <v>jazz</v>
      </c>
      <c r="S395" s="8">
        <f t="shared" si="40"/>
        <v>42933.208333333328</v>
      </c>
      <c r="T395" s="8">
        <f t="shared" si="41"/>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s="5">
        <f t="shared" si="37"/>
        <v>110.44117647058823</v>
      </c>
      <c r="Q396" t="str">
        <f t="shared" si="38"/>
        <v>film &amp; video</v>
      </c>
      <c r="R396" t="str">
        <f t="shared" si="39"/>
        <v>documentary</v>
      </c>
      <c r="S396" s="8">
        <f t="shared" si="40"/>
        <v>41484.208333333336</v>
      </c>
      <c r="T396" s="8">
        <f t="shared" si="41"/>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s="5">
        <f t="shared" si="37"/>
        <v>41.990909090909092</v>
      </c>
      <c r="Q397" t="str">
        <f t="shared" si="38"/>
        <v>theater</v>
      </c>
      <c r="R397" t="str">
        <f t="shared" si="39"/>
        <v>plays</v>
      </c>
      <c r="S397" s="8">
        <f t="shared" si="40"/>
        <v>40885.25</v>
      </c>
      <c r="T397" s="8">
        <f t="shared" si="41"/>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s="5">
        <f t="shared" si="37"/>
        <v>48.012468827930178</v>
      </c>
      <c r="Q398" t="str">
        <f t="shared" si="38"/>
        <v>film &amp; video</v>
      </c>
      <c r="R398" t="str">
        <f t="shared" si="39"/>
        <v>drama</v>
      </c>
      <c r="S398" s="8">
        <f t="shared" si="40"/>
        <v>43378.208333333328</v>
      </c>
      <c r="T398" s="8">
        <f t="shared" si="41"/>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s="5">
        <f t="shared" si="37"/>
        <v>31.019823788546255</v>
      </c>
      <c r="Q399" t="str">
        <f t="shared" si="38"/>
        <v>music</v>
      </c>
      <c r="R399" t="str">
        <f t="shared" si="39"/>
        <v>rock</v>
      </c>
      <c r="S399" s="8">
        <f t="shared" si="40"/>
        <v>41417.208333333336</v>
      </c>
      <c r="T399" s="8">
        <f t="shared" si="41"/>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s="5">
        <f t="shared" si="37"/>
        <v>99.203252032520325</v>
      </c>
      <c r="Q400" t="str">
        <f t="shared" si="38"/>
        <v>film &amp; video</v>
      </c>
      <c r="R400" t="str">
        <f t="shared" si="39"/>
        <v>animation</v>
      </c>
      <c r="S400" s="8">
        <f t="shared" si="40"/>
        <v>43228.208333333328</v>
      </c>
      <c r="T400" s="8">
        <f t="shared" si="41"/>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s="5">
        <f t="shared" si="37"/>
        <v>66.022316684378325</v>
      </c>
      <c r="Q401" t="str">
        <f t="shared" si="38"/>
        <v>music</v>
      </c>
      <c r="R401" t="str">
        <f t="shared" si="39"/>
        <v>indie rock</v>
      </c>
      <c r="S401" s="8">
        <f t="shared" si="40"/>
        <v>40576.25</v>
      </c>
      <c r="T401" s="8">
        <f t="shared" si="41"/>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s="5">
        <f t="shared" si="37"/>
        <v>2</v>
      </c>
      <c r="Q402" t="str">
        <f t="shared" si="38"/>
        <v>photography</v>
      </c>
      <c r="R402" t="str">
        <f t="shared" si="39"/>
        <v>photography books</v>
      </c>
      <c r="S402" s="8">
        <f t="shared" si="40"/>
        <v>41502.208333333336</v>
      </c>
      <c r="T402" s="8">
        <f t="shared" si="41"/>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s="5">
        <f t="shared" si="37"/>
        <v>46.060200668896321</v>
      </c>
      <c r="Q403" t="str">
        <f t="shared" si="38"/>
        <v>theater</v>
      </c>
      <c r="R403" t="str">
        <f t="shared" si="39"/>
        <v>plays</v>
      </c>
      <c r="S403" s="8">
        <f t="shared" si="40"/>
        <v>43765.208333333328</v>
      </c>
      <c r="T403" s="8">
        <f t="shared" si="41"/>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s="5">
        <f t="shared" si="37"/>
        <v>73.650000000000006</v>
      </c>
      <c r="Q404" t="str">
        <f t="shared" si="38"/>
        <v>film &amp; video</v>
      </c>
      <c r="R404" t="str">
        <f t="shared" si="39"/>
        <v>shorts</v>
      </c>
      <c r="S404" s="8">
        <f t="shared" si="40"/>
        <v>40914.25</v>
      </c>
      <c r="T404" s="8">
        <f t="shared" si="41"/>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s="5">
        <f t="shared" si="37"/>
        <v>55.99336650082919</v>
      </c>
      <c r="Q405" t="str">
        <f t="shared" si="38"/>
        <v>theater</v>
      </c>
      <c r="R405" t="str">
        <f t="shared" si="39"/>
        <v>plays</v>
      </c>
      <c r="S405" s="8">
        <f t="shared" si="40"/>
        <v>40310.208333333336</v>
      </c>
      <c r="T405" s="8">
        <f t="shared" si="41"/>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s="5">
        <f t="shared" si="37"/>
        <v>68.985695127402778</v>
      </c>
      <c r="Q406" t="str">
        <f t="shared" si="38"/>
        <v>theater</v>
      </c>
      <c r="R406" t="str">
        <f t="shared" si="39"/>
        <v>plays</v>
      </c>
      <c r="S406" s="8">
        <f t="shared" si="40"/>
        <v>43053.25</v>
      </c>
      <c r="T406" s="8">
        <f t="shared" si="41"/>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s="5">
        <f t="shared" si="37"/>
        <v>60.981609195402299</v>
      </c>
      <c r="Q407" t="str">
        <f t="shared" si="38"/>
        <v>theater</v>
      </c>
      <c r="R407" t="str">
        <f t="shared" si="39"/>
        <v>plays</v>
      </c>
      <c r="S407" s="8">
        <f t="shared" si="40"/>
        <v>43255.208333333328</v>
      </c>
      <c r="T407" s="8">
        <f t="shared" si="41"/>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s="5">
        <f t="shared" si="37"/>
        <v>110.98139534883721</v>
      </c>
      <c r="Q408" t="str">
        <f t="shared" si="38"/>
        <v>film &amp; video</v>
      </c>
      <c r="R408" t="str">
        <f t="shared" si="39"/>
        <v>documentary</v>
      </c>
      <c r="S408" s="8">
        <f t="shared" si="40"/>
        <v>41304.25</v>
      </c>
      <c r="T408" s="8">
        <f t="shared" si="41"/>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s="5">
        <f t="shared" si="37"/>
        <v>25</v>
      </c>
      <c r="Q409" t="str">
        <f t="shared" si="38"/>
        <v>theater</v>
      </c>
      <c r="R409" t="str">
        <f t="shared" si="39"/>
        <v>plays</v>
      </c>
      <c r="S409" s="8">
        <f t="shared" si="40"/>
        <v>43751.208333333328</v>
      </c>
      <c r="T409" s="8">
        <f t="shared" si="41"/>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s="5">
        <f t="shared" si="37"/>
        <v>78.759740259740255</v>
      </c>
      <c r="Q410" t="str">
        <f t="shared" si="38"/>
        <v>film &amp; video</v>
      </c>
      <c r="R410" t="str">
        <f t="shared" si="39"/>
        <v>documentary</v>
      </c>
      <c r="S410" s="8">
        <f t="shared" si="40"/>
        <v>42541.208333333328</v>
      </c>
      <c r="T410" s="8">
        <f t="shared" si="41"/>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s="5">
        <f t="shared" si="37"/>
        <v>87.960784313725483</v>
      </c>
      <c r="Q411" t="str">
        <f t="shared" si="38"/>
        <v>music</v>
      </c>
      <c r="R411" t="str">
        <f t="shared" si="39"/>
        <v>rock</v>
      </c>
      <c r="S411" s="8">
        <f t="shared" si="40"/>
        <v>42843.208333333328</v>
      </c>
      <c r="T411" s="8">
        <f t="shared" si="41"/>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s="5">
        <f t="shared" si="37"/>
        <v>49.987398739873989</v>
      </c>
      <c r="Q412" t="str">
        <f t="shared" si="38"/>
        <v>games</v>
      </c>
      <c r="R412" t="str">
        <f t="shared" si="39"/>
        <v>mobile games</v>
      </c>
      <c r="S412" s="8">
        <f t="shared" si="40"/>
        <v>42122.208333333328</v>
      </c>
      <c r="T412" s="8">
        <f t="shared" si="41"/>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s="5">
        <f t="shared" si="37"/>
        <v>99.524390243902445</v>
      </c>
      <c r="Q413" t="str">
        <f t="shared" si="38"/>
        <v>theater</v>
      </c>
      <c r="R413" t="str">
        <f t="shared" si="39"/>
        <v>plays</v>
      </c>
      <c r="S413" s="8">
        <f t="shared" si="40"/>
        <v>42884.208333333328</v>
      </c>
      <c r="T413" s="8">
        <f t="shared" si="41"/>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s="5">
        <f t="shared" si="37"/>
        <v>104.82089552238806</v>
      </c>
      <c r="Q414" t="str">
        <f t="shared" si="38"/>
        <v>publishing</v>
      </c>
      <c r="R414" t="str">
        <f t="shared" si="39"/>
        <v>fiction</v>
      </c>
      <c r="S414" s="8">
        <f t="shared" si="40"/>
        <v>41642.25</v>
      </c>
      <c r="T414" s="8">
        <f t="shared" si="41"/>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s="5">
        <f t="shared" si="37"/>
        <v>108.01469237832875</v>
      </c>
      <c r="Q415" t="str">
        <f t="shared" si="38"/>
        <v>film &amp; video</v>
      </c>
      <c r="R415" t="str">
        <f t="shared" si="39"/>
        <v>animation</v>
      </c>
      <c r="S415" s="8">
        <f t="shared" si="40"/>
        <v>43431.25</v>
      </c>
      <c r="T415" s="8">
        <f t="shared" si="41"/>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s="5">
        <f t="shared" si="37"/>
        <v>28.998544660724033</v>
      </c>
      <c r="Q416" t="str">
        <f t="shared" si="38"/>
        <v>food</v>
      </c>
      <c r="R416" t="str">
        <f t="shared" si="39"/>
        <v>food trucks</v>
      </c>
      <c r="S416" s="8">
        <f t="shared" si="40"/>
        <v>40288.208333333336</v>
      </c>
      <c r="T416" s="8">
        <f t="shared" si="41"/>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s="5">
        <f t="shared" si="37"/>
        <v>30.028708133971293</v>
      </c>
      <c r="Q417" t="str">
        <f t="shared" si="38"/>
        <v>theater</v>
      </c>
      <c r="R417" t="str">
        <f t="shared" si="39"/>
        <v>plays</v>
      </c>
      <c r="S417" s="8">
        <f t="shared" si="40"/>
        <v>40921.25</v>
      </c>
      <c r="T417" s="8">
        <f t="shared" si="41"/>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s="5">
        <f t="shared" si="37"/>
        <v>41.005559416261292</v>
      </c>
      <c r="Q418" t="str">
        <f t="shared" si="38"/>
        <v>film &amp; video</v>
      </c>
      <c r="R418" t="str">
        <f t="shared" si="39"/>
        <v>documentary</v>
      </c>
      <c r="S418" s="8">
        <f t="shared" si="40"/>
        <v>40560.25</v>
      </c>
      <c r="T418" s="8">
        <f t="shared" si="41"/>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s="5">
        <f t="shared" si="37"/>
        <v>62.866666666666667</v>
      </c>
      <c r="Q419" t="str">
        <f t="shared" si="38"/>
        <v>theater</v>
      </c>
      <c r="R419" t="str">
        <f t="shared" si="39"/>
        <v>plays</v>
      </c>
      <c r="S419" s="8">
        <f t="shared" si="40"/>
        <v>43407.208333333328</v>
      </c>
      <c r="T419" s="8">
        <f t="shared" si="41"/>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s="5">
        <f t="shared" si="37"/>
        <v>47.005002501250623</v>
      </c>
      <c r="Q420" t="str">
        <f t="shared" si="38"/>
        <v>film &amp; video</v>
      </c>
      <c r="R420" t="str">
        <f t="shared" si="39"/>
        <v>documentary</v>
      </c>
      <c r="S420" s="8">
        <f t="shared" si="40"/>
        <v>41035.208333333336</v>
      </c>
      <c r="T420" s="8">
        <f t="shared" si="41"/>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s="5">
        <f t="shared" si="37"/>
        <v>26.997693638285604</v>
      </c>
      <c r="Q421" t="str">
        <f t="shared" si="38"/>
        <v>technology</v>
      </c>
      <c r="R421" t="str">
        <f t="shared" si="39"/>
        <v>web</v>
      </c>
      <c r="S421" s="8">
        <f t="shared" si="40"/>
        <v>40899.25</v>
      </c>
      <c r="T421" s="8">
        <f t="shared" si="41"/>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s="5">
        <f t="shared" si="37"/>
        <v>68.329787234042556</v>
      </c>
      <c r="Q422" t="str">
        <f t="shared" si="38"/>
        <v>theater</v>
      </c>
      <c r="R422" t="str">
        <f t="shared" si="39"/>
        <v>plays</v>
      </c>
      <c r="S422" s="8">
        <f t="shared" si="40"/>
        <v>42911.208333333328</v>
      </c>
      <c r="T422" s="8">
        <f t="shared" si="41"/>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s="5">
        <f t="shared" si="37"/>
        <v>50.974576271186443</v>
      </c>
      <c r="Q423" t="str">
        <f t="shared" si="38"/>
        <v>technology</v>
      </c>
      <c r="R423" t="str">
        <f t="shared" si="39"/>
        <v>wearables</v>
      </c>
      <c r="S423" s="8">
        <f t="shared" si="40"/>
        <v>42915.208333333328</v>
      </c>
      <c r="T423" s="8">
        <f t="shared" si="41"/>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s="5">
        <f t="shared" si="37"/>
        <v>54.024390243902438</v>
      </c>
      <c r="Q424" t="str">
        <f t="shared" si="38"/>
        <v>theater</v>
      </c>
      <c r="R424" t="str">
        <f t="shared" si="39"/>
        <v>plays</v>
      </c>
      <c r="S424" s="8">
        <f t="shared" si="40"/>
        <v>40285.208333333336</v>
      </c>
      <c r="T424" s="8">
        <f t="shared" si="41"/>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s="5">
        <f t="shared" si="37"/>
        <v>97.055555555555557</v>
      </c>
      <c r="Q425" t="str">
        <f t="shared" si="38"/>
        <v>food</v>
      </c>
      <c r="R425" t="str">
        <f t="shared" si="39"/>
        <v>food trucks</v>
      </c>
      <c r="S425" s="8">
        <f t="shared" si="40"/>
        <v>40808.208333333336</v>
      </c>
      <c r="T425" s="8">
        <f t="shared" si="41"/>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s="5">
        <f t="shared" si="37"/>
        <v>24.867469879518072</v>
      </c>
      <c r="Q426" t="str">
        <f t="shared" si="38"/>
        <v>music</v>
      </c>
      <c r="R426" t="str">
        <f t="shared" si="39"/>
        <v>indie rock</v>
      </c>
      <c r="S426" s="8">
        <f t="shared" si="40"/>
        <v>43208.208333333328</v>
      </c>
      <c r="T426" s="8">
        <f t="shared" si="41"/>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s="5">
        <f t="shared" si="37"/>
        <v>84.423913043478265</v>
      </c>
      <c r="Q427" t="str">
        <f t="shared" si="38"/>
        <v>photography</v>
      </c>
      <c r="R427" t="str">
        <f t="shared" si="39"/>
        <v>photography books</v>
      </c>
      <c r="S427" s="8">
        <f t="shared" si="40"/>
        <v>42213.208333333328</v>
      </c>
      <c r="T427" s="8">
        <f t="shared" si="41"/>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s="5">
        <f t="shared" si="37"/>
        <v>47.091324200913242</v>
      </c>
      <c r="Q428" t="str">
        <f t="shared" si="38"/>
        <v>theater</v>
      </c>
      <c r="R428" t="str">
        <f t="shared" si="39"/>
        <v>plays</v>
      </c>
      <c r="S428" s="8">
        <f t="shared" si="40"/>
        <v>41332.25</v>
      </c>
      <c r="T428" s="8">
        <f t="shared" si="41"/>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s="5">
        <f t="shared" si="37"/>
        <v>77.996041171813147</v>
      </c>
      <c r="Q429" t="str">
        <f t="shared" si="38"/>
        <v>theater</v>
      </c>
      <c r="R429" t="str">
        <f t="shared" si="39"/>
        <v>plays</v>
      </c>
      <c r="S429" s="8">
        <f t="shared" si="40"/>
        <v>41895.208333333336</v>
      </c>
      <c r="T429" s="8">
        <f t="shared" si="41"/>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s="5">
        <f t="shared" si="37"/>
        <v>62.967871485943775</v>
      </c>
      <c r="Q430" t="str">
        <f t="shared" si="38"/>
        <v>film &amp; video</v>
      </c>
      <c r="R430" t="str">
        <f t="shared" si="39"/>
        <v>animation</v>
      </c>
      <c r="S430" s="8">
        <f t="shared" si="40"/>
        <v>40585.25</v>
      </c>
      <c r="T430" s="8">
        <f t="shared" si="41"/>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s="5">
        <f t="shared" si="37"/>
        <v>81.006080449017773</v>
      </c>
      <c r="Q431" t="str">
        <f t="shared" si="38"/>
        <v>photography</v>
      </c>
      <c r="R431" t="str">
        <f t="shared" si="39"/>
        <v>photography books</v>
      </c>
      <c r="S431" s="8">
        <f t="shared" si="40"/>
        <v>41680.25</v>
      </c>
      <c r="T431" s="8">
        <f t="shared" si="41"/>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s="5">
        <f t="shared" si="37"/>
        <v>65.321428571428569</v>
      </c>
      <c r="Q432" t="str">
        <f t="shared" si="38"/>
        <v>theater</v>
      </c>
      <c r="R432" t="str">
        <f t="shared" si="39"/>
        <v>plays</v>
      </c>
      <c r="S432" s="8">
        <f t="shared" si="40"/>
        <v>43737.208333333328</v>
      </c>
      <c r="T432" s="8">
        <f t="shared" si="41"/>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s="5">
        <f t="shared" si="37"/>
        <v>104.43617021276596</v>
      </c>
      <c r="Q433" t="str">
        <f t="shared" si="38"/>
        <v>theater</v>
      </c>
      <c r="R433" t="str">
        <f t="shared" si="39"/>
        <v>plays</v>
      </c>
      <c r="S433" s="8">
        <f t="shared" si="40"/>
        <v>43273.208333333328</v>
      </c>
      <c r="T433" s="8">
        <f t="shared" si="41"/>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s="5">
        <f t="shared" si="37"/>
        <v>69.989010989010993</v>
      </c>
      <c r="Q434" t="str">
        <f t="shared" si="38"/>
        <v>theater</v>
      </c>
      <c r="R434" t="str">
        <f t="shared" si="39"/>
        <v>plays</v>
      </c>
      <c r="S434" s="8">
        <f t="shared" si="40"/>
        <v>41761.208333333336</v>
      </c>
      <c r="T434" s="8">
        <f t="shared" si="41"/>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s="5">
        <f t="shared" si="37"/>
        <v>83.023989898989896</v>
      </c>
      <c r="Q435" t="str">
        <f t="shared" si="38"/>
        <v>film &amp; video</v>
      </c>
      <c r="R435" t="str">
        <f t="shared" si="39"/>
        <v>documentary</v>
      </c>
      <c r="S435" s="8">
        <f t="shared" si="40"/>
        <v>41603.25</v>
      </c>
      <c r="T435" s="8">
        <f t="shared" si="41"/>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s="5">
        <f t="shared" si="37"/>
        <v>90.3</v>
      </c>
      <c r="Q436" t="str">
        <f t="shared" si="38"/>
        <v>theater</v>
      </c>
      <c r="R436" t="str">
        <f t="shared" si="39"/>
        <v>plays</v>
      </c>
      <c r="S436" s="8">
        <f t="shared" si="40"/>
        <v>42705.25</v>
      </c>
      <c r="T436" s="8">
        <f t="shared" si="41"/>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s="5">
        <f t="shared" si="37"/>
        <v>103.98131932282546</v>
      </c>
      <c r="Q437" t="str">
        <f t="shared" si="38"/>
        <v>theater</v>
      </c>
      <c r="R437" t="str">
        <f t="shared" si="39"/>
        <v>plays</v>
      </c>
      <c r="S437" s="8">
        <f t="shared" si="40"/>
        <v>41988.25</v>
      </c>
      <c r="T437" s="8">
        <f t="shared" si="41"/>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s="5">
        <f t="shared" si="37"/>
        <v>54.931726907630519</v>
      </c>
      <c r="Q438" t="str">
        <f t="shared" si="38"/>
        <v>music</v>
      </c>
      <c r="R438" t="str">
        <f t="shared" si="39"/>
        <v>jazz</v>
      </c>
      <c r="S438" s="8">
        <f t="shared" si="40"/>
        <v>43575.208333333328</v>
      </c>
      <c r="T438" s="8">
        <f t="shared" si="41"/>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s="5">
        <f t="shared" si="37"/>
        <v>51.921875</v>
      </c>
      <c r="Q439" t="str">
        <f t="shared" si="38"/>
        <v>film &amp; video</v>
      </c>
      <c r="R439" t="str">
        <f t="shared" si="39"/>
        <v>animation</v>
      </c>
      <c r="S439" s="8">
        <f t="shared" si="40"/>
        <v>42260.208333333328</v>
      </c>
      <c r="T439" s="8">
        <f t="shared" si="41"/>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s="5">
        <f t="shared" si="37"/>
        <v>60.02834008097166</v>
      </c>
      <c r="Q440" t="str">
        <f t="shared" si="38"/>
        <v>theater</v>
      </c>
      <c r="R440" t="str">
        <f t="shared" si="39"/>
        <v>plays</v>
      </c>
      <c r="S440" s="8">
        <f t="shared" si="40"/>
        <v>41337.25</v>
      </c>
      <c r="T440" s="8">
        <f t="shared" si="41"/>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s="5">
        <f t="shared" si="37"/>
        <v>44.003488879197555</v>
      </c>
      <c r="Q441" t="str">
        <f t="shared" si="38"/>
        <v>film &amp; video</v>
      </c>
      <c r="R441" t="str">
        <f t="shared" si="39"/>
        <v>science fiction</v>
      </c>
      <c r="S441" s="8">
        <f t="shared" si="40"/>
        <v>42680.208333333328</v>
      </c>
      <c r="T441" s="8">
        <f t="shared" si="41"/>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s="5">
        <f t="shared" si="37"/>
        <v>53.003513254551258</v>
      </c>
      <c r="Q442" t="str">
        <f t="shared" si="38"/>
        <v>film &amp; video</v>
      </c>
      <c r="R442" t="str">
        <f t="shared" si="39"/>
        <v>television</v>
      </c>
      <c r="S442" s="8">
        <f t="shared" si="40"/>
        <v>42916.208333333328</v>
      </c>
      <c r="T442" s="8">
        <f t="shared" si="41"/>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s="5">
        <f t="shared" si="37"/>
        <v>54.5</v>
      </c>
      <c r="Q443" t="str">
        <f t="shared" si="38"/>
        <v>technology</v>
      </c>
      <c r="R443" t="str">
        <f t="shared" si="39"/>
        <v>wearables</v>
      </c>
      <c r="S443" s="8">
        <f t="shared" si="40"/>
        <v>41025.208333333336</v>
      </c>
      <c r="T443" s="8">
        <f t="shared" si="41"/>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s="5">
        <f t="shared" si="37"/>
        <v>75.04195804195804</v>
      </c>
      <c r="Q444" t="str">
        <f t="shared" si="38"/>
        <v>theater</v>
      </c>
      <c r="R444" t="str">
        <f t="shared" si="39"/>
        <v>plays</v>
      </c>
      <c r="S444" s="8">
        <f t="shared" si="40"/>
        <v>42980.208333333328</v>
      </c>
      <c r="T444" s="8">
        <f t="shared" si="41"/>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s="5">
        <f t="shared" si="37"/>
        <v>35.911111111111111</v>
      </c>
      <c r="Q445" t="str">
        <f t="shared" si="38"/>
        <v>theater</v>
      </c>
      <c r="R445" t="str">
        <f t="shared" si="39"/>
        <v>plays</v>
      </c>
      <c r="S445" s="8">
        <f t="shared" si="40"/>
        <v>40451.208333333336</v>
      </c>
      <c r="T445" s="8">
        <f t="shared" si="41"/>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s="5">
        <f t="shared" si="37"/>
        <v>36.952702702702702</v>
      </c>
      <c r="Q446" t="str">
        <f t="shared" si="38"/>
        <v>music</v>
      </c>
      <c r="R446" t="str">
        <f t="shared" si="39"/>
        <v>indie rock</v>
      </c>
      <c r="S446" s="8">
        <f t="shared" si="40"/>
        <v>40748.208333333336</v>
      </c>
      <c r="T446" s="8">
        <f t="shared" si="41"/>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s="5">
        <f t="shared" si="37"/>
        <v>63.170588235294119</v>
      </c>
      <c r="Q447" t="str">
        <f t="shared" si="38"/>
        <v>theater</v>
      </c>
      <c r="R447" t="str">
        <f t="shared" si="39"/>
        <v>plays</v>
      </c>
      <c r="S447" s="8">
        <f t="shared" si="40"/>
        <v>40515.25</v>
      </c>
      <c r="T447" s="8">
        <f t="shared" si="41"/>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s="5">
        <f t="shared" si="37"/>
        <v>29.99462365591398</v>
      </c>
      <c r="Q448" t="str">
        <f t="shared" si="38"/>
        <v>technology</v>
      </c>
      <c r="R448" t="str">
        <f t="shared" si="39"/>
        <v>wearables</v>
      </c>
      <c r="S448" s="8">
        <f t="shared" si="40"/>
        <v>41261.25</v>
      </c>
      <c r="T448" s="8">
        <f t="shared" si="41"/>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s="5">
        <f t="shared" si="37"/>
        <v>86</v>
      </c>
      <c r="Q449" t="str">
        <f t="shared" si="38"/>
        <v>film &amp; video</v>
      </c>
      <c r="R449" t="str">
        <f t="shared" si="39"/>
        <v>television</v>
      </c>
      <c r="S449" s="8">
        <f t="shared" si="40"/>
        <v>43088.25</v>
      </c>
      <c r="T449" s="8">
        <f t="shared" si="41"/>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s="5">
        <f t="shared" si="37"/>
        <v>75.014876033057845</v>
      </c>
      <c r="Q450" t="str">
        <f t="shared" si="38"/>
        <v>games</v>
      </c>
      <c r="R450" t="str">
        <f t="shared" si="39"/>
        <v>video games</v>
      </c>
      <c r="S450" s="8">
        <f t="shared" si="40"/>
        <v>41378.208333333336</v>
      </c>
      <c r="T450" s="8">
        <f t="shared" si="41"/>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+E451/D451</f>
        <v>9.67</v>
      </c>
      <c r="P451" s="5">
        <f t="shared" ref="P451:P514" si="43">IFERROR(E451/G451,0)</f>
        <v>101.19767441860465</v>
      </c>
      <c r="Q451" t="str">
        <f t="shared" ref="Q451:Q514" si="44">LEFT(N451,SEARCH("/",N451)-1)</f>
        <v>games</v>
      </c>
      <c r="R451" t="str">
        <f t="shared" ref="R451:R514" si="45">+MID(N451,SEARCH("/",N451)+1,50)</f>
        <v>video games</v>
      </c>
      <c r="S451" s="8">
        <f t="shared" ref="S451:S514" si="46">DATE(1970,1,1) + J451/86400</f>
        <v>43530.25</v>
      </c>
      <c r="T451" s="8">
        <f t="shared" ref="T451:T514" si="47">DATE(1970,1,1) + K451/86400</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s="5">
        <f t="shared" si="43"/>
        <v>4</v>
      </c>
      <c r="Q452" t="str">
        <f t="shared" si="44"/>
        <v>film &amp; video</v>
      </c>
      <c r="R452" t="str">
        <f t="shared" si="45"/>
        <v>animation</v>
      </c>
      <c r="S452" s="8">
        <f t="shared" si="46"/>
        <v>43394.208333333328</v>
      </c>
      <c r="T452" s="8">
        <f t="shared" si="47"/>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s="5">
        <f t="shared" si="43"/>
        <v>29.001272669424118</v>
      </c>
      <c r="Q453" t="str">
        <f t="shared" si="44"/>
        <v>music</v>
      </c>
      <c r="R453" t="str">
        <f t="shared" si="45"/>
        <v>rock</v>
      </c>
      <c r="S453" s="8">
        <f t="shared" si="46"/>
        <v>42935.208333333328</v>
      </c>
      <c r="T453" s="8">
        <f t="shared" si="47"/>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s="5">
        <f t="shared" si="43"/>
        <v>98.225806451612897</v>
      </c>
      <c r="Q454" t="str">
        <f t="shared" si="44"/>
        <v>film &amp; video</v>
      </c>
      <c r="R454" t="str">
        <f t="shared" si="45"/>
        <v>drama</v>
      </c>
      <c r="S454" s="8">
        <f t="shared" si="46"/>
        <v>40365.208333333336</v>
      </c>
      <c r="T454" s="8">
        <f t="shared" si="47"/>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s="5">
        <f t="shared" si="43"/>
        <v>87.001693480101608</v>
      </c>
      <c r="Q455" t="str">
        <f t="shared" si="44"/>
        <v>film &amp; video</v>
      </c>
      <c r="R455" t="str">
        <f t="shared" si="45"/>
        <v>science fiction</v>
      </c>
      <c r="S455" s="8">
        <f t="shared" si="46"/>
        <v>42705.25</v>
      </c>
      <c r="T455" s="8">
        <f t="shared" si="47"/>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s="5">
        <f t="shared" si="43"/>
        <v>45.205128205128204</v>
      </c>
      <c r="Q456" t="str">
        <f t="shared" si="44"/>
        <v>film &amp; video</v>
      </c>
      <c r="R456" t="str">
        <f t="shared" si="45"/>
        <v>drama</v>
      </c>
      <c r="S456" s="8">
        <f t="shared" si="46"/>
        <v>41568.208333333336</v>
      </c>
      <c r="T456" s="8">
        <f t="shared" si="47"/>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s="5">
        <f t="shared" si="43"/>
        <v>37.001341561577675</v>
      </c>
      <c r="Q457" t="str">
        <f t="shared" si="44"/>
        <v>theater</v>
      </c>
      <c r="R457" t="str">
        <f t="shared" si="45"/>
        <v>plays</v>
      </c>
      <c r="S457" s="8">
        <f t="shared" si="46"/>
        <v>40809.208333333336</v>
      </c>
      <c r="T457" s="8">
        <f t="shared" si="47"/>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s="5">
        <f t="shared" si="43"/>
        <v>94.976947040498445</v>
      </c>
      <c r="Q458" t="str">
        <f t="shared" si="44"/>
        <v>music</v>
      </c>
      <c r="R458" t="str">
        <f t="shared" si="45"/>
        <v>indie rock</v>
      </c>
      <c r="S458" s="8">
        <f t="shared" si="46"/>
        <v>43141.25</v>
      </c>
      <c r="T458" s="8">
        <f t="shared" si="47"/>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s="5">
        <f t="shared" si="43"/>
        <v>28.956521739130434</v>
      </c>
      <c r="Q459" t="str">
        <f t="shared" si="44"/>
        <v>theater</v>
      </c>
      <c r="R459" t="str">
        <f t="shared" si="45"/>
        <v>plays</v>
      </c>
      <c r="S459" s="8">
        <f t="shared" si="46"/>
        <v>42657.208333333328</v>
      </c>
      <c r="T459" s="8">
        <f t="shared" si="47"/>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s="5">
        <f t="shared" si="43"/>
        <v>55.993396226415094</v>
      </c>
      <c r="Q460" t="str">
        <f t="shared" si="44"/>
        <v>theater</v>
      </c>
      <c r="R460" t="str">
        <f t="shared" si="45"/>
        <v>plays</v>
      </c>
      <c r="S460" s="8">
        <f t="shared" si="46"/>
        <v>40265.208333333336</v>
      </c>
      <c r="T460" s="8">
        <f t="shared" si="47"/>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s="5">
        <f t="shared" si="43"/>
        <v>54.038095238095238</v>
      </c>
      <c r="Q461" t="str">
        <f t="shared" si="44"/>
        <v>film &amp; video</v>
      </c>
      <c r="R461" t="str">
        <f t="shared" si="45"/>
        <v>documentary</v>
      </c>
      <c r="S461" s="8">
        <f t="shared" si="46"/>
        <v>42001.25</v>
      </c>
      <c r="T461" s="8">
        <f t="shared" si="47"/>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s="5">
        <f t="shared" si="43"/>
        <v>82.38</v>
      </c>
      <c r="Q462" t="str">
        <f t="shared" si="44"/>
        <v>theater</v>
      </c>
      <c r="R462" t="str">
        <f t="shared" si="45"/>
        <v>plays</v>
      </c>
      <c r="S462" s="8">
        <f t="shared" si="46"/>
        <v>40399.208333333336</v>
      </c>
      <c r="T462" s="8">
        <f t="shared" si="47"/>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s="5">
        <f t="shared" si="43"/>
        <v>66.997115384615384</v>
      </c>
      <c r="Q463" t="str">
        <f t="shared" si="44"/>
        <v>film &amp; video</v>
      </c>
      <c r="R463" t="str">
        <f t="shared" si="45"/>
        <v>drama</v>
      </c>
      <c r="S463" s="8">
        <f t="shared" si="46"/>
        <v>41757.208333333336</v>
      </c>
      <c r="T463" s="8">
        <f t="shared" si="47"/>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s="5">
        <f t="shared" si="43"/>
        <v>107.91401869158878</v>
      </c>
      <c r="Q464" t="str">
        <f t="shared" si="44"/>
        <v>games</v>
      </c>
      <c r="R464" t="str">
        <f t="shared" si="45"/>
        <v>mobile games</v>
      </c>
      <c r="S464" s="8">
        <f t="shared" si="46"/>
        <v>41304.25</v>
      </c>
      <c r="T464" s="8">
        <f t="shared" si="47"/>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s="5">
        <f t="shared" si="43"/>
        <v>69.009501187648453</v>
      </c>
      <c r="Q465" t="str">
        <f t="shared" si="44"/>
        <v>film &amp; video</v>
      </c>
      <c r="R465" t="str">
        <f t="shared" si="45"/>
        <v>animation</v>
      </c>
      <c r="S465" s="8">
        <f t="shared" si="46"/>
        <v>41639.25</v>
      </c>
      <c r="T465" s="8">
        <f t="shared" si="47"/>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s="5">
        <f t="shared" si="43"/>
        <v>39.006568144499177</v>
      </c>
      <c r="Q466" t="str">
        <f t="shared" si="44"/>
        <v>theater</v>
      </c>
      <c r="R466" t="str">
        <f t="shared" si="45"/>
        <v>plays</v>
      </c>
      <c r="S466" s="8">
        <f t="shared" si="46"/>
        <v>43142.25</v>
      </c>
      <c r="T466" s="8">
        <f t="shared" si="47"/>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s="5">
        <f t="shared" si="43"/>
        <v>110.3625</v>
      </c>
      <c r="Q467" t="str">
        <f t="shared" si="44"/>
        <v>publishing</v>
      </c>
      <c r="R467" t="str">
        <f t="shared" si="45"/>
        <v>translations</v>
      </c>
      <c r="S467" s="8">
        <f t="shared" si="46"/>
        <v>43127.25</v>
      </c>
      <c r="T467" s="8">
        <f t="shared" si="47"/>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s="5">
        <f t="shared" si="43"/>
        <v>94.857142857142861</v>
      </c>
      <c r="Q468" t="str">
        <f t="shared" si="44"/>
        <v>technology</v>
      </c>
      <c r="R468" t="str">
        <f t="shared" si="45"/>
        <v>wearables</v>
      </c>
      <c r="S468" s="8">
        <f t="shared" si="46"/>
        <v>41409.208333333336</v>
      </c>
      <c r="T468" s="8">
        <f t="shared" si="47"/>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s="5">
        <f t="shared" si="43"/>
        <v>57.935251798561154</v>
      </c>
      <c r="Q469" t="str">
        <f t="shared" si="44"/>
        <v>technology</v>
      </c>
      <c r="R469" t="str">
        <f t="shared" si="45"/>
        <v>web</v>
      </c>
      <c r="S469" s="8">
        <f t="shared" si="46"/>
        <v>42331.25</v>
      </c>
      <c r="T469" s="8">
        <f t="shared" si="47"/>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s="5">
        <f t="shared" si="43"/>
        <v>101.25</v>
      </c>
      <c r="Q470" t="str">
        <f t="shared" si="44"/>
        <v>theater</v>
      </c>
      <c r="R470" t="str">
        <f t="shared" si="45"/>
        <v>plays</v>
      </c>
      <c r="S470" s="8">
        <f t="shared" si="46"/>
        <v>43569.208333333328</v>
      </c>
      <c r="T470" s="8">
        <f t="shared" si="47"/>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s="5">
        <f t="shared" si="43"/>
        <v>64.95597484276729</v>
      </c>
      <c r="Q471" t="str">
        <f t="shared" si="44"/>
        <v>film &amp; video</v>
      </c>
      <c r="R471" t="str">
        <f t="shared" si="45"/>
        <v>drama</v>
      </c>
      <c r="S471" s="8">
        <f t="shared" si="46"/>
        <v>42142.208333333328</v>
      </c>
      <c r="T471" s="8">
        <f t="shared" si="47"/>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s="5">
        <f t="shared" si="43"/>
        <v>27.00524934383202</v>
      </c>
      <c r="Q472" t="str">
        <f t="shared" si="44"/>
        <v>technology</v>
      </c>
      <c r="R472" t="str">
        <f t="shared" si="45"/>
        <v>wearables</v>
      </c>
      <c r="S472" s="8">
        <f t="shared" si="46"/>
        <v>42716.25</v>
      </c>
      <c r="T472" s="8">
        <f t="shared" si="47"/>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s="5">
        <f t="shared" si="43"/>
        <v>50.97422680412371</v>
      </c>
      <c r="Q473" t="str">
        <f t="shared" si="44"/>
        <v>food</v>
      </c>
      <c r="R473" t="str">
        <f t="shared" si="45"/>
        <v>food trucks</v>
      </c>
      <c r="S473" s="8">
        <f t="shared" si="46"/>
        <v>41031.208333333336</v>
      </c>
      <c r="T473" s="8">
        <f t="shared" si="47"/>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s="5">
        <f t="shared" si="43"/>
        <v>104.94260869565217</v>
      </c>
      <c r="Q474" t="str">
        <f t="shared" si="44"/>
        <v>music</v>
      </c>
      <c r="R474" t="str">
        <f t="shared" si="45"/>
        <v>rock</v>
      </c>
      <c r="S474" s="8">
        <f t="shared" si="46"/>
        <v>43535.208333333328</v>
      </c>
      <c r="T474" s="8">
        <f t="shared" si="47"/>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s="5">
        <f t="shared" si="43"/>
        <v>84.028301886792448</v>
      </c>
      <c r="Q475" t="str">
        <f t="shared" si="44"/>
        <v>music</v>
      </c>
      <c r="R475" t="str">
        <f t="shared" si="45"/>
        <v>electric music</v>
      </c>
      <c r="S475" s="8">
        <f t="shared" si="46"/>
        <v>43277.208333333328</v>
      </c>
      <c r="T475" s="8">
        <f t="shared" si="47"/>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s="5">
        <f t="shared" si="43"/>
        <v>102.85915492957747</v>
      </c>
      <c r="Q476" t="str">
        <f t="shared" si="44"/>
        <v>film &amp; video</v>
      </c>
      <c r="R476" t="str">
        <f t="shared" si="45"/>
        <v>television</v>
      </c>
      <c r="S476" s="8">
        <f t="shared" si="46"/>
        <v>41989.25</v>
      </c>
      <c r="T476" s="8">
        <f t="shared" si="47"/>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s="5">
        <f t="shared" si="43"/>
        <v>39.962085308056871</v>
      </c>
      <c r="Q477" t="str">
        <f t="shared" si="44"/>
        <v>publishing</v>
      </c>
      <c r="R477" t="str">
        <f t="shared" si="45"/>
        <v>translations</v>
      </c>
      <c r="S477" s="8">
        <f t="shared" si="46"/>
        <v>41450.208333333336</v>
      </c>
      <c r="T477" s="8">
        <f t="shared" si="47"/>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s="5">
        <f t="shared" si="43"/>
        <v>51.001785714285717</v>
      </c>
      <c r="Q478" t="str">
        <f t="shared" si="44"/>
        <v>publishing</v>
      </c>
      <c r="R478" t="str">
        <f t="shared" si="45"/>
        <v>fiction</v>
      </c>
      <c r="S478" s="8">
        <f t="shared" si="46"/>
        <v>43322.208333333328</v>
      </c>
      <c r="T478" s="8">
        <f t="shared" si="47"/>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s="5">
        <f t="shared" si="43"/>
        <v>40.823008849557525</v>
      </c>
      <c r="Q479" t="str">
        <f t="shared" si="44"/>
        <v>film &amp; video</v>
      </c>
      <c r="R479" t="str">
        <f t="shared" si="45"/>
        <v>science fiction</v>
      </c>
      <c r="S479" s="8">
        <f t="shared" si="46"/>
        <v>40720.208333333336</v>
      </c>
      <c r="T479" s="8">
        <f t="shared" si="47"/>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s="5">
        <f t="shared" si="43"/>
        <v>58.999637155297535</v>
      </c>
      <c r="Q480" t="str">
        <f t="shared" si="44"/>
        <v>technology</v>
      </c>
      <c r="R480" t="str">
        <f t="shared" si="45"/>
        <v>wearables</v>
      </c>
      <c r="S480" s="8">
        <f t="shared" si="46"/>
        <v>42072.208333333328</v>
      </c>
      <c r="T480" s="8">
        <f t="shared" si="47"/>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s="5">
        <f t="shared" si="43"/>
        <v>71.156069364161851</v>
      </c>
      <c r="Q481" t="str">
        <f t="shared" si="44"/>
        <v>food</v>
      </c>
      <c r="R481" t="str">
        <f t="shared" si="45"/>
        <v>food trucks</v>
      </c>
      <c r="S481" s="8">
        <f t="shared" si="46"/>
        <v>42945.208333333328</v>
      </c>
      <c r="T481" s="8">
        <f t="shared" si="47"/>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s="5">
        <f t="shared" si="43"/>
        <v>99.494252873563212</v>
      </c>
      <c r="Q482" t="str">
        <f t="shared" si="44"/>
        <v>photography</v>
      </c>
      <c r="R482" t="str">
        <f t="shared" si="45"/>
        <v>photography books</v>
      </c>
      <c r="S482" s="8">
        <f t="shared" si="46"/>
        <v>40248.25</v>
      </c>
      <c r="T482" s="8">
        <f t="shared" si="47"/>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s="5">
        <f t="shared" si="43"/>
        <v>103.98634590377114</v>
      </c>
      <c r="Q483" t="str">
        <f t="shared" si="44"/>
        <v>theater</v>
      </c>
      <c r="R483" t="str">
        <f t="shared" si="45"/>
        <v>plays</v>
      </c>
      <c r="S483" s="8">
        <f t="shared" si="46"/>
        <v>41913.208333333336</v>
      </c>
      <c r="T483" s="8">
        <f t="shared" si="47"/>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s="5">
        <f t="shared" si="43"/>
        <v>76.555555555555557</v>
      </c>
      <c r="Q484" t="str">
        <f t="shared" si="44"/>
        <v>publishing</v>
      </c>
      <c r="R484" t="str">
        <f t="shared" si="45"/>
        <v>fiction</v>
      </c>
      <c r="S484" s="8">
        <f t="shared" si="46"/>
        <v>40963.25</v>
      </c>
      <c r="T484" s="8">
        <f t="shared" si="47"/>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s="5">
        <f t="shared" si="43"/>
        <v>87.068592057761734</v>
      </c>
      <c r="Q485" t="str">
        <f t="shared" si="44"/>
        <v>theater</v>
      </c>
      <c r="R485" t="str">
        <f t="shared" si="45"/>
        <v>plays</v>
      </c>
      <c r="S485" s="8">
        <f t="shared" si="46"/>
        <v>43811.25</v>
      </c>
      <c r="T485" s="8">
        <f t="shared" si="47"/>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s="5">
        <f t="shared" si="43"/>
        <v>48.99554707379135</v>
      </c>
      <c r="Q486" t="str">
        <f t="shared" si="44"/>
        <v>food</v>
      </c>
      <c r="R486" t="str">
        <f t="shared" si="45"/>
        <v>food trucks</v>
      </c>
      <c r="S486" s="8">
        <f t="shared" si="46"/>
        <v>41855.208333333336</v>
      </c>
      <c r="T486" s="8">
        <f t="shared" si="47"/>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s="5">
        <f t="shared" si="43"/>
        <v>42.969135802469133</v>
      </c>
      <c r="Q487" t="str">
        <f t="shared" si="44"/>
        <v>theater</v>
      </c>
      <c r="R487" t="str">
        <f t="shared" si="45"/>
        <v>plays</v>
      </c>
      <c r="S487" s="8">
        <f t="shared" si="46"/>
        <v>43626.208333333328</v>
      </c>
      <c r="T487" s="8">
        <f t="shared" si="47"/>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s="5">
        <f t="shared" si="43"/>
        <v>33.428571428571431</v>
      </c>
      <c r="Q488" t="str">
        <f t="shared" si="44"/>
        <v>publishing</v>
      </c>
      <c r="R488" t="str">
        <f t="shared" si="45"/>
        <v>translations</v>
      </c>
      <c r="S488" s="8">
        <f t="shared" si="46"/>
        <v>43168.25</v>
      </c>
      <c r="T488" s="8">
        <f t="shared" si="47"/>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s="5">
        <f t="shared" si="43"/>
        <v>83.982949701619773</v>
      </c>
      <c r="Q489" t="str">
        <f t="shared" si="44"/>
        <v>theater</v>
      </c>
      <c r="R489" t="str">
        <f t="shared" si="45"/>
        <v>plays</v>
      </c>
      <c r="S489" s="8">
        <f t="shared" si="46"/>
        <v>42845.208333333328</v>
      </c>
      <c r="T489" s="8">
        <f t="shared" si="47"/>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s="5">
        <f t="shared" si="43"/>
        <v>101.41739130434783</v>
      </c>
      <c r="Q490" t="str">
        <f t="shared" si="44"/>
        <v>theater</v>
      </c>
      <c r="R490" t="str">
        <f t="shared" si="45"/>
        <v>plays</v>
      </c>
      <c r="S490" s="8">
        <f t="shared" si="46"/>
        <v>42403.25</v>
      </c>
      <c r="T490" s="8">
        <f t="shared" si="47"/>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s="5">
        <f t="shared" si="43"/>
        <v>109.87058823529412</v>
      </c>
      <c r="Q491" t="str">
        <f t="shared" si="44"/>
        <v>technology</v>
      </c>
      <c r="R491" t="str">
        <f t="shared" si="45"/>
        <v>wearables</v>
      </c>
      <c r="S491" s="8">
        <f t="shared" si="46"/>
        <v>40406.208333333336</v>
      </c>
      <c r="T491" s="8">
        <f t="shared" si="47"/>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s="5">
        <f t="shared" si="43"/>
        <v>31.916666666666668</v>
      </c>
      <c r="Q492" t="str">
        <f t="shared" si="44"/>
        <v>journalism</v>
      </c>
      <c r="R492" t="str">
        <f t="shared" si="45"/>
        <v>audio</v>
      </c>
      <c r="S492" s="8">
        <f t="shared" si="46"/>
        <v>43786.25</v>
      </c>
      <c r="T492" s="8">
        <f t="shared" si="47"/>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s="5">
        <f t="shared" si="43"/>
        <v>70.993450675399103</v>
      </c>
      <c r="Q493" t="str">
        <f t="shared" si="44"/>
        <v>food</v>
      </c>
      <c r="R493" t="str">
        <f t="shared" si="45"/>
        <v>food trucks</v>
      </c>
      <c r="S493" s="8">
        <f t="shared" si="46"/>
        <v>41456.208333333336</v>
      </c>
      <c r="T493" s="8">
        <f t="shared" si="47"/>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s="5">
        <f t="shared" si="43"/>
        <v>77.026890756302521</v>
      </c>
      <c r="Q494" t="str">
        <f t="shared" si="44"/>
        <v>film &amp; video</v>
      </c>
      <c r="R494" t="str">
        <f t="shared" si="45"/>
        <v>shorts</v>
      </c>
      <c r="S494" s="8">
        <f t="shared" si="46"/>
        <v>40336.208333333336</v>
      </c>
      <c r="T494" s="8">
        <f t="shared" si="47"/>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s="5">
        <f t="shared" si="43"/>
        <v>101.78125</v>
      </c>
      <c r="Q495" t="str">
        <f t="shared" si="44"/>
        <v>photography</v>
      </c>
      <c r="R495" t="str">
        <f t="shared" si="45"/>
        <v>photography books</v>
      </c>
      <c r="S495" s="8">
        <f t="shared" si="46"/>
        <v>43645.208333333328</v>
      </c>
      <c r="T495" s="8">
        <f t="shared" si="47"/>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s="5">
        <f t="shared" si="43"/>
        <v>51.059701492537314</v>
      </c>
      <c r="Q496" t="str">
        <f t="shared" si="44"/>
        <v>technology</v>
      </c>
      <c r="R496" t="str">
        <f t="shared" si="45"/>
        <v>wearables</v>
      </c>
      <c r="S496" s="8">
        <f t="shared" si="46"/>
        <v>40990.208333333336</v>
      </c>
      <c r="T496" s="8">
        <f t="shared" si="47"/>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s="5">
        <f t="shared" si="43"/>
        <v>68.02051282051282</v>
      </c>
      <c r="Q497" t="str">
        <f t="shared" si="44"/>
        <v>theater</v>
      </c>
      <c r="R497" t="str">
        <f t="shared" si="45"/>
        <v>plays</v>
      </c>
      <c r="S497" s="8">
        <f t="shared" si="46"/>
        <v>41800.208333333336</v>
      </c>
      <c r="T497" s="8">
        <f t="shared" si="47"/>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s="5">
        <f t="shared" si="43"/>
        <v>30.87037037037037</v>
      </c>
      <c r="Q498" t="str">
        <f t="shared" si="44"/>
        <v>film &amp; video</v>
      </c>
      <c r="R498" t="str">
        <f t="shared" si="45"/>
        <v>animation</v>
      </c>
      <c r="S498" s="8">
        <f t="shared" si="46"/>
        <v>42876.208333333328</v>
      </c>
      <c r="T498" s="8">
        <f t="shared" si="47"/>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s="5">
        <f t="shared" si="43"/>
        <v>27.908333333333335</v>
      </c>
      <c r="Q499" t="str">
        <f t="shared" si="44"/>
        <v>technology</v>
      </c>
      <c r="R499" t="str">
        <f t="shared" si="45"/>
        <v>wearables</v>
      </c>
      <c r="S499" s="8">
        <f t="shared" si="46"/>
        <v>42724.25</v>
      </c>
      <c r="T499" s="8">
        <f t="shared" si="47"/>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s="5">
        <f t="shared" si="43"/>
        <v>79.994818652849744</v>
      </c>
      <c r="Q500" t="str">
        <f t="shared" si="44"/>
        <v>technology</v>
      </c>
      <c r="R500" t="str">
        <f t="shared" si="45"/>
        <v>web</v>
      </c>
      <c r="S500" s="8">
        <f t="shared" si="46"/>
        <v>42005.25</v>
      </c>
      <c r="T500" s="8">
        <f t="shared" si="47"/>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s="5">
        <f t="shared" si="43"/>
        <v>38.003378378378379</v>
      </c>
      <c r="Q501" t="str">
        <f t="shared" si="44"/>
        <v>film &amp; video</v>
      </c>
      <c r="R501" t="str">
        <f t="shared" si="45"/>
        <v>documentary</v>
      </c>
      <c r="S501" s="8">
        <f t="shared" si="46"/>
        <v>42444.208333333328</v>
      </c>
      <c r="T501" s="8">
        <f t="shared" si="47"/>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s="5">
        <f t="shared" si="43"/>
        <v>0</v>
      </c>
      <c r="Q502" t="str">
        <f t="shared" si="44"/>
        <v>theater</v>
      </c>
      <c r="R502" t="str">
        <f t="shared" si="45"/>
        <v>plays</v>
      </c>
      <c r="S502" s="8">
        <f t="shared" si="46"/>
        <v>41395.208333333336</v>
      </c>
      <c r="T502" s="8">
        <f t="shared" si="47"/>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s="5">
        <f t="shared" si="43"/>
        <v>59.990534521158132</v>
      </c>
      <c r="Q503" t="str">
        <f t="shared" si="44"/>
        <v>film &amp; video</v>
      </c>
      <c r="R503" t="str">
        <f t="shared" si="45"/>
        <v>documentary</v>
      </c>
      <c r="S503" s="8">
        <f t="shared" si="46"/>
        <v>41345.208333333336</v>
      </c>
      <c r="T503" s="8">
        <f t="shared" si="47"/>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s="5">
        <f t="shared" si="43"/>
        <v>37.037634408602152</v>
      </c>
      <c r="Q504" t="str">
        <f t="shared" si="44"/>
        <v>games</v>
      </c>
      <c r="R504" t="str">
        <f t="shared" si="45"/>
        <v>video games</v>
      </c>
      <c r="S504" s="8">
        <f t="shared" si="46"/>
        <v>41117.208333333336</v>
      </c>
      <c r="T504" s="8">
        <f t="shared" si="47"/>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s="5">
        <f t="shared" si="43"/>
        <v>99.963043478260872</v>
      </c>
      <c r="Q505" t="str">
        <f t="shared" si="44"/>
        <v>film &amp; video</v>
      </c>
      <c r="R505" t="str">
        <f t="shared" si="45"/>
        <v>drama</v>
      </c>
      <c r="S505" s="8">
        <f t="shared" si="46"/>
        <v>42186.208333333328</v>
      </c>
      <c r="T505" s="8">
        <f t="shared" si="47"/>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s="5">
        <f t="shared" si="43"/>
        <v>111.6774193548387</v>
      </c>
      <c r="Q506" t="str">
        <f t="shared" si="44"/>
        <v>music</v>
      </c>
      <c r="R506" t="str">
        <f t="shared" si="45"/>
        <v>rock</v>
      </c>
      <c r="S506" s="8">
        <f t="shared" si="46"/>
        <v>42142.208333333328</v>
      </c>
      <c r="T506" s="8">
        <f t="shared" si="47"/>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s="5">
        <f t="shared" si="43"/>
        <v>36.014409221902014</v>
      </c>
      <c r="Q507" t="str">
        <f t="shared" si="44"/>
        <v>publishing</v>
      </c>
      <c r="R507" t="str">
        <f t="shared" si="45"/>
        <v>radio &amp; podcasts</v>
      </c>
      <c r="S507" s="8">
        <f t="shared" si="46"/>
        <v>41341.25</v>
      </c>
      <c r="T507" s="8">
        <f t="shared" si="47"/>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s="5">
        <f t="shared" si="43"/>
        <v>66.010284810126578</v>
      </c>
      <c r="Q508" t="str">
        <f t="shared" si="44"/>
        <v>theater</v>
      </c>
      <c r="R508" t="str">
        <f t="shared" si="45"/>
        <v>plays</v>
      </c>
      <c r="S508" s="8">
        <f t="shared" si="46"/>
        <v>43062.25</v>
      </c>
      <c r="T508" s="8">
        <f t="shared" si="47"/>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s="5">
        <f t="shared" si="43"/>
        <v>44.05263157894737</v>
      </c>
      <c r="Q509" t="str">
        <f t="shared" si="44"/>
        <v>technology</v>
      </c>
      <c r="R509" t="str">
        <f t="shared" si="45"/>
        <v>web</v>
      </c>
      <c r="S509" s="8">
        <f t="shared" si="46"/>
        <v>41373.208333333336</v>
      </c>
      <c r="T509" s="8">
        <f t="shared" si="47"/>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s="5">
        <f t="shared" si="43"/>
        <v>52.999726551818434</v>
      </c>
      <c r="Q510" t="str">
        <f t="shared" si="44"/>
        <v>theater</v>
      </c>
      <c r="R510" t="str">
        <f t="shared" si="45"/>
        <v>plays</v>
      </c>
      <c r="S510" s="8">
        <f t="shared" si="46"/>
        <v>43310.208333333328</v>
      </c>
      <c r="T510" s="8">
        <f t="shared" si="47"/>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s="5">
        <f t="shared" si="43"/>
        <v>95</v>
      </c>
      <c r="Q511" t="str">
        <f t="shared" si="44"/>
        <v>theater</v>
      </c>
      <c r="R511" t="str">
        <f t="shared" si="45"/>
        <v>plays</v>
      </c>
      <c r="S511" s="8">
        <f t="shared" si="46"/>
        <v>41034.208333333336</v>
      </c>
      <c r="T511" s="8">
        <f t="shared" si="47"/>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s="5">
        <f t="shared" si="43"/>
        <v>70.908396946564892</v>
      </c>
      <c r="Q512" t="str">
        <f t="shared" si="44"/>
        <v>film &amp; video</v>
      </c>
      <c r="R512" t="str">
        <f t="shared" si="45"/>
        <v>drama</v>
      </c>
      <c r="S512" s="8">
        <f t="shared" si="46"/>
        <v>43251.208333333328</v>
      </c>
      <c r="T512" s="8">
        <f t="shared" si="47"/>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s="5">
        <f t="shared" si="43"/>
        <v>98.060773480662988</v>
      </c>
      <c r="Q513" t="str">
        <f t="shared" si="44"/>
        <v>theater</v>
      </c>
      <c r="R513" t="str">
        <f t="shared" si="45"/>
        <v>plays</v>
      </c>
      <c r="S513" s="8">
        <f t="shared" si="46"/>
        <v>43671.208333333328</v>
      </c>
      <c r="T513" s="8">
        <f t="shared" si="47"/>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s="5">
        <f t="shared" si="43"/>
        <v>53.046025104602514</v>
      </c>
      <c r="Q514" t="str">
        <f t="shared" si="44"/>
        <v>games</v>
      </c>
      <c r="R514" t="str">
        <f t="shared" si="45"/>
        <v>video games</v>
      </c>
      <c r="S514" s="8">
        <f t="shared" si="46"/>
        <v>41825.208333333336</v>
      </c>
      <c r="T514" s="8">
        <f t="shared" si="47"/>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+E515/D515</f>
        <v>0.39277108433734942</v>
      </c>
      <c r="P515" s="5">
        <f t="shared" ref="P515:P578" si="49">IFERROR(E515/G515,0)</f>
        <v>93.142857142857139</v>
      </c>
      <c r="Q515" t="str">
        <f t="shared" ref="Q515:Q578" si="50">LEFT(N515,SEARCH("/",N515)-1)</f>
        <v>film &amp; video</v>
      </c>
      <c r="R515" t="str">
        <f t="shared" ref="R515:R578" si="51">+MID(N515,SEARCH("/",N515)+1,50)</f>
        <v>television</v>
      </c>
      <c r="S515" s="8">
        <f t="shared" ref="S515:S578" si="52">DATE(1970,1,1) + J515/86400</f>
        <v>40430.208333333336</v>
      </c>
      <c r="T515" s="8">
        <f t="shared" ref="T515:T578" si="53">DATE(1970,1,1) + K515/86400</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s="5">
        <f t="shared" si="49"/>
        <v>58.945075757575758</v>
      </c>
      <c r="Q516" t="str">
        <f t="shared" si="50"/>
        <v>music</v>
      </c>
      <c r="R516" t="str">
        <f t="shared" si="51"/>
        <v>rock</v>
      </c>
      <c r="S516" s="8">
        <f t="shared" si="52"/>
        <v>41614.25</v>
      </c>
      <c r="T516" s="8">
        <f t="shared" si="53"/>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s="5">
        <f t="shared" si="49"/>
        <v>36.067669172932334</v>
      </c>
      <c r="Q517" t="str">
        <f t="shared" si="50"/>
        <v>theater</v>
      </c>
      <c r="R517" t="str">
        <f t="shared" si="51"/>
        <v>plays</v>
      </c>
      <c r="S517" s="8">
        <f t="shared" si="52"/>
        <v>40900.25</v>
      </c>
      <c r="T517" s="8">
        <f t="shared" si="53"/>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s="5">
        <f t="shared" si="49"/>
        <v>63.030732860520096</v>
      </c>
      <c r="Q518" t="str">
        <f t="shared" si="50"/>
        <v>publishing</v>
      </c>
      <c r="R518" t="str">
        <f t="shared" si="51"/>
        <v>nonfiction</v>
      </c>
      <c r="S518" s="8">
        <f t="shared" si="52"/>
        <v>40396.208333333336</v>
      </c>
      <c r="T518" s="8">
        <f t="shared" si="53"/>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s="5">
        <f t="shared" si="49"/>
        <v>84.717948717948715</v>
      </c>
      <c r="Q519" t="str">
        <f t="shared" si="50"/>
        <v>food</v>
      </c>
      <c r="R519" t="str">
        <f t="shared" si="51"/>
        <v>food trucks</v>
      </c>
      <c r="S519" s="8">
        <f t="shared" si="52"/>
        <v>42860.208333333328</v>
      </c>
      <c r="T519" s="8">
        <f t="shared" si="53"/>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s="5">
        <f t="shared" si="49"/>
        <v>62.2</v>
      </c>
      <c r="Q520" t="str">
        <f t="shared" si="50"/>
        <v>film &amp; video</v>
      </c>
      <c r="R520" t="str">
        <f t="shared" si="51"/>
        <v>animation</v>
      </c>
      <c r="S520" s="8">
        <f t="shared" si="52"/>
        <v>43154.25</v>
      </c>
      <c r="T520" s="8">
        <f t="shared" si="53"/>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s="5">
        <f t="shared" si="49"/>
        <v>101.97518330513255</v>
      </c>
      <c r="Q521" t="str">
        <f t="shared" si="50"/>
        <v>music</v>
      </c>
      <c r="R521" t="str">
        <f t="shared" si="51"/>
        <v>rock</v>
      </c>
      <c r="S521" s="8">
        <f t="shared" si="52"/>
        <v>42012.25</v>
      </c>
      <c r="T521" s="8">
        <f t="shared" si="53"/>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s="5">
        <f t="shared" si="49"/>
        <v>106.4375</v>
      </c>
      <c r="Q522" t="str">
        <f t="shared" si="50"/>
        <v>theater</v>
      </c>
      <c r="R522" t="str">
        <f t="shared" si="51"/>
        <v>plays</v>
      </c>
      <c r="S522" s="8">
        <f t="shared" si="52"/>
        <v>43574.208333333328</v>
      </c>
      <c r="T522" s="8">
        <f t="shared" si="53"/>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s="5">
        <f t="shared" si="49"/>
        <v>29.975609756097562</v>
      </c>
      <c r="Q523" t="str">
        <f t="shared" si="50"/>
        <v>film &amp; video</v>
      </c>
      <c r="R523" t="str">
        <f t="shared" si="51"/>
        <v>drama</v>
      </c>
      <c r="S523" s="8">
        <f t="shared" si="52"/>
        <v>42605.208333333328</v>
      </c>
      <c r="T523" s="8">
        <f t="shared" si="53"/>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s="5">
        <f t="shared" si="49"/>
        <v>85.806282722513089</v>
      </c>
      <c r="Q524" t="str">
        <f t="shared" si="50"/>
        <v>film &amp; video</v>
      </c>
      <c r="R524" t="str">
        <f t="shared" si="51"/>
        <v>shorts</v>
      </c>
      <c r="S524" s="8">
        <f t="shared" si="52"/>
        <v>41093.208333333336</v>
      </c>
      <c r="T524" s="8">
        <f t="shared" si="53"/>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s="5">
        <f t="shared" si="49"/>
        <v>70.82022471910112</v>
      </c>
      <c r="Q525" t="str">
        <f t="shared" si="50"/>
        <v>film &amp; video</v>
      </c>
      <c r="R525" t="str">
        <f t="shared" si="51"/>
        <v>shorts</v>
      </c>
      <c r="S525" s="8">
        <f t="shared" si="52"/>
        <v>40241.25</v>
      </c>
      <c r="T525" s="8">
        <f t="shared" si="53"/>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s="5">
        <f t="shared" si="49"/>
        <v>40.998484082870135</v>
      </c>
      <c r="Q526" t="str">
        <f t="shared" si="50"/>
        <v>theater</v>
      </c>
      <c r="R526" t="str">
        <f t="shared" si="51"/>
        <v>plays</v>
      </c>
      <c r="S526" s="8">
        <f t="shared" si="52"/>
        <v>40294.208333333336</v>
      </c>
      <c r="T526" s="8">
        <f t="shared" si="53"/>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s="5">
        <f t="shared" si="49"/>
        <v>28.063492063492063</v>
      </c>
      <c r="Q527" t="str">
        <f t="shared" si="50"/>
        <v>technology</v>
      </c>
      <c r="R527" t="str">
        <f t="shared" si="51"/>
        <v>wearables</v>
      </c>
      <c r="S527" s="8">
        <f t="shared" si="52"/>
        <v>40505.25</v>
      </c>
      <c r="T527" s="8">
        <f t="shared" si="53"/>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s="5">
        <f t="shared" si="49"/>
        <v>88.054421768707485</v>
      </c>
      <c r="Q528" t="str">
        <f t="shared" si="50"/>
        <v>theater</v>
      </c>
      <c r="R528" t="str">
        <f t="shared" si="51"/>
        <v>plays</v>
      </c>
      <c r="S528" s="8">
        <f t="shared" si="52"/>
        <v>42364.25</v>
      </c>
      <c r="T528" s="8">
        <f t="shared" si="53"/>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s="5">
        <f t="shared" si="49"/>
        <v>31</v>
      </c>
      <c r="Q529" t="str">
        <f t="shared" si="50"/>
        <v>film &amp; video</v>
      </c>
      <c r="R529" t="str">
        <f t="shared" si="51"/>
        <v>animation</v>
      </c>
      <c r="S529" s="8">
        <f t="shared" si="52"/>
        <v>42405.25</v>
      </c>
      <c r="T529" s="8">
        <f t="shared" si="53"/>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s="5">
        <f t="shared" si="49"/>
        <v>90.337500000000006</v>
      </c>
      <c r="Q530" t="str">
        <f t="shared" si="50"/>
        <v>music</v>
      </c>
      <c r="R530" t="str">
        <f t="shared" si="51"/>
        <v>indie rock</v>
      </c>
      <c r="S530" s="8">
        <f t="shared" si="52"/>
        <v>41601.25</v>
      </c>
      <c r="T530" s="8">
        <f t="shared" si="53"/>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s="5">
        <f t="shared" si="49"/>
        <v>63.777777777777779</v>
      </c>
      <c r="Q531" t="str">
        <f t="shared" si="50"/>
        <v>games</v>
      </c>
      <c r="R531" t="str">
        <f t="shared" si="51"/>
        <v>video games</v>
      </c>
      <c r="S531" s="8">
        <f t="shared" si="52"/>
        <v>41769.208333333336</v>
      </c>
      <c r="T531" s="8">
        <f t="shared" si="53"/>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s="5">
        <f t="shared" si="49"/>
        <v>53.995515695067262</v>
      </c>
      <c r="Q532" t="str">
        <f t="shared" si="50"/>
        <v>publishing</v>
      </c>
      <c r="R532" t="str">
        <f t="shared" si="51"/>
        <v>fiction</v>
      </c>
      <c r="S532" s="8">
        <f t="shared" si="52"/>
        <v>40421.208333333336</v>
      </c>
      <c r="T532" s="8">
        <f t="shared" si="53"/>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s="5">
        <f t="shared" si="49"/>
        <v>48.993956043956047</v>
      </c>
      <c r="Q533" t="str">
        <f t="shared" si="50"/>
        <v>games</v>
      </c>
      <c r="R533" t="str">
        <f t="shared" si="51"/>
        <v>video games</v>
      </c>
      <c r="S533" s="8">
        <f t="shared" si="52"/>
        <v>41589.25</v>
      </c>
      <c r="T533" s="8">
        <f t="shared" si="53"/>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s="5">
        <f t="shared" si="49"/>
        <v>63.857142857142854</v>
      </c>
      <c r="Q534" t="str">
        <f t="shared" si="50"/>
        <v>theater</v>
      </c>
      <c r="R534" t="str">
        <f t="shared" si="51"/>
        <v>plays</v>
      </c>
      <c r="S534" s="8">
        <f t="shared" si="52"/>
        <v>43125.25</v>
      </c>
      <c r="T534" s="8">
        <f t="shared" si="53"/>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s="5">
        <f t="shared" si="49"/>
        <v>82.996393146979258</v>
      </c>
      <c r="Q535" t="str">
        <f t="shared" si="50"/>
        <v>music</v>
      </c>
      <c r="R535" t="str">
        <f t="shared" si="51"/>
        <v>indie rock</v>
      </c>
      <c r="S535" s="8">
        <f t="shared" si="52"/>
        <v>41479.208333333336</v>
      </c>
      <c r="T535" s="8">
        <f t="shared" si="53"/>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s="5">
        <f t="shared" si="49"/>
        <v>55.08230452674897</v>
      </c>
      <c r="Q536" t="str">
        <f t="shared" si="50"/>
        <v>film &amp; video</v>
      </c>
      <c r="R536" t="str">
        <f t="shared" si="51"/>
        <v>drama</v>
      </c>
      <c r="S536" s="8">
        <f t="shared" si="52"/>
        <v>43329.208333333328</v>
      </c>
      <c r="T536" s="8">
        <f t="shared" si="53"/>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s="5">
        <f t="shared" si="49"/>
        <v>62.044554455445542</v>
      </c>
      <c r="Q537" t="str">
        <f t="shared" si="50"/>
        <v>theater</v>
      </c>
      <c r="R537" t="str">
        <f t="shared" si="51"/>
        <v>plays</v>
      </c>
      <c r="S537" s="8">
        <f t="shared" si="52"/>
        <v>43259.208333333328</v>
      </c>
      <c r="T537" s="8">
        <f t="shared" si="53"/>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s="5">
        <f t="shared" si="49"/>
        <v>104.97857142857143</v>
      </c>
      <c r="Q538" t="str">
        <f t="shared" si="50"/>
        <v>publishing</v>
      </c>
      <c r="R538" t="str">
        <f t="shared" si="51"/>
        <v>fiction</v>
      </c>
      <c r="S538" s="8">
        <f t="shared" si="52"/>
        <v>40414.208333333336</v>
      </c>
      <c r="T538" s="8">
        <f t="shared" si="53"/>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s="5">
        <f t="shared" si="49"/>
        <v>94.044676806083643</v>
      </c>
      <c r="Q539" t="str">
        <f t="shared" si="50"/>
        <v>film &amp; video</v>
      </c>
      <c r="R539" t="str">
        <f t="shared" si="51"/>
        <v>documentary</v>
      </c>
      <c r="S539" s="8">
        <f t="shared" si="52"/>
        <v>43342.208333333328</v>
      </c>
      <c r="T539" s="8">
        <f t="shared" si="53"/>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s="5">
        <f t="shared" si="49"/>
        <v>44.007716049382715</v>
      </c>
      <c r="Q540" t="str">
        <f t="shared" si="50"/>
        <v>games</v>
      </c>
      <c r="R540" t="str">
        <f t="shared" si="51"/>
        <v>mobile games</v>
      </c>
      <c r="S540" s="8">
        <f t="shared" si="52"/>
        <v>41539.208333333336</v>
      </c>
      <c r="T540" s="8">
        <f t="shared" si="53"/>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s="5">
        <f t="shared" si="49"/>
        <v>92.467532467532465</v>
      </c>
      <c r="Q541" t="str">
        <f t="shared" si="50"/>
        <v>food</v>
      </c>
      <c r="R541" t="str">
        <f t="shared" si="51"/>
        <v>food trucks</v>
      </c>
      <c r="S541" s="8">
        <f t="shared" si="52"/>
        <v>43647.208333333328</v>
      </c>
      <c r="T541" s="8">
        <f t="shared" si="53"/>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s="5">
        <f t="shared" si="49"/>
        <v>57.072874493927124</v>
      </c>
      <c r="Q542" t="str">
        <f t="shared" si="50"/>
        <v>photography</v>
      </c>
      <c r="R542" t="str">
        <f t="shared" si="51"/>
        <v>photography books</v>
      </c>
      <c r="S542" s="8">
        <f t="shared" si="52"/>
        <v>43225.208333333328</v>
      </c>
      <c r="T542" s="8">
        <f t="shared" si="53"/>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s="5">
        <f t="shared" si="49"/>
        <v>109.07848101265823</v>
      </c>
      <c r="Q543" t="str">
        <f t="shared" si="50"/>
        <v>games</v>
      </c>
      <c r="R543" t="str">
        <f t="shared" si="51"/>
        <v>mobile games</v>
      </c>
      <c r="S543" s="8">
        <f t="shared" si="52"/>
        <v>42165.208333333328</v>
      </c>
      <c r="T543" s="8">
        <f t="shared" si="53"/>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s="5">
        <f t="shared" si="49"/>
        <v>39.387755102040813</v>
      </c>
      <c r="Q544" t="str">
        <f t="shared" si="50"/>
        <v>music</v>
      </c>
      <c r="R544" t="str">
        <f t="shared" si="51"/>
        <v>indie rock</v>
      </c>
      <c r="S544" s="8">
        <f t="shared" si="52"/>
        <v>42391.25</v>
      </c>
      <c r="T544" s="8">
        <f t="shared" si="53"/>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s="5">
        <f t="shared" si="49"/>
        <v>77.022222222222226</v>
      </c>
      <c r="Q545" t="str">
        <f t="shared" si="50"/>
        <v>games</v>
      </c>
      <c r="R545" t="str">
        <f t="shared" si="51"/>
        <v>video games</v>
      </c>
      <c r="S545" s="8">
        <f t="shared" si="52"/>
        <v>41528.208333333336</v>
      </c>
      <c r="T545" s="8">
        <f t="shared" si="53"/>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s="5">
        <f t="shared" si="49"/>
        <v>92.166666666666671</v>
      </c>
      <c r="Q546" t="str">
        <f t="shared" si="50"/>
        <v>music</v>
      </c>
      <c r="R546" t="str">
        <f t="shared" si="51"/>
        <v>rock</v>
      </c>
      <c r="S546" s="8">
        <f t="shared" si="52"/>
        <v>42377.25</v>
      </c>
      <c r="T546" s="8">
        <f t="shared" si="53"/>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s="5">
        <f t="shared" si="49"/>
        <v>61.007063197026021</v>
      </c>
      <c r="Q547" t="str">
        <f t="shared" si="50"/>
        <v>theater</v>
      </c>
      <c r="R547" t="str">
        <f t="shared" si="51"/>
        <v>plays</v>
      </c>
      <c r="S547" s="8">
        <f t="shared" si="52"/>
        <v>43824.25</v>
      </c>
      <c r="T547" s="8">
        <f t="shared" si="53"/>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s="5">
        <f t="shared" si="49"/>
        <v>78.068181818181813</v>
      </c>
      <c r="Q548" t="str">
        <f t="shared" si="50"/>
        <v>theater</v>
      </c>
      <c r="R548" t="str">
        <f t="shared" si="51"/>
        <v>plays</v>
      </c>
      <c r="S548" s="8">
        <f t="shared" si="52"/>
        <v>43360.208333333328</v>
      </c>
      <c r="T548" s="8">
        <f t="shared" si="53"/>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s="5">
        <f t="shared" si="49"/>
        <v>80.75</v>
      </c>
      <c r="Q549" t="str">
        <f t="shared" si="50"/>
        <v>film &amp; video</v>
      </c>
      <c r="R549" t="str">
        <f t="shared" si="51"/>
        <v>drama</v>
      </c>
      <c r="S549" s="8">
        <f t="shared" si="52"/>
        <v>42029.25</v>
      </c>
      <c r="T549" s="8">
        <f t="shared" si="53"/>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s="5">
        <f t="shared" si="49"/>
        <v>59.991289782244557</v>
      </c>
      <c r="Q550" t="str">
        <f t="shared" si="50"/>
        <v>theater</v>
      </c>
      <c r="R550" t="str">
        <f t="shared" si="51"/>
        <v>plays</v>
      </c>
      <c r="S550" s="8">
        <f t="shared" si="52"/>
        <v>42461.208333333328</v>
      </c>
      <c r="T550" s="8">
        <f t="shared" si="53"/>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s="5">
        <f t="shared" si="49"/>
        <v>110.03018372703411</v>
      </c>
      <c r="Q551" t="str">
        <f t="shared" si="50"/>
        <v>technology</v>
      </c>
      <c r="R551" t="str">
        <f t="shared" si="51"/>
        <v>wearables</v>
      </c>
      <c r="S551" s="8">
        <f t="shared" si="52"/>
        <v>41422.208333333336</v>
      </c>
      <c r="T551" s="8">
        <f t="shared" si="53"/>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s="5">
        <f t="shared" si="49"/>
        <v>4</v>
      </c>
      <c r="Q552" t="str">
        <f t="shared" si="50"/>
        <v>music</v>
      </c>
      <c r="R552" t="str">
        <f t="shared" si="51"/>
        <v>indie rock</v>
      </c>
      <c r="S552" s="8">
        <f t="shared" si="52"/>
        <v>40968.25</v>
      </c>
      <c r="T552" s="8">
        <f t="shared" si="53"/>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s="5">
        <f t="shared" si="49"/>
        <v>37.99856063332134</v>
      </c>
      <c r="Q553" t="str">
        <f t="shared" si="50"/>
        <v>technology</v>
      </c>
      <c r="R553" t="str">
        <f t="shared" si="51"/>
        <v>web</v>
      </c>
      <c r="S553" s="8">
        <f t="shared" si="52"/>
        <v>41993.25</v>
      </c>
      <c r="T553" s="8">
        <f t="shared" si="53"/>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s="5">
        <f t="shared" si="49"/>
        <v>96.369565217391298</v>
      </c>
      <c r="Q554" t="str">
        <f t="shared" si="50"/>
        <v>theater</v>
      </c>
      <c r="R554" t="str">
        <f t="shared" si="51"/>
        <v>plays</v>
      </c>
      <c r="S554" s="8">
        <f t="shared" si="52"/>
        <v>42700.25</v>
      </c>
      <c r="T554" s="8">
        <f t="shared" si="53"/>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s="5">
        <f t="shared" si="49"/>
        <v>72.978599221789878</v>
      </c>
      <c r="Q555" t="str">
        <f t="shared" si="50"/>
        <v>music</v>
      </c>
      <c r="R555" t="str">
        <f t="shared" si="51"/>
        <v>rock</v>
      </c>
      <c r="S555" s="8">
        <f t="shared" si="52"/>
        <v>40545.25</v>
      </c>
      <c r="T555" s="8">
        <f t="shared" si="53"/>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s="5">
        <f t="shared" si="49"/>
        <v>26.007220216606498</v>
      </c>
      <c r="Q556" t="str">
        <f t="shared" si="50"/>
        <v>music</v>
      </c>
      <c r="R556" t="str">
        <f t="shared" si="51"/>
        <v>indie rock</v>
      </c>
      <c r="S556" s="8">
        <f t="shared" si="52"/>
        <v>42723.25</v>
      </c>
      <c r="T556" s="8">
        <f t="shared" si="53"/>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s="5">
        <f t="shared" si="49"/>
        <v>104.36296296296297</v>
      </c>
      <c r="Q557" t="str">
        <f t="shared" si="50"/>
        <v>music</v>
      </c>
      <c r="R557" t="str">
        <f t="shared" si="51"/>
        <v>rock</v>
      </c>
      <c r="S557" s="8">
        <f t="shared" si="52"/>
        <v>41731.208333333336</v>
      </c>
      <c r="T557" s="8">
        <f t="shared" si="53"/>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s="5">
        <f t="shared" si="49"/>
        <v>102.18852459016394</v>
      </c>
      <c r="Q558" t="str">
        <f t="shared" si="50"/>
        <v>publishing</v>
      </c>
      <c r="R558" t="str">
        <f t="shared" si="51"/>
        <v>translations</v>
      </c>
      <c r="S558" s="8">
        <f t="shared" si="52"/>
        <v>40792.208333333336</v>
      </c>
      <c r="T558" s="8">
        <f t="shared" si="53"/>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s="5">
        <f t="shared" si="49"/>
        <v>54.117647058823529</v>
      </c>
      <c r="Q559" t="str">
        <f t="shared" si="50"/>
        <v>film &amp; video</v>
      </c>
      <c r="R559" t="str">
        <f t="shared" si="51"/>
        <v>science fiction</v>
      </c>
      <c r="S559" s="8">
        <f t="shared" si="52"/>
        <v>42279.208333333328</v>
      </c>
      <c r="T559" s="8">
        <f t="shared" si="53"/>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s="5">
        <f t="shared" si="49"/>
        <v>63.222222222222221</v>
      </c>
      <c r="Q560" t="str">
        <f t="shared" si="50"/>
        <v>theater</v>
      </c>
      <c r="R560" t="str">
        <f t="shared" si="51"/>
        <v>plays</v>
      </c>
      <c r="S560" s="8">
        <f t="shared" si="52"/>
        <v>42424.25</v>
      </c>
      <c r="T560" s="8">
        <f t="shared" si="53"/>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s="5">
        <f t="shared" si="49"/>
        <v>104.03228962818004</v>
      </c>
      <c r="Q561" t="str">
        <f t="shared" si="50"/>
        <v>theater</v>
      </c>
      <c r="R561" t="str">
        <f t="shared" si="51"/>
        <v>plays</v>
      </c>
      <c r="S561" s="8">
        <f t="shared" si="52"/>
        <v>42584.208333333328</v>
      </c>
      <c r="T561" s="8">
        <f t="shared" si="53"/>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s="5">
        <f t="shared" si="49"/>
        <v>49.994334277620396</v>
      </c>
      <c r="Q562" t="str">
        <f t="shared" si="50"/>
        <v>film &amp; video</v>
      </c>
      <c r="R562" t="str">
        <f t="shared" si="51"/>
        <v>animation</v>
      </c>
      <c r="S562" s="8">
        <f t="shared" si="52"/>
        <v>40865.25</v>
      </c>
      <c r="T562" s="8">
        <f t="shared" si="53"/>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s="5">
        <f t="shared" si="49"/>
        <v>56.015151515151516</v>
      </c>
      <c r="Q563" t="str">
        <f t="shared" si="50"/>
        <v>theater</v>
      </c>
      <c r="R563" t="str">
        <f t="shared" si="51"/>
        <v>plays</v>
      </c>
      <c r="S563" s="8">
        <f t="shared" si="52"/>
        <v>40833.208333333336</v>
      </c>
      <c r="T563" s="8">
        <f t="shared" si="53"/>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s="5">
        <f t="shared" si="49"/>
        <v>48.807692307692307</v>
      </c>
      <c r="Q564" t="str">
        <f t="shared" si="50"/>
        <v>music</v>
      </c>
      <c r="R564" t="str">
        <f t="shared" si="51"/>
        <v>rock</v>
      </c>
      <c r="S564" s="8">
        <f t="shared" si="52"/>
        <v>43536.208333333328</v>
      </c>
      <c r="T564" s="8">
        <f t="shared" si="53"/>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s="5">
        <f t="shared" si="49"/>
        <v>60.082352941176474</v>
      </c>
      <c r="Q565" t="str">
        <f t="shared" si="50"/>
        <v>film &amp; video</v>
      </c>
      <c r="R565" t="str">
        <f t="shared" si="51"/>
        <v>documentary</v>
      </c>
      <c r="S565" s="8">
        <f t="shared" si="52"/>
        <v>43417.25</v>
      </c>
      <c r="T565" s="8">
        <f t="shared" si="53"/>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s="5">
        <f t="shared" si="49"/>
        <v>78.990502793296088</v>
      </c>
      <c r="Q566" t="str">
        <f t="shared" si="50"/>
        <v>theater</v>
      </c>
      <c r="R566" t="str">
        <f t="shared" si="51"/>
        <v>plays</v>
      </c>
      <c r="S566" s="8">
        <f t="shared" si="52"/>
        <v>42078.208333333328</v>
      </c>
      <c r="T566" s="8">
        <f t="shared" si="53"/>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s="5">
        <f t="shared" si="49"/>
        <v>53.99499443826474</v>
      </c>
      <c r="Q567" t="str">
        <f t="shared" si="50"/>
        <v>theater</v>
      </c>
      <c r="R567" t="str">
        <f t="shared" si="51"/>
        <v>plays</v>
      </c>
      <c r="S567" s="8">
        <f t="shared" si="52"/>
        <v>40862.25</v>
      </c>
      <c r="T567" s="8">
        <f t="shared" si="53"/>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s="5">
        <f t="shared" si="49"/>
        <v>111.45945945945945</v>
      </c>
      <c r="Q568" t="str">
        <f t="shared" si="50"/>
        <v>music</v>
      </c>
      <c r="R568" t="str">
        <f t="shared" si="51"/>
        <v>electric music</v>
      </c>
      <c r="S568" s="8">
        <f t="shared" si="52"/>
        <v>42424.25</v>
      </c>
      <c r="T568" s="8">
        <f t="shared" si="53"/>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s="5">
        <f t="shared" si="49"/>
        <v>60.922131147540981</v>
      </c>
      <c r="Q569" t="str">
        <f t="shared" si="50"/>
        <v>music</v>
      </c>
      <c r="R569" t="str">
        <f t="shared" si="51"/>
        <v>rock</v>
      </c>
      <c r="S569" s="8">
        <f t="shared" si="52"/>
        <v>41830.208333333336</v>
      </c>
      <c r="T569" s="8">
        <f t="shared" si="53"/>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s="5">
        <f t="shared" si="49"/>
        <v>26.0015444015444</v>
      </c>
      <c r="Q570" t="str">
        <f t="shared" si="50"/>
        <v>theater</v>
      </c>
      <c r="R570" t="str">
        <f t="shared" si="51"/>
        <v>plays</v>
      </c>
      <c r="S570" s="8">
        <f t="shared" si="52"/>
        <v>40374.208333333336</v>
      </c>
      <c r="T570" s="8">
        <f t="shared" si="53"/>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s="5">
        <f t="shared" si="49"/>
        <v>80.993208828522924</v>
      </c>
      <c r="Q571" t="str">
        <f t="shared" si="50"/>
        <v>film &amp; video</v>
      </c>
      <c r="R571" t="str">
        <f t="shared" si="51"/>
        <v>animation</v>
      </c>
      <c r="S571" s="8">
        <f t="shared" si="52"/>
        <v>40554.25</v>
      </c>
      <c r="T571" s="8">
        <f t="shared" si="53"/>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s="5">
        <f t="shared" si="49"/>
        <v>34.995963302752294</v>
      </c>
      <c r="Q572" t="str">
        <f t="shared" si="50"/>
        <v>music</v>
      </c>
      <c r="R572" t="str">
        <f t="shared" si="51"/>
        <v>rock</v>
      </c>
      <c r="S572" s="8">
        <f t="shared" si="52"/>
        <v>41993.25</v>
      </c>
      <c r="T572" s="8">
        <f t="shared" si="53"/>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s="5">
        <f t="shared" si="49"/>
        <v>94.142857142857139</v>
      </c>
      <c r="Q573" t="str">
        <f t="shared" si="50"/>
        <v>film &amp; video</v>
      </c>
      <c r="R573" t="str">
        <f t="shared" si="51"/>
        <v>shorts</v>
      </c>
      <c r="S573" s="8">
        <f t="shared" si="52"/>
        <v>42174.208333333328</v>
      </c>
      <c r="T573" s="8">
        <f t="shared" si="53"/>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s="5">
        <f t="shared" si="49"/>
        <v>52.085106382978722</v>
      </c>
      <c r="Q574" t="str">
        <f t="shared" si="50"/>
        <v>music</v>
      </c>
      <c r="R574" t="str">
        <f t="shared" si="51"/>
        <v>rock</v>
      </c>
      <c r="S574" s="8">
        <f t="shared" si="52"/>
        <v>42275.208333333328</v>
      </c>
      <c r="T574" s="8">
        <f t="shared" si="53"/>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s="5">
        <f t="shared" si="49"/>
        <v>24.986666666666668</v>
      </c>
      <c r="Q575" t="str">
        <f t="shared" si="50"/>
        <v>journalism</v>
      </c>
      <c r="R575" t="str">
        <f t="shared" si="51"/>
        <v>audio</v>
      </c>
      <c r="S575" s="8">
        <f t="shared" si="52"/>
        <v>41761.208333333336</v>
      </c>
      <c r="T575" s="8">
        <f t="shared" si="53"/>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s="5">
        <f t="shared" si="49"/>
        <v>69.215277777777771</v>
      </c>
      <c r="Q576" t="str">
        <f t="shared" si="50"/>
        <v>food</v>
      </c>
      <c r="R576" t="str">
        <f t="shared" si="51"/>
        <v>food trucks</v>
      </c>
      <c r="S576" s="8">
        <f t="shared" si="52"/>
        <v>43806.25</v>
      </c>
      <c r="T576" s="8">
        <f t="shared" si="53"/>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s="5">
        <f t="shared" si="49"/>
        <v>93.944444444444443</v>
      </c>
      <c r="Q577" t="str">
        <f t="shared" si="50"/>
        <v>theater</v>
      </c>
      <c r="R577" t="str">
        <f t="shared" si="51"/>
        <v>plays</v>
      </c>
      <c r="S577" s="8">
        <f t="shared" si="52"/>
        <v>41779.208333333336</v>
      </c>
      <c r="T577" s="8">
        <f t="shared" si="53"/>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s="5">
        <f t="shared" si="49"/>
        <v>98.40625</v>
      </c>
      <c r="Q578" t="str">
        <f t="shared" si="50"/>
        <v>theater</v>
      </c>
      <c r="R578" t="str">
        <f t="shared" si="51"/>
        <v>plays</v>
      </c>
      <c r="S578" s="8">
        <f t="shared" si="52"/>
        <v>43040.208333333328</v>
      </c>
      <c r="T578" s="8">
        <f t="shared" si="53"/>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+E579/D579</f>
        <v>0.18853658536585366</v>
      </c>
      <c r="P579" s="5">
        <f t="shared" ref="P579:P642" si="55">IFERROR(E579/G579,0)</f>
        <v>41.783783783783782</v>
      </c>
      <c r="Q579" t="str">
        <f t="shared" ref="Q579:Q642" si="56">LEFT(N579,SEARCH("/",N579)-1)</f>
        <v>music</v>
      </c>
      <c r="R579" t="str">
        <f t="shared" ref="R579:R642" si="57">+MID(N579,SEARCH("/",N579)+1,50)</f>
        <v>jazz</v>
      </c>
      <c r="S579" s="8">
        <f t="shared" ref="S579:S642" si="58">DATE(1970,1,1) + J579/86400</f>
        <v>40613.25</v>
      </c>
      <c r="T579" s="8">
        <f t="shared" ref="T579:T642" si="59">DATE(1970,1,1) + K579/86400</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s="5">
        <f t="shared" si="55"/>
        <v>65.991836734693877</v>
      </c>
      <c r="Q580" t="str">
        <f t="shared" si="56"/>
        <v>film &amp; video</v>
      </c>
      <c r="R580" t="str">
        <f t="shared" si="57"/>
        <v>science fiction</v>
      </c>
      <c r="S580" s="8">
        <f t="shared" si="58"/>
        <v>40878.25</v>
      </c>
      <c r="T580" s="8">
        <f t="shared" si="5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s="5">
        <f t="shared" si="55"/>
        <v>72.05747126436782</v>
      </c>
      <c r="Q581" t="str">
        <f t="shared" si="56"/>
        <v>music</v>
      </c>
      <c r="R581" t="str">
        <f t="shared" si="57"/>
        <v>jazz</v>
      </c>
      <c r="S581" s="8">
        <f t="shared" si="58"/>
        <v>40762.208333333336</v>
      </c>
      <c r="T581" s="8">
        <f t="shared" si="5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s="5">
        <f t="shared" si="55"/>
        <v>48.003209242618745</v>
      </c>
      <c r="Q582" t="str">
        <f t="shared" si="56"/>
        <v>theater</v>
      </c>
      <c r="R582" t="str">
        <f t="shared" si="57"/>
        <v>plays</v>
      </c>
      <c r="S582" s="8">
        <f t="shared" si="58"/>
        <v>41696.25</v>
      </c>
      <c r="T582" s="8">
        <f t="shared" si="5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s="5">
        <f t="shared" si="55"/>
        <v>54.098591549295776</v>
      </c>
      <c r="Q583" t="str">
        <f t="shared" si="56"/>
        <v>technology</v>
      </c>
      <c r="R583" t="str">
        <f t="shared" si="57"/>
        <v>web</v>
      </c>
      <c r="S583" s="8">
        <f t="shared" si="58"/>
        <v>40662.208333333336</v>
      </c>
      <c r="T583" s="8">
        <f t="shared" si="5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s="5">
        <f t="shared" si="55"/>
        <v>107.88095238095238</v>
      </c>
      <c r="Q584" t="str">
        <f t="shared" si="56"/>
        <v>games</v>
      </c>
      <c r="R584" t="str">
        <f t="shared" si="57"/>
        <v>video games</v>
      </c>
      <c r="S584" s="8">
        <f t="shared" si="58"/>
        <v>42165.208333333328</v>
      </c>
      <c r="T584" s="8">
        <f t="shared" si="5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s="5">
        <f t="shared" si="55"/>
        <v>67.034103410341032</v>
      </c>
      <c r="Q585" t="str">
        <f t="shared" si="56"/>
        <v>film &amp; video</v>
      </c>
      <c r="R585" t="str">
        <f t="shared" si="57"/>
        <v>documentary</v>
      </c>
      <c r="S585" s="8">
        <f t="shared" si="58"/>
        <v>40959.25</v>
      </c>
      <c r="T585" s="8">
        <f t="shared" si="5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s="5">
        <f t="shared" si="55"/>
        <v>64.01425914445133</v>
      </c>
      <c r="Q586" t="str">
        <f t="shared" si="56"/>
        <v>technology</v>
      </c>
      <c r="R586" t="str">
        <f t="shared" si="57"/>
        <v>web</v>
      </c>
      <c r="S586" s="8">
        <f t="shared" si="58"/>
        <v>41024.208333333336</v>
      </c>
      <c r="T586" s="8">
        <f t="shared" si="5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s="5">
        <f t="shared" si="55"/>
        <v>96.066176470588232</v>
      </c>
      <c r="Q587" t="str">
        <f t="shared" si="56"/>
        <v>publishing</v>
      </c>
      <c r="R587" t="str">
        <f t="shared" si="57"/>
        <v>translations</v>
      </c>
      <c r="S587" s="8">
        <f t="shared" si="58"/>
        <v>40255.208333333336</v>
      </c>
      <c r="T587" s="8">
        <f t="shared" si="5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s="5">
        <f t="shared" si="55"/>
        <v>51.184615384615384</v>
      </c>
      <c r="Q588" t="str">
        <f t="shared" si="56"/>
        <v>music</v>
      </c>
      <c r="R588" t="str">
        <f t="shared" si="57"/>
        <v>rock</v>
      </c>
      <c r="S588" s="8">
        <f t="shared" si="58"/>
        <v>40499.25</v>
      </c>
      <c r="T588" s="8">
        <f t="shared" si="5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s="5">
        <f t="shared" si="55"/>
        <v>43.92307692307692</v>
      </c>
      <c r="Q589" t="str">
        <f t="shared" si="56"/>
        <v>food</v>
      </c>
      <c r="R589" t="str">
        <f t="shared" si="57"/>
        <v>food trucks</v>
      </c>
      <c r="S589" s="8">
        <f t="shared" si="58"/>
        <v>43484.25</v>
      </c>
      <c r="T589" s="8">
        <f t="shared" si="5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s="5">
        <f t="shared" si="55"/>
        <v>91.021198830409361</v>
      </c>
      <c r="Q590" t="str">
        <f t="shared" si="56"/>
        <v>theater</v>
      </c>
      <c r="R590" t="str">
        <f t="shared" si="57"/>
        <v>plays</v>
      </c>
      <c r="S590" s="8">
        <f t="shared" si="58"/>
        <v>40262.208333333336</v>
      </c>
      <c r="T590" s="8">
        <f t="shared" si="5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s="5">
        <f t="shared" si="55"/>
        <v>50.127450980392155</v>
      </c>
      <c r="Q591" t="str">
        <f t="shared" si="56"/>
        <v>film &amp; video</v>
      </c>
      <c r="R591" t="str">
        <f t="shared" si="57"/>
        <v>documentary</v>
      </c>
      <c r="S591" s="8">
        <f t="shared" si="58"/>
        <v>42190.208333333328</v>
      </c>
      <c r="T591" s="8">
        <f t="shared" si="5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s="5">
        <f t="shared" si="55"/>
        <v>67.720930232558146</v>
      </c>
      <c r="Q592" t="str">
        <f t="shared" si="56"/>
        <v>publishing</v>
      </c>
      <c r="R592" t="str">
        <f t="shared" si="57"/>
        <v>radio &amp; podcasts</v>
      </c>
      <c r="S592" s="8">
        <f t="shared" si="58"/>
        <v>41994.25</v>
      </c>
      <c r="T592" s="8">
        <f t="shared" si="5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s="5">
        <f t="shared" si="55"/>
        <v>61.03921568627451</v>
      </c>
      <c r="Q593" t="str">
        <f t="shared" si="56"/>
        <v>games</v>
      </c>
      <c r="R593" t="str">
        <f t="shared" si="57"/>
        <v>video games</v>
      </c>
      <c r="S593" s="8">
        <f t="shared" si="58"/>
        <v>40373.208333333336</v>
      </c>
      <c r="T593" s="8">
        <f t="shared" si="5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s="5">
        <f t="shared" si="55"/>
        <v>80.011857707509876</v>
      </c>
      <c r="Q594" t="str">
        <f t="shared" si="56"/>
        <v>theater</v>
      </c>
      <c r="R594" t="str">
        <f t="shared" si="57"/>
        <v>plays</v>
      </c>
      <c r="S594" s="8">
        <f t="shared" si="58"/>
        <v>41789.208333333336</v>
      </c>
      <c r="T594" s="8">
        <f t="shared" si="5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s="5">
        <f t="shared" si="55"/>
        <v>47.001497753369947</v>
      </c>
      <c r="Q595" t="str">
        <f t="shared" si="56"/>
        <v>film &amp; video</v>
      </c>
      <c r="R595" t="str">
        <f t="shared" si="57"/>
        <v>animation</v>
      </c>
      <c r="S595" s="8">
        <f t="shared" si="58"/>
        <v>41724.208333333336</v>
      </c>
      <c r="T595" s="8">
        <f t="shared" si="5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s="5">
        <f t="shared" si="55"/>
        <v>71.127388535031841</v>
      </c>
      <c r="Q596" t="str">
        <f t="shared" si="56"/>
        <v>theater</v>
      </c>
      <c r="R596" t="str">
        <f t="shared" si="57"/>
        <v>plays</v>
      </c>
      <c r="S596" s="8">
        <f t="shared" si="58"/>
        <v>42548.208333333328</v>
      </c>
      <c r="T596" s="8">
        <f t="shared" si="5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s="5">
        <f t="shared" si="55"/>
        <v>89.99079189686924</v>
      </c>
      <c r="Q597" t="str">
        <f t="shared" si="56"/>
        <v>theater</v>
      </c>
      <c r="R597" t="str">
        <f t="shared" si="57"/>
        <v>plays</v>
      </c>
      <c r="S597" s="8">
        <f t="shared" si="58"/>
        <v>40253.208333333336</v>
      </c>
      <c r="T597" s="8">
        <f t="shared" si="5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s="5">
        <f t="shared" si="55"/>
        <v>43.032786885245905</v>
      </c>
      <c r="Q598" t="str">
        <f t="shared" si="56"/>
        <v>film &amp; video</v>
      </c>
      <c r="R598" t="str">
        <f t="shared" si="57"/>
        <v>drama</v>
      </c>
      <c r="S598" s="8">
        <f t="shared" si="58"/>
        <v>42434.25</v>
      </c>
      <c r="T598" s="8">
        <f t="shared" si="5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s="5">
        <f t="shared" si="55"/>
        <v>67.997714808043881</v>
      </c>
      <c r="Q599" t="str">
        <f t="shared" si="56"/>
        <v>theater</v>
      </c>
      <c r="R599" t="str">
        <f t="shared" si="57"/>
        <v>plays</v>
      </c>
      <c r="S599" s="8">
        <f t="shared" si="58"/>
        <v>43786.25</v>
      </c>
      <c r="T599" s="8">
        <f t="shared" si="5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s="5">
        <f t="shared" si="55"/>
        <v>73.004566210045667</v>
      </c>
      <c r="Q600" t="str">
        <f t="shared" si="56"/>
        <v>music</v>
      </c>
      <c r="R600" t="str">
        <f t="shared" si="57"/>
        <v>rock</v>
      </c>
      <c r="S600" s="8">
        <f t="shared" si="58"/>
        <v>40344.208333333336</v>
      </c>
      <c r="T600" s="8">
        <f t="shared" si="5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s="5">
        <f t="shared" si="55"/>
        <v>62.341463414634148</v>
      </c>
      <c r="Q601" t="str">
        <f t="shared" si="56"/>
        <v>film &amp; video</v>
      </c>
      <c r="R601" t="str">
        <f t="shared" si="57"/>
        <v>documentary</v>
      </c>
      <c r="S601" s="8">
        <f t="shared" si="58"/>
        <v>42047.25</v>
      </c>
      <c r="T601" s="8">
        <f t="shared" si="5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s="5">
        <f t="shared" si="55"/>
        <v>5</v>
      </c>
      <c r="Q602" t="str">
        <f t="shared" si="56"/>
        <v>food</v>
      </c>
      <c r="R602" t="str">
        <f t="shared" si="57"/>
        <v>food trucks</v>
      </c>
      <c r="S602" s="8">
        <f t="shared" si="58"/>
        <v>41485.208333333336</v>
      </c>
      <c r="T602" s="8">
        <f t="shared" si="5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s="5">
        <f t="shared" si="55"/>
        <v>67.103092783505161</v>
      </c>
      <c r="Q603" t="str">
        <f t="shared" si="56"/>
        <v>technology</v>
      </c>
      <c r="R603" t="str">
        <f t="shared" si="57"/>
        <v>wearables</v>
      </c>
      <c r="S603" s="8">
        <f t="shared" si="58"/>
        <v>41789.208333333336</v>
      </c>
      <c r="T603" s="8">
        <f t="shared" si="5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s="5">
        <f t="shared" si="55"/>
        <v>79.978947368421046</v>
      </c>
      <c r="Q604" t="str">
        <f t="shared" si="56"/>
        <v>theater</v>
      </c>
      <c r="R604" t="str">
        <f t="shared" si="57"/>
        <v>plays</v>
      </c>
      <c r="S604" s="8">
        <f t="shared" si="58"/>
        <v>42160.208333333328</v>
      </c>
      <c r="T604" s="8">
        <f t="shared" si="5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s="5">
        <f t="shared" si="55"/>
        <v>62.176470588235297</v>
      </c>
      <c r="Q605" t="str">
        <f t="shared" si="56"/>
        <v>theater</v>
      </c>
      <c r="R605" t="str">
        <f t="shared" si="57"/>
        <v>plays</v>
      </c>
      <c r="S605" s="8">
        <f t="shared" si="58"/>
        <v>43573.208333333328</v>
      </c>
      <c r="T605" s="8">
        <f t="shared" si="5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s="5">
        <f t="shared" si="55"/>
        <v>53.005950297514879</v>
      </c>
      <c r="Q606" t="str">
        <f t="shared" si="56"/>
        <v>theater</v>
      </c>
      <c r="R606" t="str">
        <f t="shared" si="57"/>
        <v>plays</v>
      </c>
      <c r="S606" s="8">
        <f t="shared" si="58"/>
        <v>40565.25</v>
      </c>
      <c r="T606" s="8">
        <f t="shared" si="5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s="5">
        <f t="shared" si="55"/>
        <v>57.738317757009348</v>
      </c>
      <c r="Q607" t="str">
        <f t="shared" si="56"/>
        <v>publishing</v>
      </c>
      <c r="R607" t="str">
        <f t="shared" si="57"/>
        <v>nonfiction</v>
      </c>
      <c r="S607" s="8">
        <f t="shared" si="58"/>
        <v>42280.208333333328</v>
      </c>
      <c r="T607" s="8">
        <f t="shared" si="5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s="5">
        <f t="shared" si="55"/>
        <v>40.03125</v>
      </c>
      <c r="Q608" t="str">
        <f t="shared" si="56"/>
        <v>music</v>
      </c>
      <c r="R608" t="str">
        <f t="shared" si="57"/>
        <v>rock</v>
      </c>
      <c r="S608" s="8">
        <f t="shared" si="58"/>
        <v>42436.25</v>
      </c>
      <c r="T608" s="8">
        <f t="shared" si="5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s="5">
        <f t="shared" si="55"/>
        <v>81.016591928251117</v>
      </c>
      <c r="Q609" t="str">
        <f t="shared" si="56"/>
        <v>food</v>
      </c>
      <c r="R609" t="str">
        <f t="shared" si="57"/>
        <v>food trucks</v>
      </c>
      <c r="S609" s="8">
        <f t="shared" si="58"/>
        <v>41721.208333333336</v>
      </c>
      <c r="T609" s="8">
        <f t="shared" si="5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s="5">
        <f t="shared" si="55"/>
        <v>35.047468354430379</v>
      </c>
      <c r="Q610" t="str">
        <f t="shared" si="56"/>
        <v>music</v>
      </c>
      <c r="R610" t="str">
        <f t="shared" si="57"/>
        <v>jazz</v>
      </c>
      <c r="S610" s="8">
        <f t="shared" si="58"/>
        <v>43530.25</v>
      </c>
      <c r="T610" s="8">
        <f t="shared" si="5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s="5">
        <f t="shared" si="55"/>
        <v>102.92307692307692</v>
      </c>
      <c r="Q611" t="str">
        <f t="shared" si="56"/>
        <v>film &amp; video</v>
      </c>
      <c r="R611" t="str">
        <f t="shared" si="57"/>
        <v>science fiction</v>
      </c>
      <c r="S611" s="8">
        <f t="shared" si="58"/>
        <v>43481.25</v>
      </c>
      <c r="T611" s="8">
        <f t="shared" si="5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s="5">
        <f t="shared" si="55"/>
        <v>27.998126756166094</v>
      </c>
      <c r="Q612" t="str">
        <f t="shared" si="56"/>
        <v>theater</v>
      </c>
      <c r="R612" t="str">
        <f t="shared" si="57"/>
        <v>plays</v>
      </c>
      <c r="S612" s="8">
        <f t="shared" si="58"/>
        <v>41259.25</v>
      </c>
      <c r="T612" s="8">
        <f t="shared" si="59"/>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s="5">
        <f t="shared" si="55"/>
        <v>75.733333333333334</v>
      </c>
      <c r="Q613" t="str">
        <f t="shared" si="56"/>
        <v>theater</v>
      </c>
      <c r="R613" t="str">
        <f t="shared" si="57"/>
        <v>plays</v>
      </c>
      <c r="S613" s="8">
        <f t="shared" si="58"/>
        <v>41480.208333333336</v>
      </c>
      <c r="T613" s="8">
        <f t="shared" si="5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s="5">
        <f t="shared" si="55"/>
        <v>45.026041666666664</v>
      </c>
      <c r="Q614" t="str">
        <f t="shared" si="56"/>
        <v>music</v>
      </c>
      <c r="R614" t="str">
        <f t="shared" si="57"/>
        <v>electric music</v>
      </c>
      <c r="S614" s="8">
        <f t="shared" si="58"/>
        <v>40474.208333333336</v>
      </c>
      <c r="T614" s="8">
        <f t="shared" si="5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s="5">
        <f t="shared" si="55"/>
        <v>73.615384615384613</v>
      </c>
      <c r="Q615" t="str">
        <f t="shared" si="56"/>
        <v>theater</v>
      </c>
      <c r="R615" t="str">
        <f t="shared" si="57"/>
        <v>plays</v>
      </c>
      <c r="S615" s="8">
        <f t="shared" si="58"/>
        <v>42973.208333333328</v>
      </c>
      <c r="T615" s="8">
        <f t="shared" si="5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s="5">
        <f t="shared" si="55"/>
        <v>56.991701244813278</v>
      </c>
      <c r="Q616" t="str">
        <f t="shared" si="56"/>
        <v>theater</v>
      </c>
      <c r="R616" t="str">
        <f t="shared" si="57"/>
        <v>plays</v>
      </c>
      <c r="S616" s="8">
        <f t="shared" si="58"/>
        <v>42746.25</v>
      </c>
      <c r="T616" s="8">
        <f t="shared" si="5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s="5">
        <f t="shared" si="55"/>
        <v>85.223529411764702</v>
      </c>
      <c r="Q617" t="str">
        <f t="shared" si="56"/>
        <v>theater</v>
      </c>
      <c r="R617" t="str">
        <f t="shared" si="57"/>
        <v>plays</v>
      </c>
      <c r="S617" s="8">
        <f t="shared" si="58"/>
        <v>42489.208333333328</v>
      </c>
      <c r="T617" s="8">
        <f t="shared" si="5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s="5">
        <f t="shared" si="55"/>
        <v>50.962184873949582</v>
      </c>
      <c r="Q618" t="str">
        <f t="shared" si="56"/>
        <v>music</v>
      </c>
      <c r="R618" t="str">
        <f t="shared" si="57"/>
        <v>indie rock</v>
      </c>
      <c r="S618" s="8">
        <f t="shared" si="58"/>
        <v>41537.208333333336</v>
      </c>
      <c r="T618" s="8">
        <f t="shared" si="5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s="5">
        <f t="shared" si="55"/>
        <v>63.563636363636363</v>
      </c>
      <c r="Q619" t="str">
        <f t="shared" si="56"/>
        <v>theater</v>
      </c>
      <c r="R619" t="str">
        <f t="shared" si="57"/>
        <v>plays</v>
      </c>
      <c r="S619" s="8">
        <f t="shared" si="58"/>
        <v>41794.208333333336</v>
      </c>
      <c r="T619" s="8">
        <f t="shared" si="5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s="5">
        <f t="shared" si="55"/>
        <v>80.999165275459092</v>
      </c>
      <c r="Q620" t="str">
        <f t="shared" si="56"/>
        <v>publishing</v>
      </c>
      <c r="R620" t="str">
        <f t="shared" si="57"/>
        <v>nonfiction</v>
      </c>
      <c r="S620" s="8">
        <f t="shared" si="58"/>
        <v>41396.208333333336</v>
      </c>
      <c r="T620" s="8">
        <f t="shared" si="5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s="5">
        <f t="shared" si="55"/>
        <v>86.044753086419746</v>
      </c>
      <c r="Q621" t="str">
        <f t="shared" si="56"/>
        <v>theater</v>
      </c>
      <c r="R621" t="str">
        <f t="shared" si="57"/>
        <v>plays</v>
      </c>
      <c r="S621" s="8">
        <f t="shared" si="58"/>
        <v>40669.208333333336</v>
      </c>
      <c r="T621" s="8">
        <f t="shared" si="5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s="5">
        <f t="shared" si="55"/>
        <v>90.0390625</v>
      </c>
      <c r="Q622" t="str">
        <f t="shared" si="56"/>
        <v>photography</v>
      </c>
      <c r="R622" t="str">
        <f t="shared" si="57"/>
        <v>photography books</v>
      </c>
      <c r="S622" s="8">
        <f t="shared" si="58"/>
        <v>42559.208333333328</v>
      </c>
      <c r="T622" s="8">
        <f t="shared" si="5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s="5">
        <f t="shared" si="55"/>
        <v>74.006063432835816</v>
      </c>
      <c r="Q623" t="str">
        <f t="shared" si="56"/>
        <v>theater</v>
      </c>
      <c r="R623" t="str">
        <f t="shared" si="57"/>
        <v>plays</v>
      </c>
      <c r="S623" s="8">
        <f t="shared" si="58"/>
        <v>42626.208333333328</v>
      </c>
      <c r="T623" s="8">
        <f t="shared" si="5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s="5">
        <f t="shared" si="55"/>
        <v>92.4375</v>
      </c>
      <c r="Q624" t="str">
        <f t="shared" si="56"/>
        <v>music</v>
      </c>
      <c r="R624" t="str">
        <f t="shared" si="57"/>
        <v>indie rock</v>
      </c>
      <c r="S624" s="8">
        <f t="shared" si="58"/>
        <v>43205.208333333328</v>
      </c>
      <c r="T624" s="8">
        <f t="shared" si="5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s="5">
        <f t="shared" si="55"/>
        <v>55.999257333828446</v>
      </c>
      <c r="Q625" t="str">
        <f t="shared" si="56"/>
        <v>theater</v>
      </c>
      <c r="R625" t="str">
        <f t="shared" si="57"/>
        <v>plays</v>
      </c>
      <c r="S625" s="8">
        <f t="shared" si="58"/>
        <v>42201.208333333328</v>
      </c>
      <c r="T625" s="8">
        <f t="shared" si="5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s="5">
        <f t="shared" si="55"/>
        <v>32.983796296296298</v>
      </c>
      <c r="Q626" t="str">
        <f t="shared" si="56"/>
        <v>photography</v>
      </c>
      <c r="R626" t="str">
        <f t="shared" si="57"/>
        <v>photography books</v>
      </c>
      <c r="S626" s="8">
        <f t="shared" si="58"/>
        <v>42029.25</v>
      </c>
      <c r="T626" s="8">
        <f t="shared" si="5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s="5">
        <f t="shared" si="55"/>
        <v>93.596774193548384</v>
      </c>
      <c r="Q627" t="str">
        <f t="shared" si="56"/>
        <v>theater</v>
      </c>
      <c r="R627" t="str">
        <f t="shared" si="57"/>
        <v>plays</v>
      </c>
      <c r="S627" s="8">
        <f t="shared" si="58"/>
        <v>43857.25</v>
      </c>
      <c r="T627" s="8">
        <f t="shared" si="5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s="5">
        <f t="shared" si="55"/>
        <v>69.867724867724874</v>
      </c>
      <c r="Q628" t="str">
        <f t="shared" si="56"/>
        <v>theater</v>
      </c>
      <c r="R628" t="str">
        <f t="shared" si="57"/>
        <v>plays</v>
      </c>
      <c r="S628" s="8">
        <f t="shared" si="58"/>
        <v>40449.208333333336</v>
      </c>
      <c r="T628" s="8">
        <f t="shared" si="5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s="5">
        <f t="shared" si="55"/>
        <v>72.129870129870127</v>
      </c>
      <c r="Q629" t="str">
        <f t="shared" si="56"/>
        <v>food</v>
      </c>
      <c r="R629" t="str">
        <f t="shared" si="57"/>
        <v>food trucks</v>
      </c>
      <c r="S629" s="8">
        <f t="shared" si="58"/>
        <v>40345.208333333336</v>
      </c>
      <c r="T629" s="8">
        <f t="shared" si="5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s="5">
        <f t="shared" si="55"/>
        <v>30.041666666666668</v>
      </c>
      <c r="Q630" t="str">
        <f t="shared" si="56"/>
        <v>music</v>
      </c>
      <c r="R630" t="str">
        <f t="shared" si="57"/>
        <v>indie rock</v>
      </c>
      <c r="S630" s="8">
        <f t="shared" si="58"/>
        <v>40455.208333333336</v>
      </c>
      <c r="T630" s="8">
        <f t="shared" si="5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s="5">
        <f t="shared" si="55"/>
        <v>73.968000000000004</v>
      </c>
      <c r="Q631" t="str">
        <f t="shared" si="56"/>
        <v>theater</v>
      </c>
      <c r="R631" t="str">
        <f t="shared" si="57"/>
        <v>plays</v>
      </c>
      <c r="S631" s="8">
        <f t="shared" si="58"/>
        <v>42557.208333333328</v>
      </c>
      <c r="T631" s="8">
        <f t="shared" si="59"/>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s="5">
        <f t="shared" si="55"/>
        <v>68.65517241379311</v>
      </c>
      <c r="Q632" t="str">
        <f t="shared" si="56"/>
        <v>theater</v>
      </c>
      <c r="R632" t="str">
        <f t="shared" si="57"/>
        <v>plays</v>
      </c>
      <c r="S632" s="8">
        <f t="shared" si="58"/>
        <v>43586.208333333328</v>
      </c>
      <c r="T632" s="8">
        <f t="shared" si="5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s="5">
        <f t="shared" si="55"/>
        <v>59.992164544564154</v>
      </c>
      <c r="Q633" t="str">
        <f t="shared" si="56"/>
        <v>theater</v>
      </c>
      <c r="R633" t="str">
        <f t="shared" si="57"/>
        <v>plays</v>
      </c>
      <c r="S633" s="8">
        <f t="shared" si="58"/>
        <v>43550.208333333328</v>
      </c>
      <c r="T633" s="8">
        <f t="shared" si="59"/>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s="5">
        <f t="shared" si="55"/>
        <v>111.15827338129496</v>
      </c>
      <c r="Q634" t="str">
        <f t="shared" si="56"/>
        <v>theater</v>
      </c>
      <c r="R634" t="str">
        <f t="shared" si="57"/>
        <v>plays</v>
      </c>
      <c r="S634" s="8">
        <f t="shared" si="58"/>
        <v>41945.208333333336</v>
      </c>
      <c r="T634" s="8">
        <f t="shared" si="5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s="5">
        <f t="shared" si="55"/>
        <v>53.038095238095238</v>
      </c>
      <c r="Q635" t="str">
        <f t="shared" si="56"/>
        <v>film &amp; video</v>
      </c>
      <c r="R635" t="str">
        <f t="shared" si="57"/>
        <v>animation</v>
      </c>
      <c r="S635" s="8">
        <f t="shared" si="58"/>
        <v>42315.25</v>
      </c>
      <c r="T635" s="8">
        <f t="shared" si="59"/>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s="5">
        <f t="shared" si="55"/>
        <v>55.985524728588658</v>
      </c>
      <c r="Q636" t="str">
        <f t="shared" si="56"/>
        <v>film &amp; video</v>
      </c>
      <c r="R636" t="str">
        <f t="shared" si="57"/>
        <v>television</v>
      </c>
      <c r="S636" s="8">
        <f t="shared" si="58"/>
        <v>42819.208333333328</v>
      </c>
      <c r="T636" s="8">
        <f t="shared" si="5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s="5">
        <f t="shared" si="55"/>
        <v>69.986760812003524</v>
      </c>
      <c r="Q637" t="str">
        <f t="shared" si="56"/>
        <v>film &amp; video</v>
      </c>
      <c r="R637" t="str">
        <f t="shared" si="57"/>
        <v>television</v>
      </c>
      <c r="S637" s="8">
        <f t="shared" si="58"/>
        <v>41314.25</v>
      </c>
      <c r="T637" s="8">
        <f t="shared" si="5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s="5">
        <f t="shared" si="55"/>
        <v>48.998079877112133</v>
      </c>
      <c r="Q638" t="str">
        <f t="shared" si="56"/>
        <v>film &amp; video</v>
      </c>
      <c r="R638" t="str">
        <f t="shared" si="57"/>
        <v>animation</v>
      </c>
      <c r="S638" s="8">
        <f t="shared" si="58"/>
        <v>40926.25</v>
      </c>
      <c r="T638" s="8">
        <f t="shared" si="5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s="5">
        <f t="shared" si="55"/>
        <v>103.84615384615384</v>
      </c>
      <c r="Q639" t="str">
        <f t="shared" si="56"/>
        <v>theater</v>
      </c>
      <c r="R639" t="str">
        <f t="shared" si="57"/>
        <v>plays</v>
      </c>
      <c r="S639" s="8">
        <f t="shared" si="58"/>
        <v>42688.25</v>
      </c>
      <c r="T639" s="8">
        <f t="shared" si="5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s="5">
        <f t="shared" si="55"/>
        <v>99.127659574468083</v>
      </c>
      <c r="Q640" t="str">
        <f t="shared" si="56"/>
        <v>theater</v>
      </c>
      <c r="R640" t="str">
        <f t="shared" si="57"/>
        <v>plays</v>
      </c>
      <c r="S640" s="8">
        <f t="shared" si="58"/>
        <v>40386.208333333336</v>
      </c>
      <c r="T640" s="8">
        <f t="shared" si="59"/>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s="5">
        <f t="shared" si="55"/>
        <v>107.37777777777778</v>
      </c>
      <c r="Q641" t="str">
        <f t="shared" si="56"/>
        <v>film &amp; video</v>
      </c>
      <c r="R641" t="str">
        <f t="shared" si="57"/>
        <v>drama</v>
      </c>
      <c r="S641" s="8">
        <f t="shared" si="58"/>
        <v>43309.208333333328</v>
      </c>
      <c r="T641" s="8">
        <f t="shared" si="5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s="5">
        <f t="shared" si="55"/>
        <v>76.922178988326849</v>
      </c>
      <c r="Q642" t="str">
        <f t="shared" si="56"/>
        <v>theater</v>
      </c>
      <c r="R642" t="str">
        <f t="shared" si="57"/>
        <v>plays</v>
      </c>
      <c r="S642" s="8">
        <f t="shared" si="58"/>
        <v>42387.25</v>
      </c>
      <c r="T642" s="8">
        <f t="shared" si="5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+E643/D643</f>
        <v>1.1996808510638297</v>
      </c>
      <c r="P643" s="5">
        <f t="shared" ref="P643:P706" si="61">IFERROR(E643/G643,0)</f>
        <v>58.128865979381445</v>
      </c>
      <c r="Q643" t="str">
        <f t="shared" ref="Q643:Q706" si="62">LEFT(N643,SEARCH("/",N643)-1)</f>
        <v>theater</v>
      </c>
      <c r="R643" t="str">
        <f t="shared" ref="R643:R706" si="63">+MID(N643,SEARCH("/",N643)+1,50)</f>
        <v>plays</v>
      </c>
      <c r="S643" s="8">
        <f t="shared" ref="S643:S706" si="64">DATE(1970,1,1) + J643/86400</f>
        <v>42786.25</v>
      </c>
      <c r="T643" s="8">
        <f t="shared" ref="T643:T706" si="65">DATE(1970,1,1) + K643/86400</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s="5">
        <f t="shared" si="61"/>
        <v>103.73643410852713</v>
      </c>
      <c r="Q644" t="str">
        <f t="shared" si="62"/>
        <v>technology</v>
      </c>
      <c r="R644" t="str">
        <f t="shared" si="63"/>
        <v>wearables</v>
      </c>
      <c r="S644" s="8">
        <f t="shared" si="64"/>
        <v>43451.25</v>
      </c>
      <c r="T644" s="8">
        <f t="shared" si="65"/>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s="5">
        <f t="shared" si="61"/>
        <v>87.962666666666664</v>
      </c>
      <c r="Q645" t="str">
        <f t="shared" si="62"/>
        <v>theater</v>
      </c>
      <c r="R645" t="str">
        <f t="shared" si="63"/>
        <v>plays</v>
      </c>
      <c r="S645" s="8">
        <f t="shared" si="64"/>
        <v>42795.25</v>
      </c>
      <c r="T645" s="8">
        <f t="shared" si="65"/>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s="5">
        <f t="shared" si="61"/>
        <v>28</v>
      </c>
      <c r="Q646" t="str">
        <f t="shared" si="62"/>
        <v>theater</v>
      </c>
      <c r="R646" t="str">
        <f t="shared" si="63"/>
        <v>plays</v>
      </c>
      <c r="S646" s="8">
        <f t="shared" si="64"/>
        <v>43452.25</v>
      </c>
      <c r="T646" s="8">
        <f t="shared" si="65"/>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s="5">
        <f t="shared" si="61"/>
        <v>37.999361294443261</v>
      </c>
      <c r="Q647" t="str">
        <f t="shared" si="62"/>
        <v>music</v>
      </c>
      <c r="R647" t="str">
        <f t="shared" si="63"/>
        <v>rock</v>
      </c>
      <c r="S647" s="8">
        <f t="shared" si="64"/>
        <v>43369.208333333328</v>
      </c>
      <c r="T647" s="8">
        <f t="shared" si="65"/>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s="5">
        <f t="shared" si="61"/>
        <v>29.999313893653515</v>
      </c>
      <c r="Q648" t="str">
        <f t="shared" si="62"/>
        <v>games</v>
      </c>
      <c r="R648" t="str">
        <f t="shared" si="63"/>
        <v>video games</v>
      </c>
      <c r="S648" s="8">
        <f t="shared" si="64"/>
        <v>41346.208333333336</v>
      </c>
      <c r="T648" s="8">
        <f t="shared" si="65"/>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s="5">
        <f t="shared" si="61"/>
        <v>103.5</v>
      </c>
      <c r="Q649" t="str">
        <f t="shared" si="62"/>
        <v>publishing</v>
      </c>
      <c r="R649" t="str">
        <f t="shared" si="63"/>
        <v>translations</v>
      </c>
      <c r="S649" s="8">
        <f t="shared" si="64"/>
        <v>43199.208333333328</v>
      </c>
      <c r="T649" s="8">
        <f t="shared" si="65"/>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s="5">
        <f t="shared" si="61"/>
        <v>85.994467496542185</v>
      </c>
      <c r="Q650" t="str">
        <f t="shared" si="62"/>
        <v>food</v>
      </c>
      <c r="R650" t="str">
        <f t="shared" si="63"/>
        <v>food trucks</v>
      </c>
      <c r="S650" s="8">
        <f t="shared" si="64"/>
        <v>42922.208333333328</v>
      </c>
      <c r="T650" s="8">
        <f t="shared" si="65"/>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s="5">
        <f t="shared" si="61"/>
        <v>98.011627906976742</v>
      </c>
      <c r="Q651" t="str">
        <f t="shared" si="62"/>
        <v>theater</v>
      </c>
      <c r="R651" t="str">
        <f t="shared" si="63"/>
        <v>plays</v>
      </c>
      <c r="S651" s="8">
        <f t="shared" si="64"/>
        <v>40471.208333333336</v>
      </c>
      <c r="T651" s="8">
        <f t="shared" si="65"/>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s="5">
        <f t="shared" si="61"/>
        <v>2</v>
      </c>
      <c r="Q652" t="str">
        <f t="shared" si="62"/>
        <v>music</v>
      </c>
      <c r="R652" t="str">
        <f t="shared" si="63"/>
        <v>jazz</v>
      </c>
      <c r="S652" s="8">
        <f t="shared" si="64"/>
        <v>41828.208333333336</v>
      </c>
      <c r="T652" s="8">
        <f t="shared" si="65"/>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s="5">
        <f t="shared" si="61"/>
        <v>44.994570837642193</v>
      </c>
      <c r="Q653" t="str">
        <f t="shared" si="62"/>
        <v>film &amp; video</v>
      </c>
      <c r="R653" t="str">
        <f t="shared" si="63"/>
        <v>shorts</v>
      </c>
      <c r="S653" s="8">
        <f t="shared" si="64"/>
        <v>41692.25</v>
      </c>
      <c r="T653" s="8">
        <f t="shared" si="65"/>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s="5">
        <f t="shared" si="61"/>
        <v>31.012224938875306</v>
      </c>
      <c r="Q654" t="str">
        <f t="shared" si="62"/>
        <v>technology</v>
      </c>
      <c r="R654" t="str">
        <f t="shared" si="63"/>
        <v>web</v>
      </c>
      <c r="S654" s="8">
        <f t="shared" si="64"/>
        <v>42587.208333333328</v>
      </c>
      <c r="T654" s="8">
        <f t="shared" si="65"/>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s="5">
        <f t="shared" si="61"/>
        <v>59.970085470085472</v>
      </c>
      <c r="Q655" t="str">
        <f t="shared" si="62"/>
        <v>technology</v>
      </c>
      <c r="R655" t="str">
        <f t="shared" si="63"/>
        <v>web</v>
      </c>
      <c r="S655" s="8">
        <f t="shared" si="64"/>
        <v>42468.208333333328</v>
      </c>
      <c r="T655" s="8">
        <f t="shared" si="65"/>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s="5">
        <f t="shared" si="61"/>
        <v>58.9973474801061</v>
      </c>
      <c r="Q656" t="str">
        <f t="shared" si="62"/>
        <v>music</v>
      </c>
      <c r="R656" t="str">
        <f t="shared" si="63"/>
        <v>metal</v>
      </c>
      <c r="S656" s="8">
        <f t="shared" si="64"/>
        <v>42240.208333333328</v>
      </c>
      <c r="T656" s="8">
        <f t="shared" si="65"/>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s="5">
        <f t="shared" si="61"/>
        <v>50.045454545454547</v>
      </c>
      <c r="Q657" t="str">
        <f t="shared" si="62"/>
        <v>photography</v>
      </c>
      <c r="R657" t="str">
        <f t="shared" si="63"/>
        <v>photography books</v>
      </c>
      <c r="S657" s="8">
        <f t="shared" si="64"/>
        <v>42796.25</v>
      </c>
      <c r="T657" s="8">
        <f t="shared" si="65"/>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s="5">
        <f t="shared" si="61"/>
        <v>98.966269841269835</v>
      </c>
      <c r="Q658" t="str">
        <f t="shared" si="62"/>
        <v>food</v>
      </c>
      <c r="R658" t="str">
        <f t="shared" si="63"/>
        <v>food trucks</v>
      </c>
      <c r="S658" s="8">
        <f t="shared" si="64"/>
        <v>43097.25</v>
      </c>
      <c r="T658" s="8">
        <f t="shared" si="65"/>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s="5">
        <f t="shared" si="61"/>
        <v>58.857142857142854</v>
      </c>
      <c r="Q659" t="str">
        <f t="shared" si="62"/>
        <v>film &amp; video</v>
      </c>
      <c r="R659" t="str">
        <f t="shared" si="63"/>
        <v>science fiction</v>
      </c>
      <c r="S659" s="8">
        <f t="shared" si="64"/>
        <v>43096.25</v>
      </c>
      <c r="T659" s="8">
        <f t="shared" si="65"/>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s="5">
        <f t="shared" si="61"/>
        <v>81.010256410256417</v>
      </c>
      <c r="Q660" t="str">
        <f t="shared" si="62"/>
        <v>music</v>
      </c>
      <c r="R660" t="str">
        <f t="shared" si="63"/>
        <v>rock</v>
      </c>
      <c r="S660" s="8">
        <f t="shared" si="64"/>
        <v>42246.208333333328</v>
      </c>
      <c r="T660" s="8">
        <f t="shared" si="65"/>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s="5">
        <f t="shared" si="61"/>
        <v>76.013333333333335</v>
      </c>
      <c r="Q661" t="str">
        <f t="shared" si="62"/>
        <v>film &amp; video</v>
      </c>
      <c r="R661" t="str">
        <f t="shared" si="63"/>
        <v>documentary</v>
      </c>
      <c r="S661" s="8">
        <f t="shared" si="64"/>
        <v>40570.25</v>
      </c>
      <c r="T661" s="8">
        <f t="shared" si="65"/>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s="5">
        <f t="shared" si="61"/>
        <v>96.597402597402592</v>
      </c>
      <c r="Q662" t="str">
        <f t="shared" si="62"/>
        <v>theater</v>
      </c>
      <c r="R662" t="str">
        <f t="shared" si="63"/>
        <v>plays</v>
      </c>
      <c r="S662" s="8">
        <f t="shared" si="64"/>
        <v>42237.208333333328</v>
      </c>
      <c r="T662" s="8">
        <f t="shared" si="65"/>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s="5">
        <f t="shared" si="61"/>
        <v>76.957446808510639</v>
      </c>
      <c r="Q663" t="str">
        <f t="shared" si="62"/>
        <v>music</v>
      </c>
      <c r="R663" t="str">
        <f t="shared" si="63"/>
        <v>jazz</v>
      </c>
      <c r="S663" s="8">
        <f t="shared" si="64"/>
        <v>40996.208333333336</v>
      </c>
      <c r="T663" s="8">
        <f t="shared" si="65"/>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s="5">
        <f t="shared" si="61"/>
        <v>67.984732824427482</v>
      </c>
      <c r="Q664" t="str">
        <f t="shared" si="62"/>
        <v>theater</v>
      </c>
      <c r="R664" t="str">
        <f t="shared" si="63"/>
        <v>plays</v>
      </c>
      <c r="S664" s="8">
        <f t="shared" si="64"/>
        <v>43443.25</v>
      </c>
      <c r="T664" s="8">
        <f t="shared" si="65"/>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s="5">
        <f t="shared" si="61"/>
        <v>88.781609195402297</v>
      </c>
      <c r="Q665" t="str">
        <f t="shared" si="62"/>
        <v>theater</v>
      </c>
      <c r="R665" t="str">
        <f t="shared" si="63"/>
        <v>plays</v>
      </c>
      <c r="S665" s="8">
        <f t="shared" si="64"/>
        <v>40458.208333333336</v>
      </c>
      <c r="T665" s="8">
        <f t="shared" si="65"/>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s="5">
        <f t="shared" si="61"/>
        <v>24.99623706491063</v>
      </c>
      <c r="Q666" t="str">
        <f t="shared" si="62"/>
        <v>music</v>
      </c>
      <c r="R666" t="str">
        <f t="shared" si="63"/>
        <v>jazz</v>
      </c>
      <c r="S666" s="8">
        <f t="shared" si="64"/>
        <v>40959.25</v>
      </c>
      <c r="T666" s="8">
        <f t="shared" si="65"/>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s="5">
        <f t="shared" si="61"/>
        <v>44.922794117647058</v>
      </c>
      <c r="Q667" t="str">
        <f t="shared" si="62"/>
        <v>film &amp; video</v>
      </c>
      <c r="R667" t="str">
        <f t="shared" si="63"/>
        <v>documentary</v>
      </c>
      <c r="S667" s="8">
        <f t="shared" si="64"/>
        <v>40733.208333333336</v>
      </c>
      <c r="T667" s="8">
        <f t="shared" si="65"/>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s="5">
        <f t="shared" si="61"/>
        <v>79.400000000000006</v>
      </c>
      <c r="Q668" t="str">
        <f t="shared" si="62"/>
        <v>theater</v>
      </c>
      <c r="R668" t="str">
        <f t="shared" si="63"/>
        <v>plays</v>
      </c>
      <c r="S668" s="8">
        <f t="shared" si="64"/>
        <v>41516.208333333336</v>
      </c>
      <c r="T668" s="8">
        <f t="shared" si="65"/>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s="5">
        <f t="shared" si="61"/>
        <v>29.009546539379475</v>
      </c>
      <c r="Q669" t="str">
        <f t="shared" si="62"/>
        <v>journalism</v>
      </c>
      <c r="R669" t="str">
        <f t="shared" si="63"/>
        <v>audio</v>
      </c>
      <c r="S669" s="8">
        <f t="shared" si="64"/>
        <v>41892.208333333336</v>
      </c>
      <c r="T669" s="8">
        <f t="shared" si="65"/>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s="5">
        <f t="shared" si="61"/>
        <v>73.59210526315789</v>
      </c>
      <c r="Q670" t="str">
        <f t="shared" si="62"/>
        <v>theater</v>
      </c>
      <c r="R670" t="str">
        <f t="shared" si="63"/>
        <v>plays</v>
      </c>
      <c r="S670" s="8">
        <f t="shared" si="64"/>
        <v>41122.208333333336</v>
      </c>
      <c r="T670" s="8">
        <f t="shared" si="65"/>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s="5">
        <f t="shared" si="61"/>
        <v>107.97038864898211</v>
      </c>
      <c r="Q671" t="str">
        <f t="shared" si="62"/>
        <v>theater</v>
      </c>
      <c r="R671" t="str">
        <f t="shared" si="63"/>
        <v>plays</v>
      </c>
      <c r="S671" s="8">
        <f t="shared" si="64"/>
        <v>42912.208333333328</v>
      </c>
      <c r="T671" s="8">
        <f t="shared" si="65"/>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s="5">
        <f t="shared" si="61"/>
        <v>68.987284287011803</v>
      </c>
      <c r="Q672" t="str">
        <f t="shared" si="62"/>
        <v>music</v>
      </c>
      <c r="R672" t="str">
        <f t="shared" si="63"/>
        <v>indie rock</v>
      </c>
      <c r="S672" s="8">
        <f t="shared" si="64"/>
        <v>42425.25</v>
      </c>
      <c r="T672" s="8">
        <f t="shared" si="65"/>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s="5">
        <f t="shared" si="61"/>
        <v>111.02236719478098</v>
      </c>
      <c r="Q673" t="str">
        <f t="shared" si="62"/>
        <v>theater</v>
      </c>
      <c r="R673" t="str">
        <f t="shared" si="63"/>
        <v>plays</v>
      </c>
      <c r="S673" s="8">
        <f t="shared" si="64"/>
        <v>40390.208333333336</v>
      </c>
      <c r="T673" s="8">
        <f t="shared" si="65"/>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s="5">
        <f t="shared" si="61"/>
        <v>24.997515808491418</v>
      </c>
      <c r="Q674" t="str">
        <f t="shared" si="62"/>
        <v>theater</v>
      </c>
      <c r="R674" t="str">
        <f t="shared" si="63"/>
        <v>plays</v>
      </c>
      <c r="S674" s="8">
        <f t="shared" si="64"/>
        <v>43180.208333333328</v>
      </c>
      <c r="T674" s="8">
        <f t="shared" si="65"/>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s="5">
        <f t="shared" si="61"/>
        <v>42.155172413793103</v>
      </c>
      <c r="Q675" t="str">
        <f t="shared" si="62"/>
        <v>music</v>
      </c>
      <c r="R675" t="str">
        <f t="shared" si="63"/>
        <v>indie rock</v>
      </c>
      <c r="S675" s="8">
        <f t="shared" si="64"/>
        <v>42475.208333333328</v>
      </c>
      <c r="T675" s="8">
        <f t="shared" si="65"/>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s="5">
        <f t="shared" si="61"/>
        <v>47.003284072249592</v>
      </c>
      <c r="Q676" t="str">
        <f t="shared" si="62"/>
        <v>photography</v>
      </c>
      <c r="R676" t="str">
        <f t="shared" si="63"/>
        <v>photography books</v>
      </c>
      <c r="S676" s="8">
        <f t="shared" si="64"/>
        <v>40774.208333333336</v>
      </c>
      <c r="T676" s="8">
        <f t="shared" si="65"/>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s="5">
        <f t="shared" si="61"/>
        <v>36.0392749244713</v>
      </c>
      <c r="Q677" t="str">
        <f t="shared" si="62"/>
        <v>journalism</v>
      </c>
      <c r="R677" t="str">
        <f t="shared" si="63"/>
        <v>audio</v>
      </c>
      <c r="S677" s="8">
        <f t="shared" si="64"/>
        <v>43719.208333333328</v>
      </c>
      <c r="T677" s="8">
        <f t="shared" si="65"/>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s="5">
        <f t="shared" si="61"/>
        <v>101.03760683760684</v>
      </c>
      <c r="Q678" t="str">
        <f t="shared" si="62"/>
        <v>photography</v>
      </c>
      <c r="R678" t="str">
        <f t="shared" si="63"/>
        <v>photography books</v>
      </c>
      <c r="S678" s="8">
        <f t="shared" si="64"/>
        <v>41178.208333333336</v>
      </c>
      <c r="T678" s="8">
        <f t="shared" si="65"/>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s="5">
        <f t="shared" si="61"/>
        <v>39.927927927927925</v>
      </c>
      <c r="Q679" t="str">
        <f t="shared" si="62"/>
        <v>publishing</v>
      </c>
      <c r="R679" t="str">
        <f t="shared" si="63"/>
        <v>fiction</v>
      </c>
      <c r="S679" s="8">
        <f t="shared" si="64"/>
        <v>42561.208333333328</v>
      </c>
      <c r="T679" s="8">
        <f t="shared" si="65"/>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s="5">
        <f t="shared" si="61"/>
        <v>83.158139534883716</v>
      </c>
      <c r="Q680" t="str">
        <f t="shared" si="62"/>
        <v>film &amp; video</v>
      </c>
      <c r="R680" t="str">
        <f t="shared" si="63"/>
        <v>drama</v>
      </c>
      <c r="S680" s="8">
        <f t="shared" si="64"/>
        <v>43484.25</v>
      </c>
      <c r="T680" s="8">
        <f t="shared" si="65"/>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s="5">
        <f t="shared" si="61"/>
        <v>39.97520661157025</v>
      </c>
      <c r="Q681" t="str">
        <f t="shared" si="62"/>
        <v>food</v>
      </c>
      <c r="R681" t="str">
        <f t="shared" si="63"/>
        <v>food trucks</v>
      </c>
      <c r="S681" s="8">
        <f t="shared" si="64"/>
        <v>43756.208333333328</v>
      </c>
      <c r="T681" s="8">
        <f t="shared" si="65"/>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s="5">
        <f t="shared" si="61"/>
        <v>47.993908629441627</v>
      </c>
      <c r="Q682" t="str">
        <f t="shared" si="62"/>
        <v>games</v>
      </c>
      <c r="R682" t="str">
        <f t="shared" si="63"/>
        <v>mobile games</v>
      </c>
      <c r="S682" s="8">
        <f t="shared" si="64"/>
        <v>43813.25</v>
      </c>
      <c r="T682" s="8">
        <f t="shared" si="65"/>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s="5">
        <f t="shared" si="61"/>
        <v>95.978877489438744</v>
      </c>
      <c r="Q683" t="str">
        <f t="shared" si="62"/>
        <v>theater</v>
      </c>
      <c r="R683" t="str">
        <f t="shared" si="63"/>
        <v>plays</v>
      </c>
      <c r="S683" s="8">
        <f t="shared" si="64"/>
        <v>40898.25</v>
      </c>
      <c r="T683" s="8">
        <f t="shared" si="65"/>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s="5">
        <f t="shared" si="61"/>
        <v>78.728155339805824</v>
      </c>
      <c r="Q684" t="str">
        <f t="shared" si="62"/>
        <v>theater</v>
      </c>
      <c r="R684" t="str">
        <f t="shared" si="63"/>
        <v>plays</v>
      </c>
      <c r="S684" s="8">
        <f t="shared" si="64"/>
        <v>41619.25</v>
      </c>
      <c r="T684" s="8">
        <f t="shared" si="65"/>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s="5">
        <f t="shared" si="61"/>
        <v>56.081632653061227</v>
      </c>
      <c r="Q685" t="str">
        <f t="shared" si="62"/>
        <v>theater</v>
      </c>
      <c r="R685" t="str">
        <f t="shared" si="63"/>
        <v>plays</v>
      </c>
      <c r="S685" s="8">
        <f t="shared" si="64"/>
        <v>43359.208333333328</v>
      </c>
      <c r="T685" s="8">
        <f t="shared" si="65"/>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s="5">
        <f t="shared" si="61"/>
        <v>69.090909090909093</v>
      </c>
      <c r="Q686" t="str">
        <f t="shared" si="62"/>
        <v>publishing</v>
      </c>
      <c r="R686" t="str">
        <f t="shared" si="63"/>
        <v>nonfiction</v>
      </c>
      <c r="S686" s="8">
        <f t="shared" si="64"/>
        <v>40358.208333333336</v>
      </c>
      <c r="T686" s="8">
        <f t="shared" si="65"/>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s="5">
        <f t="shared" si="61"/>
        <v>102.05291576673866</v>
      </c>
      <c r="Q687" t="str">
        <f t="shared" si="62"/>
        <v>theater</v>
      </c>
      <c r="R687" t="str">
        <f t="shared" si="63"/>
        <v>plays</v>
      </c>
      <c r="S687" s="8">
        <f t="shared" si="64"/>
        <v>42239.208333333328</v>
      </c>
      <c r="T687" s="8">
        <f t="shared" si="65"/>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s="5">
        <f t="shared" si="61"/>
        <v>107.32089552238806</v>
      </c>
      <c r="Q688" t="str">
        <f t="shared" si="62"/>
        <v>technology</v>
      </c>
      <c r="R688" t="str">
        <f t="shared" si="63"/>
        <v>wearables</v>
      </c>
      <c r="S688" s="8">
        <f t="shared" si="64"/>
        <v>43186.208333333328</v>
      </c>
      <c r="T688" s="8">
        <f t="shared" si="65"/>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s="5">
        <f t="shared" si="61"/>
        <v>51.970260223048328</v>
      </c>
      <c r="Q689" t="str">
        <f t="shared" si="62"/>
        <v>theater</v>
      </c>
      <c r="R689" t="str">
        <f t="shared" si="63"/>
        <v>plays</v>
      </c>
      <c r="S689" s="8">
        <f t="shared" si="64"/>
        <v>42806.25</v>
      </c>
      <c r="T689" s="8">
        <f t="shared" si="65"/>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s="5">
        <f t="shared" si="61"/>
        <v>71.137142857142862</v>
      </c>
      <c r="Q690" t="str">
        <f t="shared" si="62"/>
        <v>film &amp; video</v>
      </c>
      <c r="R690" t="str">
        <f t="shared" si="63"/>
        <v>television</v>
      </c>
      <c r="S690" s="8">
        <f t="shared" si="64"/>
        <v>43475.25</v>
      </c>
      <c r="T690" s="8">
        <f t="shared" si="65"/>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s="5">
        <f t="shared" si="61"/>
        <v>106.49275362318841</v>
      </c>
      <c r="Q691" t="str">
        <f t="shared" si="62"/>
        <v>technology</v>
      </c>
      <c r="R691" t="str">
        <f t="shared" si="63"/>
        <v>web</v>
      </c>
      <c r="S691" s="8">
        <f t="shared" si="64"/>
        <v>41576.208333333336</v>
      </c>
      <c r="T691" s="8">
        <f t="shared" si="65"/>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s="5">
        <f t="shared" si="61"/>
        <v>42.93684210526316</v>
      </c>
      <c r="Q692" t="str">
        <f t="shared" si="62"/>
        <v>film &amp; video</v>
      </c>
      <c r="R692" t="str">
        <f t="shared" si="63"/>
        <v>documentary</v>
      </c>
      <c r="S692" s="8">
        <f t="shared" si="64"/>
        <v>40874.25</v>
      </c>
      <c r="T692" s="8">
        <f t="shared" si="65"/>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s="5">
        <f t="shared" si="61"/>
        <v>30.037974683544302</v>
      </c>
      <c r="Q693" t="str">
        <f t="shared" si="62"/>
        <v>film &amp; video</v>
      </c>
      <c r="R693" t="str">
        <f t="shared" si="63"/>
        <v>documentary</v>
      </c>
      <c r="S693" s="8">
        <f t="shared" si="64"/>
        <v>41185.208333333336</v>
      </c>
      <c r="T693" s="8">
        <f t="shared" si="65"/>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s="5">
        <f t="shared" si="61"/>
        <v>70.623376623376629</v>
      </c>
      <c r="Q694" t="str">
        <f t="shared" si="62"/>
        <v>music</v>
      </c>
      <c r="R694" t="str">
        <f t="shared" si="63"/>
        <v>rock</v>
      </c>
      <c r="S694" s="8">
        <f t="shared" si="64"/>
        <v>43655.208333333328</v>
      </c>
      <c r="T694" s="8">
        <f t="shared" si="65"/>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s="5">
        <f t="shared" si="61"/>
        <v>66.016018306636155</v>
      </c>
      <c r="Q695" t="str">
        <f t="shared" si="62"/>
        <v>theater</v>
      </c>
      <c r="R695" t="str">
        <f t="shared" si="63"/>
        <v>plays</v>
      </c>
      <c r="S695" s="8">
        <f t="shared" si="64"/>
        <v>43025.208333333328</v>
      </c>
      <c r="T695" s="8">
        <f t="shared" si="65"/>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s="5">
        <f t="shared" si="61"/>
        <v>96.911392405063296</v>
      </c>
      <c r="Q696" t="str">
        <f t="shared" si="62"/>
        <v>theater</v>
      </c>
      <c r="R696" t="str">
        <f t="shared" si="63"/>
        <v>plays</v>
      </c>
      <c r="S696" s="8">
        <f t="shared" si="64"/>
        <v>43066.25</v>
      </c>
      <c r="T696" s="8">
        <f t="shared" si="65"/>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s="5">
        <f t="shared" si="61"/>
        <v>62.867346938775512</v>
      </c>
      <c r="Q697" t="str">
        <f t="shared" si="62"/>
        <v>music</v>
      </c>
      <c r="R697" t="str">
        <f t="shared" si="63"/>
        <v>rock</v>
      </c>
      <c r="S697" s="8">
        <f t="shared" si="64"/>
        <v>42322.25</v>
      </c>
      <c r="T697" s="8">
        <f t="shared" si="65"/>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s="5">
        <f t="shared" si="61"/>
        <v>108.98537682789652</v>
      </c>
      <c r="Q698" t="str">
        <f t="shared" si="62"/>
        <v>theater</v>
      </c>
      <c r="R698" t="str">
        <f t="shared" si="63"/>
        <v>plays</v>
      </c>
      <c r="S698" s="8">
        <f t="shared" si="64"/>
        <v>42114.208333333328</v>
      </c>
      <c r="T698" s="8">
        <f t="shared" si="65"/>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s="5">
        <f t="shared" si="61"/>
        <v>26.999314599040439</v>
      </c>
      <c r="Q699" t="str">
        <f t="shared" si="62"/>
        <v>music</v>
      </c>
      <c r="R699" t="str">
        <f t="shared" si="63"/>
        <v>electric music</v>
      </c>
      <c r="S699" s="8">
        <f t="shared" si="64"/>
        <v>43190.208333333328</v>
      </c>
      <c r="T699" s="8">
        <f t="shared" si="65"/>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s="5">
        <f t="shared" si="61"/>
        <v>65.004147943311438</v>
      </c>
      <c r="Q700" t="str">
        <f t="shared" si="62"/>
        <v>technology</v>
      </c>
      <c r="R700" t="str">
        <f t="shared" si="63"/>
        <v>wearables</v>
      </c>
      <c r="S700" s="8">
        <f t="shared" si="64"/>
        <v>40871.25</v>
      </c>
      <c r="T700" s="8">
        <f t="shared" si="65"/>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s="5">
        <f t="shared" si="61"/>
        <v>111.51785714285714</v>
      </c>
      <c r="Q701" t="str">
        <f t="shared" si="62"/>
        <v>film &amp; video</v>
      </c>
      <c r="R701" t="str">
        <f t="shared" si="63"/>
        <v>drama</v>
      </c>
      <c r="S701" s="8">
        <f t="shared" si="64"/>
        <v>43641.208333333328</v>
      </c>
      <c r="T701" s="8">
        <f t="shared" si="65"/>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s="5">
        <f t="shared" si="61"/>
        <v>3</v>
      </c>
      <c r="Q702" t="str">
        <f t="shared" si="62"/>
        <v>technology</v>
      </c>
      <c r="R702" t="str">
        <f t="shared" si="63"/>
        <v>wearables</v>
      </c>
      <c r="S702" s="8">
        <f t="shared" si="64"/>
        <v>40203.25</v>
      </c>
      <c r="T702" s="8">
        <f t="shared" si="65"/>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s="5">
        <f t="shared" si="61"/>
        <v>110.99268292682927</v>
      </c>
      <c r="Q703" t="str">
        <f t="shared" si="62"/>
        <v>theater</v>
      </c>
      <c r="R703" t="str">
        <f t="shared" si="63"/>
        <v>plays</v>
      </c>
      <c r="S703" s="8">
        <f t="shared" si="64"/>
        <v>40629.208333333336</v>
      </c>
      <c r="T703" s="8">
        <f t="shared" si="65"/>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s="5">
        <f t="shared" si="61"/>
        <v>56.746987951807228</v>
      </c>
      <c r="Q704" t="str">
        <f t="shared" si="62"/>
        <v>technology</v>
      </c>
      <c r="R704" t="str">
        <f t="shared" si="63"/>
        <v>wearables</v>
      </c>
      <c r="S704" s="8">
        <f t="shared" si="64"/>
        <v>41477.208333333336</v>
      </c>
      <c r="T704" s="8">
        <f t="shared" si="65"/>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s="5">
        <f t="shared" si="61"/>
        <v>97.020608439646708</v>
      </c>
      <c r="Q705" t="str">
        <f t="shared" si="62"/>
        <v>publishing</v>
      </c>
      <c r="R705" t="str">
        <f t="shared" si="63"/>
        <v>translations</v>
      </c>
      <c r="S705" s="8">
        <f t="shared" si="64"/>
        <v>41020.208333333336</v>
      </c>
      <c r="T705" s="8">
        <f t="shared" si="65"/>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s="5">
        <f t="shared" si="61"/>
        <v>92.08620689655173</v>
      </c>
      <c r="Q706" t="str">
        <f t="shared" si="62"/>
        <v>film &amp; video</v>
      </c>
      <c r="R706" t="str">
        <f t="shared" si="63"/>
        <v>animation</v>
      </c>
      <c r="S706" s="8">
        <f t="shared" si="64"/>
        <v>42555.208333333328</v>
      </c>
      <c r="T706" s="8">
        <f t="shared" si="65"/>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+E707/D707</f>
        <v>0.99026517383618151</v>
      </c>
      <c r="P707" s="5">
        <f t="shared" ref="P707:P770" si="67">IFERROR(E707/G707,0)</f>
        <v>82.986666666666665</v>
      </c>
      <c r="Q707" t="str">
        <f t="shared" ref="Q707:Q770" si="68">LEFT(N707,SEARCH("/",N707)-1)</f>
        <v>publishing</v>
      </c>
      <c r="R707" t="str">
        <f t="shared" ref="R707:R770" si="69">+MID(N707,SEARCH("/",N707)+1,50)</f>
        <v>nonfiction</v>
      </c>
      <c r="S707" s="8">
        <f t="shared" ref="S707:S770" si="70">DATE(1970,1,1) + J707/86400</f>
        <v>41619.25</v>
      </c>
      <c r="T707" s="8">
        <f t="shared" ref="T707:T770" si="71">DATE(1970,1,1) + K707/86400</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s="5">
        <f t="shared" si="67"/>
        <v>103.03791821561339</v>
      </c>
      <c r="Q708" t="str">
        <f t="shared" si="68"/>
        <v>technology</v>
      </c>
      <c r="R708" t="str">
        <f t="shared" si="69"/>
        <v>web</v>
      </c>
      <c r="S708" s="8">
        <f t="shared" si="70"/>
        <v>43471.25</v>
      </c>
      <c r="T708" s="8">
        <f t="shared" si="71"/>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s="5">
        <f t="shared" si="67"/>
        <v>68.922619047619051</v>
      </c>
      <c r="Q709" t="str">
        <f t="shared" si="68"/>
        <v>film &amp; video</v>
      </c>
      <c r="R709" t="str">
        <f t="shared" si="69"/>
        <v>drama</v>
      </c>
      <c r="S709" s="8">
        <f t="shared" si="70"/>
        <v>43442.25</v>
      </c>
      <c r="T709" s="8">
        <f t="shared" si="71"/>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s="5">
        <f t="shared" si="67"/>
        <v>87.737226277372258</v>
      </c>
      <c r="Q710" t="str">
        <f t="shared" si="68"/>
        <v>theater</v>
      </c>
      <c r="R710" t="str">
        <f t="shared" si="69"/>
        <v>plays</v>
      </c>
      <c r="S710" s="8">
        <f t="shared" si="70"/>
        <v>42877.208333333328</v>
      </c>
      <c r="T710" s="8">
        <f t="shared" si="71"/>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s="5">
        <f t="shared" si="67"/>
        <v>75.021505376344081</v>
      </c>
      <c r="Q711" t="str">
        <f t="shared" si="68"/>
        <v>theater</v>
      </c>
      <c r="R711" t="str">
        <f t="shared" si="69"/>
        <v>plays</v>
      </c>
      <c r="S711" s="8">
        <f t="shared" si="70"/>
        <v>41018.208333333336</v>
      </c>
      <c r="T711" s="8">
        <f t="shared" si="71"/>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s="5">
        <f t="shared" si="67"/>
        <v>50.863999999999997</v>
      </c>
      <c r="Q712" t="str">
        <f t="shared" si="68"/>
        <v>theater</v>
      </c>
      <c r="R712" t="str">
        <f t="shared" si="69"/>
        <v>plays</v>
      </c>
      <c r="S712" s="8">
        <f t="shared" si="70"/>
        <v>43295.208333333328</v>
      </c>
      <c r="T712" s="8">
        <f t="shared" si="71"/>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s="5">
        <f t="shared" si="67"/>
        <v>90</v>
      </c>
      <c r="Q713" t="str">
        <f t="shared" si="68"/>
        <v>theater</v>
      </c>
      <c r="R713" t="str">
        <f t="shared" si="69"/>
        <v>plays</v>
      </c>
      <c r="S713" s="8">
        <f t="shared" si="70"/>
        <v>42393.25</v>
      </c>
      <c r="T713" s="8">
        <f t="shared" si="71"/>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s="5">
        <f t="shared" si="67"/>
        <v>72.896039603960389</v>
      </c>
      <c r="Q714" t="str">
        <f t="shared" si="68"/>
        <v>theater</v>
      </c>
      <c r="R714" t="str">
        <f t="shared" si="69"/>
        <v>plays</v>
      </c>
      <c r="S714" s="8">
        <f t="shared" si="70"/>
        <v>42559.208333333328</v>
      </c>
      <c r="T714" s="8">
        <f t="shared" si="71"/>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s="5">
        <f t="shared" si="67"/>
        <v>108.48543689320388</v>
      </c>
      <c r="Q715" t="str">
        <f t="shared" si="68"/>
        <v>publishing</v>
      </c>
      <c r="R715" t="str">
        <f t="shared" si="69"/>
        <v>radio &amp; podcasts</v>
      </c>
      <c r="S715" s="8">
        <f t="shared" si="70"/>
        <v>42604.208333333328</v>
      </c>
      <c r="T715" s="8">
        <f t="shared" si="71"/>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s="5">
        <f t="shared" si="67"/>
        <v>101.98095238095237</v>
      </c>
      <c r="Q716" t="str">
        <f t="shared" si="68"/>
        <v>music</v>
      </c>
      <c r="R716" t="str">
        <f t="shared" si="69"/>
        <v>rock</v>
      </c>
      <c r="S716" s="8">
        <f t="shared" si="70"/>
        <v>41870.208333333336</v>
      </c>
      <c r="T716" s="8">
        <f t="shared" si="71"/>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s="5">
        <f t="shared" si="67"/>
        <v>44.009146341463413</v>
      </c>
      <c r="Q717" t="str">
        <f t="shared" si="68"/>
        <v>games</v>
      </c>
      <c r="R717" t="str">
        <f t="shared" si="69"/>
        <v>mobile games</v>
      </c>
      <c r="S717" s="8">
        <f t="shared" si="70"/>
        <v>40397.208333333336</v>
      </c>
      <c r="T717" s="8">
        <f t="shared" si="71"/>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s="5">
        <f t="shared" si="67"/>
        <v>65.942675159235662</v>
      </c>
      <c r="Q718" t="str">
        <f t="shared" si="68"/>
        <v>theater</v>
      </c>
      <c r="R718" t="str">
        <f t="shared" si="69"/>
        <v>plays</v>
      </c>
      <c r="S718" s="8">
        <f t="shared" si="70"/>
        <v>41465.208333333336</v>
      </c>
      <c r="T718" s="8">
        <f t="shared" si="71"/>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s="5">
        <f t="shared" si="67"/>
        <v>24.987387387387386</v>
      </c>
      <c r="Q719" t="str">
        <f t="shared" si="68"/>
        <v>film &amp; video</v>
      </c>
      <c r="R719" t="str">
        <f t="shared" si="69"/>
        <v>documentary</v>
      </c>
      <c r="S719" s="8">
        <f t="shared" si="70"/>
        <v>40777.208333333336</v>
      </c>
      <c r="T719" s="8">
        <f t="shared" si="71"/>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s="5">
        <f t="shared" si="67"/>
        <v>28.003367003367003</v>
      </c>
      <c r="Q720" t="str">
        <f t="shared" si="68"/>
        <v>technology</v>
      </c>
      <c r="R720" t="str">
        <f t="shared" si="69"/>
        <v>wearables</v>
      </c>
      <c r="S720" s="8">
        <f t="shared" si="70"/>
        <v>41442.208333333336</v>
      </c>
      <c r="T720" s="8">
        <f t="shared" si="71"/>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s="5">
        <f t="shared" si="67"/>
        <v>85.829268292682926</v>
      </c>
      <c r="Q721" t="str">
        <f t="shared" si="68"/>
        <v>publishing</v>
      </c>
      <c r="R721" t="str">
        <f t="shared" si="69"/>
        <v>fiction</v>
      </c>
      <c r="S721" s="8">
        <f t="shared" si="70"/>
        <v>41058.208333333336</v>
      </c>
      <c r="T721" s="8">
        <f t="shared" si="71"/>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s="5">
        <f t="shared" si="67"/>
        <v>84.921052631578945</v>
      </c>
      <c r="Q722" t="str">
        <f t="shared" si="68"/>
        <v>theater</v>
      </c>
      <c r="R722" t="str">
        <f t="shared" si="69"/>
        <v>plays</v>
      </c>
      <c r="S722" s="8">
        <f t="shared" si="70"/>
        <v>43152.25</v>
      </c>
      <c r="T722" s="8">
        <f t="shared" si="71"/>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s="5">
        <f t="shared" si="67"/>
        <v>90.483333333333334</v>
      </c>
      <c r="Q723" t="str">
        <f t="shared" si="68"/>
        <v>music</v>
      </c>
      <c r="R723" t="str">
        <f t="shared" si="69"/>
        <v>rock</v>
      </c>
      <c r="S723" s="8">
        <f t="shared" si="70"/>
        <v>43194.208333333328</v>
      </c>
      <c r="T723" s="8">
        <f t="shared" si="71"/>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s="5">
        <f t="shared" si="67"/>
        <v>25.00197628458498</v>
      </c>
      <c r="Q724" t="str">
        <f t="shared" si="68"/>
        <v>film &amp; video</v>
      </c>
      <c r="R724" t="str">
        <f t="shared" si="69"/>
        <v>documentary</v>
      </c>
      <c r="S724" s="8">
        <f t="shared" si="70"/>
        <v>43045.25</v>
      </c>
      <c r="T724" s="8">
        <f t="shared" si="71"/>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s="5">
        <f t="shared" si="67"/>
        <v>92.013888888888886</v>
      </c>
      <c r="Q725" t="str">
        <f t="shared" si="68"/>
        <v>theater</v>
      </c>
      <c r="R725" t="str">
        <f t="shared" si="69"/>
        <v>plays</v>
      </c>
      <c r="S725" s="8">
        <f t="shared" si="70"/>
        <v>42431.25</v>
      </c>
      <c r="T725" s="8">
        <f t="shared" si="71"/>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s="5">
        <f t="shared" si="67"/>
        <v>93.066115702479337</v>
      </c>
      <c r="Q726" t="str">
        <f t="shared" si="68"/>
        <v>theater</v>
      </c>
      <c r="R726" t="str">
        <f t="shared" si="69"/>
        <v>plays</v>
      </c>
      <c r="S726" s="8">
        <f t="shared" si="70"/>
        <v>41934.208333333336</v>
      </c>
      <c r="T726" s="8">
        <f t="shared" si="71"/>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s="5">
        <f t="shared" si="67"/>
        <v>61.008145363408524</v>
      </c>
      <c r="Q727" t="str">
        <f t="shared" si="68"/>
        <v>games</v>
      </c>
      <c r="R727" t="str">
        <f t="shared" si="69"/>
        <v>mobile games</v>
      </c>
      <c r="S727" s="8">
        <f t="shared" si="70"/>
        <v>41958.25</v>
      </c>
      <c r="T727" s="8">
        <f t="shared" si="71"/>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s="5">
        <f t="shared" si="67"/>
        <v>92.036259541984734</v>
      </c>
      <c r="Q728" t="str">
        <f t="shared" si="68"/>
        <v>theater</v>
      </c>
      <c r="R728" t="str">
        <f t="shared" si="69"/>
        <v>plays</v>
      </c>
      <c r="S728" s="8">
        <f t="shared" si="70"/>
        <v>40476.208333333336</v>
      </c>
      <c r="T728" s="8">
        <f t="shared" si="71"/>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s="5">
        <f t="shared" si="67"/>
        <v>81.132596685082873</v>
      </c>
      <c r="Q729" t="str">
        <f t="shared" si="68"/>
        <v>technology</v>
      </c>
      <c r="R729" t="str">
        <f t="shared" si="69"/>
        <v>web</v>
      </c>
      <c r="S729" s="8">
        <f t="shared" si="70"/>
        <v>43485.25</v>
      </c>
      <c r="T729" s="8">
        <f t="shared" si="71"/>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s="5">
        <f t="shared" si="67"/>
        <v>73.5</v>
      </c>
      <c r="Q730" t="str">
        <f t="shared" si="68"/>
        <v>theater</v>
      </c>
      <c r="R730" t="str">
        <f t="shared" si="69"/>
        <v>plays</v>
      </c>
      <c r="S730" s="8">
        <f t="shared" si="70"/>
        <v>42515.208333333328</v>
      </c>
      <c r="T730" s="8">
        <f t="shared" si="71"/>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s="5">
        <f t="shared" si="67"/>
        <v>85.221311475409834</v>
      </c>
      <c r="Q731" t="str">
        <f t="shared" si="68"/>
        <v>film &amp; video</v>
      </c>
      <c r="R731" t="str">
        <f t="shared" si="69"/>
        <v>drama</v>
      </c>
      <c r="S731" s="8">
        <f t="shared" si="70"/>
        <v>41309.25</v>
      </c>
      <c r="T731" s="8">
        <f t="shared" si="71"/>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s="5">
        <f t="shared" si="67"/>
        <v>110.96825396825396</v>
      </c>
      <c r="Q732" t="str">
        <f t="shared" si="68"/>
        <v>technology</v>
      </c>
      <c r="R732" t="str">
        <f t="shared" si="69"/>
        <v>wearables</v>
      </c>
      <c r="S732" s="8">
        <f t="shared" si="70"/>
        <v>42147.208333333328</v>
      </c>
      <c r="T732" s="8">
        <f t="shared" si="71"/>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s="5">
        <f t="shared" si="67"/>
        <v>32.968036529680369</v>
      </c>
      <c r="Q733" t="str">
        <f t="shared" si="68"/>
        <v>technology</v>
      </c>
      <c r="R733" t="str">
        <f t="shared" si="69"/>
        <v>web</v>
      </c>
      <c r="S733" s="8">
        <f t="shared" si="70"/>
        <v>42939.208333333328</v>
      </c>
      <c r="T733" s="8">
        <f t="shared" si="71"/>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s="5">
        <f t="shared" si="67"/>
        <v>96.005352363960753</v>
      </c>
      <c r="Q734" t="str">
        <f t="shared" si="68"/>
        <v>music</v>
      </c>
      <c r="R734" t="str">
        <f t="shared" si="69"/>
        <v>rock</v>
      </c>
      <c r="S734" s="8">
        <f t="shared" si="70"/>
        <v>42816.208333333328</v>
      </c>
      <c r="T734" s="8">
        <f t="shared" si="71"/>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s="5">
        <f t="shared" si="67"/>
        <v>84.96632653061225</v>
      </c>
      <c r="Q735" t="str">
        <f t="shared" si="68"/>
        <v>music</v>
      </c>
      <c r="R735" t="str">
        <f t="shared" si="69"/>
        <v>metal</v>
      </c>
      <c r="S735" s="8">
        <f t="shared" si="70"/>
        <v>41844.208333333336</v>
      </c>
      <c r="T735" s="8">
        <f t="shared" si="71"/>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s="5">
        <f t="shared" si="67"/>
        <v>25.007462686567163</v>
      </c>
      <c r="Q736" t="str">
        <f t="shared" si="68"/>
        <v>theater</v>
      </c>
      <c r="R736" t="str">
        <f t="shared" si="69"/>
        <v>plays</v>
      </c>
      <c r="S736" s="8">
        <f t="shared" si="70"/>
        <v>42763.25</v>
      </c>
      <c r="T736" s="8">
        <f t="shared" si="71"/>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s="5">
        <f t="shared" si="67"/>
        <v>65.998995479658461</v>
      </c>
      <c r="Q737" t="str">
        <f t="shared" si="68"/>
        <v>photography</v>
      </c>
      <c r="R737" t="str">
        <f t="shared" si="69"/>
        <v>photography books</v>
      </c>
      <c r="S737" s="8">
        <f t="shared" si="70"/>
        <v>42459.208333333328</v>
      </c>
      <c r="T737" s="8">
        <f t="shared" si="71"/>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s="5">
        <f t="shared" si="67"/>
        <v>87.34482758620689</v>
      </c>
      <c r="Q738" t="str">
        <f t="shared" si="68"/>
        <v>publishing</v>
      </c>
      <c r="R738" t="str">
        <f t="shared" si="69"/>
        <v>nonfiction</v>
      </c>
      <c r="S738" s="8">
        <f t="shared" si="70"/>
        <v>42055.25</v>
      </c>
      <c r="T738" s="8">
        <f t="shared" si="71"/>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s="5">
        <f t="shared" si="67"/>
        <v>27.933333333333334</v>
      </c>
      <c r="Q739" t="str">
        <f t="shared" si="68"/>
        <v>music</v>
      </c>
      <c r="R739" t="str">
        <f t="shared" si="69"/>
        <v>indie rock</v>
      </c>
      <c r="S739" s="8">
        <f t="shared" si="70"/>
        <v>42685.25</v>
      </c>
      <c r="T739" s="8">
        <f t="shared" si="71"/>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s="5">
        <f t="shared" si="67"/>
        <v>103.8</v>
      </c>
      <c r="Q740" t="str">
        <f t="shared" si="68"/>
        <v>theater</v>
      </c>
      <c r="R740" t="str">
        <f t="shared" si="69"/>
        <v>plays</v>
      </c>
      <c r="S740" s="8">
        <f t="shared" si="70"/>
        <v>41959.25</v>
      </c>
      <c r="T740" s="8">
        <f t="shared" si="71"/>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s="5">
        <f t="shared" si="67"/>
        <v>31.937172774869111</v>
      </c>
      <c r="Q741" t="str">
        <f t="shared" si="68"/>
        <v>music</v>
      </c>
      <c r="R741" t="str">
        <f t="shared" si="69"/>
        <v>indie rock</v>
      </c>
      <c r="S741" s="8">
        <f t="shared" si="70"/>
        <v>41089.208333333336</v>
      </c>
      <c r="T741" s="8">
        <f t="shared" si="71"/>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s="5">
        <f t="shared" si="67"/>
        <v>99.5</v>
      </c>
      <c r="Q742" t="str">
        <f t="shared" si="68"/>
        <v>theater</v>
      </c>
      <c r="R742" t="str">
        <f t="shared" si="69"/>
        <v>plays</v>
      </c>
      <c r="S742" s="8">
        <f t="shared" si="70"/>
        <v>42769.25</v>
      </c>
      <c r="T742" s="8">
        <f t="shared" si="71"/>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s="5">
        <f t="shared" si="67"/>
        <v>108.84615384615384</v>
      </c>
      <c r="Q743" t="str">
        <f t="shared" si="68"/>
        <v>theater</v>
      </c>
      <c r="R743" t="str">
        <f t="shared" si="69"/>
        <v>plays</v>
      </c>
      <c r="S743" s="8">
        <f t="shared" si="70"/>
        <v>40321.208333333336</v>
      </c>
      <c r="T743" s="8">
        <f t="shared" si="71"/>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s="5">
        <f t="shared" si="67"/>
        <v>110.76229508196721</v>
      </c>
      <c r="Q744" t="str">
        <f t="shared" si="68"/>
        <v>music</v>
      </c>
      <c r="R744" t="str">
        <f t="shared" si="69"/>
        <v>electric music</v>
      </c>
      <c r="S744" s="8">
        <f t="shared" si="70"/>
        <v>40197.25</v>
      </c>
      <c r="T744" s="8">
        <f t="shared" si="71"/>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s="5">
        <f t="shared" si="67"/>
        <v>29.647058823529413</v>
      </c>
      <c r="Q745" t="str">
        <f t="shared" si="68"/>
        <v>theater</v>
      </c>
      <c r="R745" t="str">
        <f t="shared" si="69"/>
        <v>plays</v>
      </c>
      <c r="S745" s="8">
        <f t="shared" si="70"/>
        <v>42298.208333333328</v>
      </c>
      <c r="T745" s="8">
        <f t="shared" si="71"/>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s="5">
        <f t="shared" si="67"/>
        <v>101.71428571428571</v>
      </c>
      <c r="Q746" t="str">
        <f t="shared" si="68"/>
        <v>theater</v>
      </c>
      <c r="R746" t="str">
        <f t="shared" si="69"/>
        <v>plays</v>
      </c>
      <c r="S746" s="8">
        <f t="shared" si="70"/>
        <v>43322.208333333328</v>
      </c>
      <c r="T746" s="8">
        <f t="shared" si="71"/>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s="5">
        <f t="shared" si="67"/>
        <v>61.5</v>
      </c>
      <c r="Q747" t="str">
        <f t="shared" si="68"/>
        <v>technology</v>
      </c>
      <c r="R747" t="str">
        <f t="shared" si="69"/>
        <v>wearables</v>
      </c>
      <c r="S747" s="8">
        <f t="shared" si="70"/>
        <v>40328.208333333336</v>
      </c>
      <c r="T747" s="8">
        <f t="shared" si="71"/>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s="5">
        <f t="shared" si="67"/>
        <v>35</v>
      </c>
      <c r="Q748" t="str">
        <f t="shared" si="68"/>
        <v>technology</v>
      </c>
      <c r="R748" t="str">
        <f t="shared" si="69"/>
        <v>web</v>
      </c>
      <c r="S748" s="8">
        <f t="shared" si="70"/>
        <v>40825.208333333336</v>
      </c>
      <c r="T748" s="8">
        <f t="shared" si="71"/>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s="5">
        <f t="shared" si="67"/>
        <v>40.049999999999997</v>
      </c>
      <c r="Q749" t="str">
        <f t="shared" si="68"/>
        <v>theater</v>
      </c>
      <c r="R749" t="str">
        <f t="shared" si="69"/>
        <v>plays</v>
      </c>
      <c r="S749" s="8">
        <f t="shared" si="70"/>
        <v>40423.208333333336</v>
      </c>
      <c r="T749" s="8">
        <f t="shared" si="71"/>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s="5">
        <f t="shared" si="67"/>
        <v>110.97231270358306</v>
      </c>
      <c r="Q750" t="str">
        <f t="shared" si="68"/>
        <v>film &amp; video</v>
      </c>
      <c r="R750" t="str">
        <f t="shared" si="69"/>
        <v>animation</v>
      </c>
      <c r="S750" s="8">
        <f t="shared" si="70"/>
        <v>40238.25</v>
      </c>
      <c r="T750" s="8">
        <f t="shared" si="71"/>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s="5">
        <f t="shared" si="67"/>
        <v>36.959016393442624</v>
      </c>
      <c r="Q751" t="str">
        <f t="shared" si="68"/>
        <v>technology</v>
      </c>
      <c r="R751" t="str">
        <f t="shared" si="69"/>
        <v>wearables</v>
      </c>
      <c r="S751" s="8">
        <f t="shared" si="70"/>
        <v>41920.208333333336</v>
      </c>
      <c r="T751" s="8">
        <f t="shared" si="71"/>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s="5">
        <f t="shared" si="67"/>
        <v>1</v>
      </c>
      <c r="Q752" t="str">
        <f t="shared" si="68"/>
        <v>music</v>
      </c>
      <c r="R752" t="str">
        <f t="shared" si="69"/>
        <v>electric music</v>
      </c>
      <c r="S752" s="8">
        <f t="shared" si="70"/>
        <v>40360.208333333336</v>
      </c>
      <c r="T752" s="8">
        <f t="shared" si="71"/>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s="5">
        <f t="shared" si="67"/>
        <v>30.974074074074075</v>
      </c>
      <c r="Q753" t="str">
        <f t="shared" si="68"/>
        <v>publishing</v>
      </c>
      <c r="R753" t="str">
        <f t="shared" si="69"/>
        <v>nonfiction</v>
      </c>
      <c r="S753" s="8">
        <f t="shared" si="70"/>
        <v>42446.208333333328</v>
      </c>
      <c r="T753" s="8">
        <f t="shared" si="71"/>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s="5">
        <f t="shared" si="67"/>
        <v>47.035087719298247</v>
      </c>
      <c r="Q754" t="str">
        <f t="shared" si="68"/>
        <v>theater</v>
      </c>
      <c r="R754" t="str">
        <f t="shared" si="69"/>
        <v>plays</v>
      </c>
      <c r="S754" s="8">
        <f t="shared" si="70"/>
        <v>40395.208333333336</v>
      </c>
      <c r="T754" s="8">
        <f t="shared" si="71"/>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s="5">
        <f t="shared" si="67"/>
        <v>88.065693430656935</v>
      </c>
      <c r="Q755" t="str">
        <f t="shared" si="68"/>
        <v>photography</v>
      </c>
      <c r="R755" t="str">
        <f t="shared" si="69"/>
        <v>photography books</v>
      </c>
      <c r="S755" s="8">
        <f t="shared" si="70"/>
        <v>40321.208333333336</v>
      </c>
      <c r="T755" s="8">
        <f t="shared" si="71"/>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s="5">
        <f t="shared" si="67"/>
        <v>37.005616224648989</v>
      </c>
      <c r="Q756" t="str">
        <f t="shared" si="68"/>
        <v>theater</v>
      </c>
      <c r="R756" t="str">
        <f t="shared" si="69"/>
        <v>plays</v>
      </c>
      <c r="S756" s="8">
        <f t="shared" si="70"/>
        <v>41210.208333333336</v>
      </c>
      <c r="T756" s="8">
        <f t="shared" si="71"/>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s="5">
        <f t="shared" si="67"/>
        <v>26.027777777777779</v>
      </c>
      <c r="Q757" t="str">
        <f t="shared" si="68"/>
        <v>theater</v>
      </c>
      <c r="R757" t="str">
        <f t="shared" si="69"/>
        <v>plays</v>
      </c>
      <c r="S757" s="8">
        <f t="shared" si="70"/>
        <v>43096.25</v>
      </c>
      <c r="T757" s="8">
        <f t="shared" si="71"/>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s="5">
        <f t="shared" si="67"/>
        <v>67.817567567567565</v>
      </c>
      <c r="Q758" t="str">
        <f t="shared" si="68"/>
        <v>theater</v>
      </c>
      <c r="R758" t="str">
        <f t="shared" si="69"/>
        <v>plays</v>
      </c>
      <c r="S758" s="8">
        <f t="shared" si="70"/>
        <v>42024.25</v>
      </c>
      <c r="T758" s="8">
        <f t="shared" si="71"/>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s="5">
        <f t="shared" si="67"/>
        <v>49.964912280701753</v>
      </c>
      <c r="Q759" t="str">
        <f t="shared" si="68"/>
        <v>film &amp; video</v>
      </c>
      <c r="R759" t="str">
        <f t="shared" si="69"/>
        <v>drama</v>
      </c>
      <c r="S759" s="8">
        <f t="shared" si="70"/>
        <v>40675.208333333336</v>
      </c>
      <c r="T759" s="8">
        <f t="shared" si="71"/>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s="5">
        <f t="shared" si="67"/>
        <v>110.01646903820817</v>
      </c>
      <c r="Q760" t="str">
        <f t="shared" si="68"/>
        <v>music</v>
      </c>
      <c r="R760" t="str">
        <f t="shared" si="69"/>
        <v>rock</v>
      </c>
      <c r="S760" s="8">
        <f t="shared" si="70"/>
        <v>41936.208333333336</v>
      </c>
      <c r="T760" s="8">
        <f t="shared" si="71"/>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s="5">
        <f t="shared" si="67"/>
        <v>89.964678178963894</v>
      </c>
      <c r="Q761" t="str">
        <f t="shared" si="68"/>
        <v>music</v>
      </c>
      <c r="R761" t="str">
        <f t="shared" si="69"/>
        <v>electric music</v>
      </c>
      <c r="S761" s="8">
        <f t="shared" si="70"/>
        <v>43136.25</v>
      </c>
      <c r="T761" s="8">
        <f t="shared" si="71"/>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s="5">
        <f t="shared" si="67"/>
        <v>79.009523809523813</v>
      </c>
      <c r="Q762" t="str">
        <f t="shared" si="68"/>
        <v>games</v>
      </c>
      <c r="R762" t="str">
        <f t="shared" si="69"/>
        <v>video games</v>
      </c>
      <c r="S762" s="8">
        <f t="shared" si="70"/>
        <v>43678.208333333328</v>
      </c>
      <c r="T762" s="8">
        <f t="shared" si="71"/>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s="5">
        <f t="shared" si="67"/>
        <v>86.867469879518069</v>
      </c>
      <c r="Q763" t="str">
        <f t="shared" si="68"/>
        <v>music</v>
      </c>
      <c r="R763" t="str">
        <f t="shared" si="69"/>
        <v>rock</v>
      </c>
      <c r="S763" s="8">
        <f t="shared" si="70"/>
        <v>42938.208333333328</v>
      </c>
      <c r="T763" s="8">
        <f t="shared" si="71"/>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s="5">
        <f t="shared" si="67"/>
        <v>62.04</v>
      </c>
      <c r="Q764" t="str">
        <f t="shared" si="68"/>
        <v>music</v>
      </c>
      <c r="R764" t="str">
        <f t="shared" si="69"/>
        <v>jazz</v>
      </c>
      <c r="S764" s="8">
        <f t="shared" si="70"/>
        <v>41241.25</v>
      </c>
      <c r="T764" s="8">
        <f t="shared" si="71"/>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s="5">
        <f t="shared" si="67"/>
        <v>26.970212765957445</v>
      </c>
      <c r="Q765" t="str">
        <f t="shared" si="68"/>
        <v>theater</v>
      </c>
      <c r="R765" t="str">
        <f t="shared" si="69"/>
        <v>plays</v>
      </c>
      <c r="S765" s="8">
        <f t="shared" si="70"/>
        <v>41037.208333333336</v>
      </c>
      <c r="T765" s="8">
        <f t="shared" si="71"/>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s="5">
        <f t="shared" si="67"/>
        <v>54.121621621621621</v>
      </c>
      <c r="Q766" t="str">
        <f t="shared" si="68"/>
        <v>music</v>
      </c>
      <c r="R766" t="str">
        <f t="shared" si="69"/>
        <v>rock</v>
      </c>
      <c r="S766" s="8">
        <f t="shared" si="70"/>
        <v>40676.208333333336</v>
      </c>
      <c r="T766" s="8">
        <f t="shared" si="71"/>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s="5">
        <f t="shared" si="67"/>
        <v>41.035353535353536</v>
      </c>
      <c r="Q767" t="str">
        <f t="shared" si="68"/>
        <v>music</v>
      </c>
      <c r="R767" t="str">
        <f t="shared" si="69"/>
        <v>indie rock</v>
      </c>
      <c r="S767" s="8">
        <f t="shared" si="70"/>
        <v>42840.208333333328</v>
      </c>
      <c r="T767" s="8">
        <f t="shared" si="71"/>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s="5">
        <f t="shared" si="67"/>
        <v>55.052419354838712</v>
      </c>
      <c r="Q768" t="str">
        <f t="shared" si="68"/>
        <v>film &amp; video</v>
      </c>
      <c r="R768" t="str">
        <f t="shared" si="69"/>
        <v>science fiction</v>
      </c>
      <c r="S768" s="8">
        <f t="shared" si="70"/>
        <v>43362.208333333328</v>
      </c>
      <c r="T768" s="8">
        <f t="shared" si="71"/>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s="5">
        <f t="shared" si="67"/>
        <v>107.93762183235867</v>
      </c>
      <c r="Q769" t="str">
        <f t="shared" si="68"/>
        <v>publishing</v>
      </c>
      <c r="R769" t="str">
        <f t="shared" si="69"/>
        <v>translations</v>
      </c>
      <c r="S769" s="8">
        <f t="shared" si="70"/>
        <v>42283.208333333328</v>
      </c>
      <c r="T769" s="8">
        <f t="shared" si="71"/>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s="5">
        <f t="shared" si="67"/>
        <v>73.92</v>
      </c>
      <c r="Q770" t="str">
        <f t="shared" si="68"/>
        <v>theater</v>
      </c>
      <c r="R770" t="str">
        <f t="shared" si="69"/>
        <v>plays</v>
      </c>
      <c r="S770" s="8">
        <f t="shared" si="70"/>
        <v>41619.25</v>
      </c>
      <c r="T770" s="8">
        <f t="shared" si="71"/>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+E771/D771</f>
        <v>0.86867834394904464</v>
      </c>
      <c r="P771" s="5">
        <f t="shared" ref="P771:P834" si="73">IFERROR(E771/G771,0)</f>
        <v>31.995894428152493</v>
      </c>
      <c r="Q771" t="str">
        <f t="shared" ref="Q771:Q834" si="74">LEFT(N771,SEARCH("/",N771)-1)</f>
        <v>games</v>
      </c>
      <c r="R771" t="str">
        <f t="shared" ref="R771:R834" si="75">+MID(N771,SEARCH("/",N771)+1,50)</f>
        <v>video games</v>
      </c>
      <c r="S771" s="8">
        <f t="shared" ref="S771:S834" si="76">DATE(1970,1,1) + J771/86400</f>
        <v>41501.208333333336</v>
      </c>
      <c r="T771" s="8">
        <f t="shared" ref="T771:T834" si="77">DATE(1970,1,1) + K771/86400</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s="5">
        <f t="shared" si="73"/>
        <v>53.898148148148145</v>
      </c>
      <c r="Q772" t="str">
        <f t="shared" si="74"/>
        <v>theater</v>
      </c>
      <c r="R772" t="str">
        <f t="shared" si="75"/>
        <v>plays</v>
      </c>
      <c r="S772" s="8">
        <f t="shared" si="76"/>
        <v>41743.208333333336</v>
      </c>
      <c r="T772" s="8">
        <f t="shared" si="77"/>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s="5">
        <f t="shared" si="73"/>
        <v>106.5</v>
      </c>
      <c r="Q773" t="str">
        <f t="shared" si="74"/>
        <v>theater</v>
      </c>
      <c r="R773" t="str">
        <f t="shared" si="75"/>
        <v>plays</v>
      </c>
      <c r="S773" s="8">
        <f t="shared" si="76"/>
        <v>43491.25</v>
      </c>
      <c r="T773" s="8">
        <f t="shared" si="77"/>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s="5">
        <f t="shared" si="73"/>
        <v>32.999805409612762</v>
      </c>
      <c r="Q774" t="str">
        <f t="shared" si="74"/>
        <v>music</v>
      </c>
      <c r="R774" t="str">
        <f t="shared" si="75"/>
        <v>indie rock</v>
      </c>
      <c r="S774" s="8">
        <f t="shared" si="76"/>
        <v>43505.25</v>
      </c>
      <c r="T774" s="8">
        <f t="shared" si="77"/>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s="5">
        <f t="shared" si="73"/>
        <v>43.00254993625159</v>
      </c>
      <c r="Q775" t="str">
        <f t="shared" si="74"/>
        <v>theater</v>
      </c>
      <c r="R775" t="str">
        <f t="shared" si="75"/>
        <v>plays</v>
      </c>
      <c r="S775" s="8">
        <f t="shared" si="76"/>
        <v>42838.208333333328</v>
      </c>
      <c r="T775" s="8">
        <f t="shared" si="77"/>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s="5">
        <f t="shared" si="73"/>
        <v>86.858974358974365</v>
      </c>
      <c r="Q776" t="str">
        <f t="shared" si="74"/>
        <v>technology</v>
      </c>
      <c r="R776" t="str">
        <f t="shared" si="75"/>
        <v>web</v>
      </c>
      <c r="S776" s="8">
        <f t="shared" si="76"/>
        <v>42513.208333333328</v>
      </c>
      <c r="T776" s="8">
        <f t="shared" si="77"/>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s="5">
        <f t="shared" si="73"/>
        <v>96.8</v>
      </c>
      <c r="Q777" t="str">
        <f t="shared" si="74"/>
        <v>music</v>
      </c>
      <c r="R777" t="str">
        <f t="shared" si="75"/>
        <v>rock</v>
      </c>
      <c r="S777" s="8">
        <f t="shared" si="76"/>
        <v>41949.25</v>
      </c>
      <c r="T777" s="8">
        <f t="shared" si="77"/>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s="5">
        <f t="shared" si="73"/>
        <v>32.995456610631528</v>
      </c>
      <c r="Q778" t="str">
        <f t="shared" si="74"/>
        <v>theater</v>
      </c>
      <c r="R778" t="str">
        <f t="shared" si="75"/>
        <v>plays</v>
      </c>
      <c r="S778" s="8">
        <f t="shared" si="76"/>
        <v>43650.208333333328</v>
      </c>
      <c r="T778" s="8">
        <f t="shared" si="77"/>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s="5">
        <f t="shared" si="73"/>
        <v>68.028106508875737</v>
      </c>
      <c r="Q779" t="str">
        <f t="shared" si="74"/>
        <v>theater</v>
      </c>
      <c r="R779" t="str">
        <f t="shared" si="75"/>
        <v>plays</v>
      </c>
      <c r="S779" s="8">
        <f t="shared" si="76"/>
        <v>40809.208333333336</v>
      </c>
      <c r="T779" s="8">
        <f t="shared" si="77"/>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s="5">
        <f t="shared" si="73"/>
        <v>58.867816091954026</v>
      </c>
      <c r="Q780" t="str">
        <f t="shared" si="74"/>
        <v>film &amp; video</v>
      </c>
      <c r="R780" t="str">
        <f t="shared" si="75"/>
        <v>animation</v>
      </c>
      <c r="S780" s="8">
        <f t="shared" si="76"/>
        <v>40768.208333333336</v>
      </c>
      <c r="T780" s="8">
        <f t="shared" si="77"/>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s="5">
        <f t="shared" si="73"/>
        <v>105.04572803850782</v>
      </c>
      <c r="Q781" t="str">
        <f t="shared" si="74"/>
        <v>theater</v>
      </c>
      <c r="R781" t="str">
        <f t="shared" si="75"/>
        <v>plays</v>
      </c>
      <c r="S781" s="8">
        <f t="shared" si="76"/>
        <v>42230.208333333328</v>
      </c>
      <c r="T781" s="8">
        <f t="shared" si="77"/>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s="5">
        <f t="shared" si="73"/>
        <v>33.054878048780488</v>
      </c>
      <c r="Q782" t="str">
        <f t="shared" si="74"/>
        <v>film &amp; video</v>
      </c>
      <c r="R782" t="str">
        <f t="shared" si="75"/>
        <v>drama</v>
      </c>
      <c r="S782" s="8">
        <f t="shared" si="76"/>
        <v>42573.208333333328</v>
      </c>
      <c r="T782" s="8">
        <f t="shared" si="77"/>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s="5">
        <f t="shared" si="73"/>
        <v>78.821428571428569</v>
      </c>
      <c r="Q783" t="str">
        <f t="shared" si="74"/>
        <v>theater</v>
      </c>
      <c r="R783" t="str">
        <f t="shared" si="75"/>
        <v>plays</v>
      </c>
      <c r="S783" s="8">
        <f t="shared" si="76"/>
        <v>40482.208333333336</v>
      </c>
      <c r="T783" s="8">
        <f t="shared" si="77"/>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s="5">
        <f t="shared" si="73"/>
        <v>68.204968944099377</v>
      </c>
      <c r="Q784" t="str">
        <f t="shared" si="74"/>
        <v>film &amp; video</v>
      </c>
      <c r="R784" t="str">
        <f t="shared" si="75"/>
        <v>animation</v>
      </c>
      <c r="S784" s="8">
        <f t="shared" si="76"/>
        <v>40603.25</v>
      </c>
      <c r="T784" s="8">
        <f t="shared" si="77"/>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s="5">
        <f t="shared" si="73"/>
        <v>75.731884057971016</v>
      </c>
      <c r="Q785" t="str">
        <f t="shared" si="74"/>
        <v>music</v>
      </c>
      <c r="R785" t="str">
        <f t="shared" si="75"/>
        <v>rock</v>
      </c>
      <c r="S785" s="8">
        <f t="shared" si="76"/>
        <v>41625.25</v>
      </c>
      <c r="T785" s="8">
        <f t="shared" si="77"/>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s="5">
        <f t="shared" si="73"/>
        <v>30.996070133010882</v>
      </c>
      <c r="Q786" t="str">
        <f t="shared" si="74"/>
        <v>technology</v>
      </c>
      <c r="R786" t="str">
        <f t="shared" si="75"/>
        <v>web</v>
      </c>
      <c r="S786" s="8">
        <f t="shared" si="76"/>
        <v>42435.25</v>
      </c>
      <c r="T786" s="8">
        <f t="shared" si="77"/>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s="5">
        <f t="shared" si="73"/>
        <v>101.88188976377953</v>
      </c>
      <c r="Q787" t="str">
        <f t="shared" si="74"/>
        <v>film &amp; video</v>
      </c>
      <c r="R787" t="str">
        <f t="shared" si="75"/>
        <v>animation</v>
      </c>
      <c r="S787" s="8">
        <f t="shared" si="76"/>
        <v>43582.208333333328</v>
      </c>
      <c r="T787" s="8">
        <f t="shared" si="77"/>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s="5">
        <f t="shared" si="73"/>
        <v>52.879227053140099</v>
      </c>
      <c r="Q788" t="str">
        <f t="shared" si="74"/>
        <v>music</v>
      </c>
      <c r="R788" t="str">
        <f t="shared" si="75"/>
        <v>jazz</v>
      </c>
      <c r="S788" s="8">
        <f t="shared" si="76"/>
        <v>43186.208333333328</v>
      </c>
      <c r="T788" s="8">
        <f t="shared" si="77"/>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s="5">
        <f t="shared" si="73"/>
        <v>71.005820721769496</v>
      </c>
      <c r="Q789" t="str">
        <f t="shared" si="74"/>
        <v>music</v>
      </c>
      <c r="R789" t="str">
        <f t="shared" si="75"/>
        <v>rock</v>
      </c>
      <c r="S789" s="8">
        <f t="shared" si="76"/>
        <v>40684.208333333336</v>
      </c>
      <c r="T789" s="8">
        <f t="shared" si="77"/>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s="5">
        <f t="shared" si="73"/>
        <v>102.38709677419355</v>
      </c>
      <c r="Q790" t="str">
        <f t="shared" si="74"/>
        <v>film &amp; video</v>
      </c>
      <c r="R790" t="str">
        <f t="shared" si="75"/>
        <v>animation</v>
      </c>
      <c r="S790" s="8">
        <f t="shared" si="76"/>
        <v>41202.208333333336</v>
      </c>
      <c r="T790" s="8">
        <f t="shared" si="77"/>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s="5">
        <f t="shared" si="73"/>
        <v>74.466666666666669</v>
      </c>
      <c r="Q791" t="str">
        <f t="shared" si="74"/>
        <v>theater</v>
      </c>
      <c r="R791" t="str">
        <f t="shared" si="75"/>
        <v>plays</v>
      </c>
      <c r="S791" s="8">
        <f t="shared" si="76"/>
        <v>41786.208333333336</v>
      </c>
      <c r="T791" s="8">
        <f t="shared" si="77"/>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s="5">
        <f t="shared" si="73"/>
        <v>51.009883198562441</v>
      </c>
      <c r="Q792" t="str">
        <f t="shared" si="74"/>
        <v>theater</v>
      </c>
      <c r="R792" t="str">
        <f t="shared" si="75"/>
        <v>plays</v>
      </c>
      <c r="S792" s="8">
        <f t="shared" si="76"/>
        <v>40223.25</v>
      </c>
      <c r="T792" s="8">
        <f t="shared" si="77"/>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s="5">
        <f t="shared" si="73"/>
        <v>90</v>
      </c>
      <c r="Q793" t="str">
        <f t="shared" si="74"/>
        <v>food</v>
      </c>
      <c r="R793" t="str">
        <f t="shared" si="75"/>
        <v>food trucks</v>
      </c>
      <c r="S793" s="8">
        <f t="shared" si="76"/>
        <v>42715.25</v>
      </c>
      <c r="T793" s="8">
        <f t="shared" si="77"/>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s="5">
        <f t="shared" si="73"/>
        <v>97.142857142857139</v>
      </c>
      <c r="Q794" t="str">
        <f t="shared" si="74"/>
        <v>theater</v>
      </c>
      <c r="R794" t="str">
        <f t="shared" si="75"/>
        <v>plays</v>
      </c>
      <c r="S794" s="8">
        <f t="shared" si="76"/>
        <v>41451.208333333336</v>
      </c>
      <c r="T794" s="8">
        <f t="shared" si="77"/>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s="5">
        <f t="shared" si="73"/>
        <v>72.071823204419886</v>
      </c>
      <c r="Q795" t="str">
        <f t="shared" si="74"/>
        <v>publishing</v>
      </c>
      <c r="R795" t="str">
        <f t="shared" si="75"/>
        <v>nonfiction</v>
      </c>
      <c r="S795" s="8">
        <f t="shared" si="76"/>
        <v>41450.208333333336</v>
      </c>
      <c r="T795" s="8">
        <f t="shared" si="77"/>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s="5">
        <f t="shared" si="73"/>
        <v>75.236363636363635</v>
      </c>
      <c r="Q796" t="str">
        <f t="shared" si="74"/>
        <v>music</v>
      </c>
      <c r="R796" t="str">
        <f t="shared" si="75"/>
        <v>rock</v>
      </c>
      <c r="S796" s="8">
        <f t="shared" si="76"/>
        <v>43091.25</v>
      </c>
      <c r="T796" s="8">
        <f t="shared" si="77"/>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s="5">
        <f t="shared" si="73"/>
        <v>32.967741935483872</v>
      </c>
      <c r="Q797" t="str">
        <f t="shared" si="74"/>
        <v>film &amp; video</v>
      </c>
      <c r="R797" t="str">
        <f t="shared" si="75"/>
        <v>drama</v>
      </c>
      <c r="S797" s="8">
        <f t="shared" si="76"/>
        <v>42675.208333333328</v>
      </c>
      <c r="T797" s="8">
        <f t="shared" si="77"/>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s="5">
        <f t="shared" si="73"/>
        <v>54.807692307692307</v>
      </c>
      <c r="Q798" t="str">
        <f t="shared" si="74"/>
        <v>games</v>
      </c>
      <c r="R798" t="str">
        <f t="shared" si="75"/>
        <v>mobile games</v>
      </c>
      <c r="S798" s="8">
        <f t="shared" si="76"/>
        <v>41859.208333333336</v>
      </c>
      <c r="T798" s="8">
        <f t="shared" si="77"/>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s="5">
        <f t="shared" si="73"/>
        <v>45.037837837837834</v>
      </c>
      <c r="Q799" t="str">
        <f t="shared" si="74"/>
        <v>technology</v>
      </c>
      <c r="R799" t="str">
        <f t="shared" si="75"/>
        <v>web</v>
      </c>
      <c r="S799" s="8">
        <f t="shared" si="76"/>
        <v>43464.25</v>
      </c>
      <c r="T799" s="8">
        <f t="shared" si="77"/>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s="5">
        <f t="shared" si="73"/>
        <v>52.958677685950413</v>
      </c>
      <c r="Q800" t="str">
        <f t="shared" si="74"/>
        <v>theater</v>
      </c>
      <c r="R800" t="str">
        <f t="shared" si="75"/>
        <v>plays</v>
      </c>
      <c r="S800" s="8">
        <f t="shared" si="76"/>
        <v>41060.208333333336</v>
      </c>
      <c r="T800" s="8">
        <f t="shared" si="77"/>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s="5">
        <f t="shared" si="73"/>
        <v>60.017959183673469</v>
      </c>
      <c r="Q801" t="str">
        <f t="shared" si="74"/>
        <v>theater</v>
      </c>
      <c r="R801" t="str">
        <f t="shared" si="75"/>
        <v>plays</v>
      </c>
      <c r="S801" s="8">
        <f t="shared" si="76"/>
        <v>42399.25</v>
      </c>
      <c r="T801" s="8">
        <f t="shared" si="77"/>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s="5">
        <f t="shared" si="73"/>
        <v>1</v>
      </c>
      <c r="Q802" t="str">
        <f t="shared" si="74"/>
        <v>music</v>
      </c>
      <c r="R802" t="str">
        <f t="shared" si="75"/>
        <v>rock</v>
      </c>
      <c r="S802" s="8">
        <f t="shared" si="76"/>
        <v>42167.208333333328</v>
      </c>
      <c r="T802" s="8">
        <f t="shared" si="77"/>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s="5">
        <f t="shared" si="73"/>
        <v>44.028301886792455</v>
      </c>
      <c r="Q803" t="str">
        <f t="shared" si="74"/>
        <v>photography</v>
      </c>
      <c r="R803" t="str">
        <f t="shared" si="75"/>
        <v>photography books</v>
      </c>
      <c r="S803" s="8">
        <f t="shared" si="76"/>
        <v>43830.25</v>
      </c>
      <c r="T803" s="8">
        <f t="shared" si="77"/>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s="5">
        <f t="shared" si="73"/>
        <v>86.028169014084511</v>
      </c>
      <c r="Q804" t="str">
        <f t="shared" si="74"/>
        <v>photography</v>
      </c>
      <c r="R804" t="str">
        <f t="shared" si="75"/>
        <v>photography books</v>
      </c>
      <c r="S804" s="8">
        <f t="shared" si="76"/>
        <v>43650.208333333328</v>
      </c>
      <c r="T804" s="8">
        <f t="shared" si="77"/>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s="5">
        <f t="shared" si="73"/>
        <v>28.012875536480685</v>
      </c>
      <c r="Q805" t="str">
        <f t="shared" si="74"/>
        <v>theater</v>
      </c>
      <c r="R805" t="str">
        <f t="shared" si="75"/>
        <v>plays</v>
      </c>
      <c r="S805" s="8">
        <f t="shared" si="76"/>
        <v>43492.25</v>
      </c>
      <c r="T805" s="8">
        <f t="shared" si="77"/>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s="5">
        <f t="shared" si="73"/>
        <v>32.050458715596328</v>
      </c>
      <c r="Q806" t="str">
        <f t="shared" si="74"/>
        <v>music</v>
      </c>
      <c r="R806" t="str">
        <f t="shared" si="75"/>
        <v>rock</v>
      </c>
      <c r="S806" s="8">
        <f t="shared" si="76"/>
        <v>43102.25</v>
      </c>
      <c r="T806" s="8">
        <f t="shared" si="77"/>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s="5">
        <f t="shared" si="73"/>
        <v>73.611940298507463</v>
      </c>
      <c r="Q807" t="str">
        <f t="shared" si="74"/>
        <v>film &amp; video</v>
      </c>
      <c r="R807" t="str">
        <f t="shared" si="75"/>
        <v>documentary</v>
      </c>
      <c r="S807" s="8">
        <f t="shared" si="76"/>
        <v>41958.25</v>
      </c>
      <c r="T807" s="8">
        <f t="shared" si="77"/>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s="5">
        <f t="shared" si="73"/>
        <v>108.71052631578948</v>
      </c>
      <c r="Q808" t="str">
        <f t="shared" si="74"/>
        <v>film &amp; video</v>
      </c>
      <c r="R808" t="str">
        <f t="shared" si="75"/>
        <v>drama</v>
      </c>
      <c r="S808" s="8">
        <f t="shared" si="76"/>
        <v>40973.25</v>
      </c>
      <c r="T808" s="8">
        <f t="shared" si="77"/>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s="5">
        <f t="shared" si="73"/>
        <v>42.97674418604651</v>
      </c>
      <c r="Q809" t="str">
        <f t="shared" si="74"/>
        <v>theater</v>
      </c>
      <c r="R809" t="str">
        <f t="shared" si="75"/>
        <v>plays</v>
      </c>
      <c r="S809" s="8">
        <f t="shared" si="76"/>
        <v>43753.208333333328</v>
      </c>
      <c r="T809" s="8">
        <f t="shared" si="77"/>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s="5">
        <f t="shared" si="73"/>
        <v>83.315789473684205</v>
      </c>
      <c r="Q810" t="str">
        <f t="shared" si="74"/>
        <v>food</v>
      </c>
      <c r="R810" t="str">
        <f t="shared" si="75"/>
        <v>food trucks</v>
      </c>
      <c r="S810" s="8">
        <f t="shared" si="76"/>
        <v>42507.208333333328</v>
      </c>
      <c r="T810" s="8">
        <f t="shared" si="77"/>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s="5">
        <f t="shared" si="73"/>
        <v>42</v>
      </c>
      <c r="Q811" t="str">
        <f t="shared" si="74"/>
        <v>film &amp; video</v>
      </c>
      <c r="R811" t="str">
        <f t="shared" si="75"/>
        <v>documentary</v>
      </c>
      <c r="S811" s="8">
        <f t="shared" si="76"/>
        <v>41135.208333333336</v>
      </c>
      <c r="T811" s="8">
        <f t="shared" si="77"/>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s="5">
        <f t="shared" si="73"/>
        <v>55.927601809954751</v>
      </c>
      <c r="Q812" t="str">
        <f t="shared" si="74"/>
        <v>theater</v>
      </c>
      <c r="R812" t="str">
        <f t="shared" si="75"/>
        <v>plays</v>
      </c>
      <c r="S812" s="8">
        <f t="shared" si="76"/>
        <v>43067.25</v>
      </c>
      <c r="T812" s="8">
        <f t="shared" si="77"/>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s="5">
        <f t="shared" si="73"/>
        <v>105.03681885125184</v>
      </c>
      <c r="Q813" t="str">
        <f t="shared" si="74"/>
        <v>games</v>
      </c>
      <c r="R813" t="str">
        <f t="shared" si="75"/>
        <v>video games</v>
      </c>
      <c r="S813" s="8">
        <f t="shared" si="76"/>
        <v>42378.25</v>
      </c>
      <c r="T813" s="8">
        <f t="shared" si="77"/>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s="5">
        <f t="shared" si="73"/>
        <v>48</v>
      </c>
      <c r="Q814" t="str">
        <f t="shared" si="74"/>
        <v>publishing</v>
      </c>
      <c r="R814" t="str">
        <f t="shared" si="75"/>
        <v>nonfiction</v>
      </c>
      <c r="S814" s="8">
        <f t="shared" si="76"/>
        <v>43206.208333333328</v>
      </c>
      <c r="T814" s="8">
        <f t="shared" si="77"/>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s="5">
        <f t="shared" si="73"/>
        <v>112.66176470588235</v>
      </c>
      <c r="Q815" t="str">
        <f t="shared" si="74"/>
        <v>games</v>
      </c>
      <c r="R815" t="str">
        <f t="shared" si="75"/>
        <v>video games</v>
      </c>
      <c r="S815" s="8">
        <f t="shared" si="76"/>
        <v>41148.208333333336</v>
      </c>
      <c r="T815" s="8">
        <f t="shared" si="77"/>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s="5">
        <f t="shared" si="73"/>
        <v>81.944444444444443</v>
      </c>
      <c r="Q816" t="str">
        <f t="shared" si="74"/>
        <v>music</v>
      </c>
      <c r="R816" t="str">
        <f t="shared" si="75"/>
        <v>rock</v>
      </c>
      <c r="S816" s="8">
        <f t="shared" si="76"/>
        <v>42517.208333333328</v>
      </c>
      <c r="T816" s="8">
        <f t="shared" si="77"/>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s="5">
        <f t="shared" si="73"/>
        <v>64.049180327868854</v>
      </c>
      <c r="Q817" t="str">
        <f t="shared" si="74"/>
        <v>music</v>
      </c>
      <c r="R817" t="str">
        <f t="shared" si="75"/>
        <v>rock</v>
      </c>
      <c r="S817" s="8">
        <f t="shared" si="76"/>
        <v>43068.25</v>
      </c>
      <c r="T817" s="8">
        <f t="shared" si="77"/>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s="5">
        <f t="shared" si="73"/>
        <v>106.39097744360902</v>
      </c>
      <c r="Q818" t="str">
        <f t="shared" si="74"/>
        <v>theater</v>
      </c>
      <c r="R818" t="str">
        <f t="shared" si="75"/>
        <v>plays</v>
      </c>
      <c r="S818" s="8">
        <f t="shared" si="76"/>
        <v>41680.25</v>
      </c>
      <c r="T818" s="8">
        <f t="shared" si="77"/>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s="5">
        <f t="shared" si="73"/>
        <v>76.011249497790274</v>
      </c>
      <c r="Q819" t="str">
        <f t="shared" si="74"/>
        <v>publishing</v>
      </c>
      <c r="R819" t="str">
        <f t="shared" si="75"/>
        <v>nonfiction</v>
      </c>
      <c r="S819" s="8">
        <f t="shared" si="76"/>
        <v>43589.208333333328</v>
      </c>
      <c r="T819" s="8">
        <f t="shared" si="77"/>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s="5">
        <f t="shared" si="73"/>
        <v>111.07246376811594</v>
      </c>
      <c r="Q820" t="str">
        <f t="shared" si="74"/>
        <v>theater</v>
      </c>
      <c r="R820" t="str">
        <f t="shared" si="75"/>
        <v>plays</v>
      </c>
      <c r="S820" s="8">
        <f t="shared" si="76"/>
        <v>43486.25</v>
      </c>
      <c r="T820" s="8">
        <f t="shared" si="77"/>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s="5">
        <f t="shared" si="73"/>
        <v>95.936170212765958</v>
      </c>
      <c r="Q821" t="str">
        <f t="shared" si="74"/>
        <v>games</v>
      </c>
      <c r="R821" t="str">
        <f t="shared" si="75"/>
        <v>video games</v>
      </c>
      <c r="S821" s="8">
        <f t="shared" si="76"/>
        <v>41237.25</v>
      </c>
      <c r="T821" s="8">
        <f t="shared" si="77"/>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s="5">
        <f t="shared" si="73"/>
        <v>43.043010752688176</v>
      </c>
      <c r="Q822" t="str">
        <f t="shared" si="74"/>
        <v>music</v>
      </c>
      <c r="R822" t="str">
        <f t="shared" si="75"/>
        <v>rock</v>
      </c>
      <c r="S822" s="8">
        <f t="shared" si="76"/>
        <v>43310.208333333328</v>
      </c>
      <c r="T822" s="8">
        <f t="shared" si="77"/>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s="5">
        <f t="shared" si="73"/>
        <v>67.966666666666669</v>
      </c>
      <c r="Q823" t="str">
        <f t="shared" si="74"/>
        <v>film &amp; video</v>
      </c>
      <c r="R823" t="str">
        <f t="shared" si="75"/>
        <v>documentary</v>
      </c>
      <c r="S823" s="8">
        <f t="shared" si="76"/>
        <v>42794.25</v>
      </c>
      <c r="T823" s="8">
        <f t="shared" si="77"/>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s="5">
        <f t="shared" si="73"/>
        <v>89.991428571428571</v>
      </c>
      <c r="Q824" t="str">
        <f t="shared" si="74"/>
        <v>music</v>
      </c>
      <c r="R824" t="str">
        <f t="shared" si="75"/>
        <v>rock</v>
      </c>
      <c r="S824" s="8">
        <f t="shared" si="76"/>
        <v>41698.25</v>
      </c>
      <c r="T824" s="8">
        <f t="shared" si="77"/>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s="5">
        <f t="shared" si="73"/>
        <v>58.095238095238095</v>
      </c>
      <c r="Q825" t="str">
        <f t="shared" si="74"/>
        <v>music</v>
      </c>
      <c r="R825" t="str">
        <f t="shared" si="75"/>
        <v>rock</v>
      </c>
      <c r="S825" s="8">
        <f t="shared" si="76"/>
        <v>41892.208333333336</v>
      </c>
      <c r="T825" s="8">
        <f t="shared" si="77"/>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s="5">
        <f t="shared" si="73"/>
        <v>83.996875000000003</v>
      </c>
      <c r="Q826" t="str">
        <f t="shared" si="74"/>
        <v>publishing</v>
      </c>
      <c r="R826" t="str">
        <f t="shared" si="75"/>
        <v>nonfiction</v>
      </c>
      <c r="S826" s="8">
        <f t="shared" si="76"/>
        <v>40348.208333333336</v>
      </c>
      <c r="T826" s="8">
        <f t="shared" si="77"/>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s="5">
        <f t="shared" si="73"/>
        <v>88.853503184713375</v>
      </c>
      <c r="Q827" t="str">
        <f t="shared" si="74"/>
        <v>film &amp; video</v>
      </c>
      <c r="R827" t="str">
        <f t="shared" si="75"/>
        <v>shorts</v>
      </c>
      <c r="S827" s="8">
        <f t="shared" si="76"/>
        <v>42941.208333333328</v>
      </c>
      <c r="T827" s="8">
        <f t="shared" si="77"/>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s="5">
        <f t="shared" si="73"/>
        <v>65.963917525773198</v>
      </c>
      <c r="Q828" t="str">
        <f t="shared" si="74"/>
        <v>theater</v>
      </c>
      <c r="R828" t="str">
        <f t="shared" si="75"/>
        <v>plays</v>
      </c>
      <c r="S828" s="8">
        <f t="shared" si="76"/>
        <v>40525.25</v>
      </c>
      <c r="T828" s="8">
        <f t="shared" si="77"/>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s="5">
        <f t="shared" si="73"/>
        <v>74.804878048780495</v>
      </c>
      <c r="Q829" t="str">
        <f t="shared" si="74"/>
        <v>film &amp; video</v>
      </c>
      <c r="R829" t="str">
        <f t="shared" si="75"/>
        <v>drama</v>
      </c>
      <c r="S829" s="8">
        <f t="shared" si="76"/>
        <v>40666.208333333336</v>
      </c>
      <c r="T829" s="8">
        <f t="shared" si="77"/>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s="5">
        <f t="shared" si="73"/>
        <v>69.98571428571428</v>
      </c>
      <c r="Q830" t="str">
        <f t="shared" si="74"/>
        <v>theater</v>
      </c>
      <c r="R830" t="str">
        <f t="shared" si="75"/>
        <v>plays</v>
      </c>
      <c r="S830" s="8">
        <f t="shared" si="76"/>
        <v>43340.208333333328</v>
      </c>
      <c r="T830" s="8">
        <f t="shared" si="77"/>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s="5">
        <f t="shared" si="73"/>
        <v>32.006493506493506</v>
      </c>
      <c r="Q831" t="str">
        <f t="shared" si="74"/>
        <v>theater</v>
      </c>
      <c r="R831" t="str">
        <f t="shared" si="75"/>
        <v>plays</v>
      </c>
      <c r="S831" s="8">
        <f t="shared" si="76"/>
        <v>42164.208333333328</v>
      </c>
      <c r="T831" s="8">
        <f t="shared" si="77"/>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s="5">
        <f t="shared" si="73"/>
        <v>64.727272727272734</v>
      </c>
      <c r="Q832" t="str">
        <f t="shared" si="74"/>
        <v>theater</v>
      </c>
      <c r="R832" t="str">
        <f t="shared" si="75"/>
        <v>plays</v>
      </c>
      <c r="S832" s="8">
        <f t="shared" si="76"/>
        <v>43103.25</v>
      </c>
      <c r="T832" s="8">
        <f t="shared" si="77"/>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s="5">
        <f t="shared" si="73"/>
        <v>24.998110087408456</v>
      </c>
      <c r="Q833" t="str">
        <f t="shared" si="74"/>
        <v>photography</v>
      </c>
      <c r="R833" t="str">
        <f t="shared" si="75"/>
        <v>photography books</v>
      </c>
      <c r="S833" s="8">
        <f t="shared" si="76"/>
        <v>40994.208333333336</v>
      </c>
      <c r="T833" s="8">
        <f t="shared" si="77"/>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s="5">
        <f t="shared" si="73"/>
        <v>104.97764070932922</v>
      </c>
      <c r="Q834" t="str">
        <f t="shared" si="74"/>
        <v>publishing</v>
      </c>
      <c r="R834" t="str">
        <f t="shared" si="75"/>
        <v>translations</v>
      </c>
      <c r="S834" s="8">
        <f t="shared" si="76"/>
        <v>42299.208333333328</v>
      </c>
      <c r="T834" s="8">
        <f t="shared" si="77"/>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+E835/D835</f>
        <v>1.5769117647058823</v>
      </c>
      <c r="P835" s="5">
        <f t="shared" ref="P835:P898" si="79">IFERROR(E835/G835,0)</f>
        <v>64.987878787878785</v>
      </c>
      <c r="Q835" t="str">
        <f t="shared" ref="Q835:Q898" si="80">LEFT(N835,SEARCH("/",N835)-1)</f>
        <v>publishing</v>
      </c>
      <c r="R835" t="str">
        <f t="shared" ref="R835:R898" si="81">+MID(N835,SEARCH("/",N835)+1,50)</f>
        <v>translations</v>
      </c>
      <c r="S835" s="8">
        <f t="shared" ref="S835:S898" si="82">DATE(1970,1,1) + J835/86400</f>
        <v>40588.25</v>
      </c>
      <c r="T835" s="8">
        <f t="shared" ref="T835:T898" si="83">DATE(1970,1,1) + K835/86400</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s="5">
        <f t="shared" si="79"/>
        <v>94.352941176470594</v>
      </c>
      <c r="Q836" t="str">
        <f t="shared" si="80"/>
        <v>theater</v>
      </c>
      <c r="R836" t="str">
        <f t="shared" si="81"/>
        <v>plays</v>
      </c>
      <c r="S836" s="8">
        <f t="shared" si="82"/>
        <v>41448.208333333336</v>
      </c>
      <c r="T836" s="8">
        <f t="shared" si="83"/>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s="5">
        <f t="shared" si="79"/>
        <v>44.001706484641637</v>
      </c>
      <c r="Q837" t="str">
        <f t="shared" si="80"/>
        <v>technology</v>
      </c>
      <c r="R837" t="str">
        <f t="shared" si="81"/>
        <v>web</v>
      </c>
      <c r="S837" s="8">
        <f t="shared" si="82"/>
        <v>42063.25</v>
      </c>
      <c r="T837" s="8">
        <f t="shared" si="83"/>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s="5">
        <f t="shared" si="79"/>
        <v>64.744680851063833</v>
      </c>
      <c r="Q838" t="str">
        <f t="shared" si="80"/>
        <v>music</v>
      </c>
      <c r="R838" t="str">
        <f t="shared" si="81"/>
        <v>indie rock</v>
      </c>
      <c r="S838" s="8">
        <f t="shared" si="82"/>
        <v>40214.25</v>
      </c>
      <c r="T838" s="8">
        <f t="shared" si="83"/>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s="5">
        <f t="shared" si="79"/>
        <v>84.00667779632721</v>
      </c>
      <c r="Q839" t="str">
        <f t="shared" si="80"/>
        <v>music</v>
      </c>
      <c r="R839" t="str">
        <f t="shared" si="81"/>
        <v>jazz</v>
      </c>
      <c r="S839" s="8">
        <f t="shared" si="82"/>
        <v>40629.208333333336</v>
      </c>
      <c r="T839" s="8">
        <f t="shared" si="83"/>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s="5">
        <f t="shared" si="79"/>
        <v>34.061302681992338</v>
      </c>
      <c r="Q840" t="str">
        <f t="shared" si="80"/>
        <v>theater</v>
      </c>
      <c r="R840" t="str">
        <f t="shared" si="81"/>
        <v>plays</v>
      </c>
      <c r="S840" s="8">
        <f t="shared" si="82"/>
        <v>43370.208333333328</v>
      </c>
      <c r="T840" s="8">
        <f t="shared" si="83"/>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s="5">
        <f t="shared" si="79"/>
        <v>93.273885350318466</v>
      </c>
      <c r="Q841" t="str">
        <f t="shared" si="80"/>
        <v>film &amp; video</v>
      </c>
      <c r="R841" t="str">
        <f t="shared" si="81"/>
        <v>documentary</v>
      </c>
      <c r="S841" s="8">
        <f t="shared" si="82"/>
        <v>41715.208333333336</v>
      </c>
      <c r="T841" s="8">
        <f t="shared" si="83"/>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s="5">
        <f t="shared" si="79"/>
        <v>32.998301726577978</v>
      </c>
      <c r="Q842" t="str">
        <f t="shared" si="80"/>
        <v>theater</v>
      </c>
      <c r="R842" t="str">
        <f t="shared" si="81"/>
        <v>plays</v>
      </c>
      <c r="S842" s="8">
        <f t="shared" si="82"/>
        <v>41836.208333333336</v>
      </c>
      <c r="T842" s="8">
        <f t="shared" si="83"/>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s="5">
        <f t="shared" si="79"/>
        <v>83.812903225806451</v>
      </c>
      <c r="Q843" t="str">
        <f t="shared" si="80"/>
        <v>technology</v>
      </c>
      <c r="R843" t="str">
        <f t="shared" si="81"/>
        <v>web</v>
      </c>
      <c r="S843" s="8">
        <f t="shared" si="82"/>
        <v>42419.25</v>
      </c>
      <c r="T843" s="8">
        <f t="shared" si="83"/>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s="5">
        <f t="shared" si="79"/>
        <v>63.992424242424242</v>
      </c>
      <c r="Q844" t="str">
        <f t="shared" si="80"/>
        <v>technology</v>
      </c>
      <c r="R844" t="str">
        <f t="shared" si="81"/>
        <v>wearables</v>
      </c>
      <c r="S844" s="8">
        <f t="shared" si="82"/>
        <v>43266.208333333328</v>
      </c>
      <c r="T844" s="8">
        <f t="shared" si="83"/>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s="5">
        <f t="shared" si="79"/>
        <v>81.909090909090907</v>
      </c>
      <c r="Q845" t="str">
        <f t="shared" si="80"/>
        <v>photography</v>
      </c>
      <c r="R845" t="str">
        <f t="shared" si="81"/>
        <v>photography books</v>
      </c>
      <c r="S845" s="8">
        <f t="shared" si="82"/>
        <v>43338.208333333328</v>
      </c>
      <c r="T845" s="8">
        <f t="shared" si="83"/>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s="5">
        <f t="shared" si="79"/>
        <v>93.053191489361708</v>
      </c>
      <c r="Q846" t="str">
        <f t="shared" si="80"/>
        <v>film &amp; video</v>
      </c>
      <c r="R846" t="str">
        <f t="shared" si="81"/>
        <v>documentary</v>
      </c>
      <c r="S846" s="8">
        <f t="shared" si="82"/>
        <v>40930.25</v>
      </c>
      <c r="T846" s="8">
        <f t="shared" si="83"/>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s="5">
        <f t="shared" si="79"/>
        <v>101.98449039881831</v>
      </c>
      <c r="Q847" t="str">
        <f t="shared" si="80"/>
        <v>technology</v>
      </c>
      <c r="R847" t="str">
        <f t="shared" si="81"/>
        <v>web</v>
      </c>
      <c r="S847" s="8">
        <f t="shared" si="82"/>
        <v>43235.208333333328</v>
      </c>
      <c r="T847" s="8">
        <f t="shared" si="83"/>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s="5">
        <f t="shared" si="79"/>
        <v>105.9375</v>
      </c>
      <c r="Q848" t="str">
        <f t="shared" si="80"/>
        <v>technology</v>
      </c>
      <c r="R848" t="str">
        <f t="shared" si="81"/>
        <v>web</v>
      </c>
      <c r="S848" s="8">
        <f t="shared" si="82"/>
        <v>43302.208333333328</v>
      </c>
      <c r="T848" s="8">
        <f t="shared" si="83"/>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s="5">
        <f t="shared" si="79"/>
        <v>101.58181818181818</v>
      </c>
      <c r="Q849" t="str">
        <f t="shared" si="80"/>
        <v>food</v>
      </c>
      <c r="R849" t="str">
        <f t="shared" si="81"/>
        <v>food trucks</v>
      </c>
      <c r="S849" s="8">
        <f t="shared" si="82"/>
        <v>43107.25</v>
      </c>
      <c r="T849" s="8">
        <f t="shared" si="83"/>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s="5">
        <f t="shared" si="79"/>
        <v>62.970930232558139</v>
      </c>
      <c r="Q850" t="str">
        <f t="shared" si="80"/>
        <v>film &amp; video</v>
      </c>
      <c r="R850" t="str">
        <f t="shared" si="81"/>
        <v>drama</v>
      </c>
      <c r="S850" s="8">
        <f t="shared" si="82"/>
        <v>40341.208333333336</v>
      </c>
      <c r="T850" s="8">
        <f t="shared" si="83"/>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s="5">
        <f t="shared" si="79"/>
        <v>29.045602605863191</v>
      </c>
      <c r="Q851" t="str">
        <f t="shared" si="80"/>
        <v>music</v>
      </c>
      <c r="R851" t="str">
        <f t="shared" si="81"/>
        <v>indie rock</v>
      </c>
      <c r="S851" s="8">
        <f t="shared" si="82"/>
        <v>40948.25</v>
      </c>
      <c r="T851" s="8">
        <f t="shared" si="83"/>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s="5">
        <f t="shared" si="79"/>
        <v>1</v>
      </c>
      <c r="Q852" t="str">
        <f t="shared" si="80"/>
        <v>music</v>
      </c>
      <c r="R852" t="str">
        <f t="shared" si="81"/>
        <v>rock</v>
      </c>
      <c r="S852" s="8">
        <f t="shared" si="82"/>
        <v>40866.25</v>
      </c>
      <c r="T852" s="8">
        <f t="shared" si="83"/>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s="5">
        <f t="shared" si="79"/>
        <v>77.924999999999997</v>
      </c>
      <c r="Q853" t="str">
        <f t="shared" si="80"/>
        <v>music</v>
      </c>
      <c r="R853" t="str">
        <f t="shared" si="81"/>
        <v>electric music</v>
      </c>
      <c r="S853" s="8">
        <f t="shared" si="82"/>
        <v>41031.208333333336</v>
      </c>
      <c r="T853" s="8">
        <f t="shared" si="83"/>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s="5">
        <f t="shared" si="79"/>
        <v>80.806451612903231</v>
      </c>
      <c r="Q854" t="str">
        <f t="shared" si="80"/>
        <v>games</v>
      </c>
      <c r="R854" t="str">
        <f t="shared" si="81"/>
        <v>video games</v>
      </c>
      <c r="S854" s="8">
        <f t="shared" si="82"/>
        <v>40740.208333333336</v>
      </c>
      <c r="T854" s="8">
        <f t="shared" si="83"/>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s="5">
        <f t="shared" si="79"/>
        <v>76.006816632583508</v>
      </c>
      <c r="Q855" t="str">
        <f t="shared" si="80"/>
        <v>music</v>
      </c>
      <c r="R855" t="str">
        <f t="shared" si="81"/>
        <v>indie rock</v>
      </c>
      <c r="S855" s="8">
        <f t="shared" si="82"/>
        <v>40714.208333333336</v>
      </c>
      <c r="T855" s="8">
        <f t="shared" si="83"/>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s="5">
        <f t="shared" si="79"/>
        <v>72.993613824192337</v>
      </c>
      <c r="Q856" t="str">
        <f t="shared" si="80"/>
        <v>publishing</v>
      </c>
      <c r="R856" t="str">
        <f t="shared" si="81"/>
        <v>fiction</v>
      </c>
      <c r="S856" s="8">
        <f t="shared" si="82"/>
        <v>43787.25</v>
      </c>
      <c r="T856" s="8">
        <f t="shared" si="83"/>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s="5">
        <f t="shared" si="79"/>
        <v>53</v>
      </c>
      <c r="Q857" t="str">
        <f t="shared" si="80"/>
        <v>theater</v>
      </c>
      <c r="R857" t="str">
        <f t="shared" si="81"/>
        <v>plays</v>
      </c>
      <c r="S857" s="8">
        <f t="shared" si="82"/>
        <v>40712.208333333336</v>
      </c>
      <c r="T857" s="8">
        <f t="shared" si="83"/>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s="5">
        <f t="shared" si="79"/>
        <v>54.164556962025316</v>
      </c>
      <c r="Q858" t="str">
        <f t="shared" si="80"/>
        <v>food</v>
      </c>
      <c r="R858" t="str">
        <f t="shared" si="81"/>
        <v>food trucks</v>
      </c>
      <c r="S858" s="8">
        <f t="shared" si="82"/>
        <v>41023.208333333336</v>
      </c>
      <c r="T858" s="8">
        <f t="shared" si="83"/>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s="5">
        <f t="shared" si="79"/>
        <v>32.946666666666665</v>
      </c>
      <c r="Q859" t="str">
        <f t="shared" si="80"/>
        <v>film &amp; video</v>
      </c>
      <c r="R859" t="str">
        <f t="shared" si="81"/>
        <v>shorts</v>
      </c>
      <c r="S859" s="8">
        <f t="shared" si="82"/>
        <v>40944.25</v>
      </c>
      <c r="T859" s="8">
        <f t="shared" si="83"/>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s="5">
        <f t="shared" si="79"/>
        <v>79.371428571428567</v>
      </c>
      <c r="Q860" t="str">
        <f t="shared" si="80"/>
        <v>food</v>
      </c>
      <c r="R860" t="str">
        <f t="shared" si="81"/>
        <v>food trucks</v>
      </c>
      <c r="S860" s="8">
        <f t="shared" si="82"/>
        <v>43211.208333333328</v>
      </c>
      <c r="T860" s="8">
        <f t="shared" si="83"/>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s="5">
        <f t="shared" si="79"/>
        <v>41.174603174603178</v>
      </c>
      <c r="Q861" t="str">
        <f t="shared" si="80"/>
        <v>theater</v>
      </c>
      <c r="R861" t="str">
        <f t="shared" si="81"/>
        <v>plays</v>
      </c>
      <c r="S861" s="8">
        <f t="shared" si="82"/>
        <v>41334.25</v>
      </c>
      <c r="T861" s="8">
        <f t="shared" si="83"/>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s="5">
        <f t="shared" si="79"/>
        <v>77.430769230769229</v>
      </c>
      <c r="Q862" t="str">
        <f t="shared" si="80"/>
        <v>technology</v>
      </c>
      <c r="R862" t="str">
        <f t="shared" si="81"/>
        <v>wearables</v>
      </c>
      <c r="S862" s="8">
        <f t="shared" si="82"/>
        <v>43515.25</v>
      </c>
      <c r="T862" s="8">
        <f t="shared" si="83"/>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s="5">
        <f t="shared" si="79"/>
        <v>57.159509202453989</v>
      </c>
      <c r="Q863" t="str">
        <f t="shared" si="80"/>
        <v>theater</v>
      </c>
      <c r="R863" t="str">
        <f t="shared" si="81"/>
        <v>plays</v>
      </c>
      <c r="S863" s="8">
        <f t="shared" si="82"/>
        <v>40258.208333333336</v>
      </c>
      <c r="T863" s="8">
        <f t="shared" si="83"/>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s="5">
        <f t="shared" si="79"/>
        <v>77.17647058823529</v>
      </c>
      <c r="Q864" t="str">
        <f t="shared" si="80"/>
        <v>theater</v>
      </c>
      <c r="R864" t="str">
        <f t="shared" si="81"/>
        <v>plays</v>
      </c>
      <c r="S864" s="8">
        <f t="shared" si="82"/>
        <v>40756.208333333336</v>
      </c>
      <c r="T864" s="8">
        <f t="shared" si="83"/>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s="5">
        <f t="shared" si="79"/>
        <v>24.953917050691246</v>
      </c>
      <c r="Q865" t="str">
        <f t="shared" si="80"/>
        <v>film &amp; video</v>
      </c>
      <c r="R865" t="str">
        <f t="shared" si="81"/>
        <v>television</v>
      </c>
      <c r="S865" s="8">
        <f t="shared" si="82"/>
        <v>42172.208333333328</v>
      </c>
      <c r="T865" s="8">
        <f t="shared" si="83"/>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s="5">
        <f t="shared" si="79"/>
        <v>97.18</v>
      </c>
      <c r="Q866" t="str">
        <f t="shared" si="80"/>
        <v>film &amp; video</v>
      </c>
      <c r="R866" t="str">
        <f t="shared" si="81"/>
        <v>shorts</v>
      </c>
      <c r="S866" s="8">
        <f t="shared" si="82"/>
        <v>42601.208333333328</v>
      </c>
      <c r="T866" s="8">
        <f t="shared" si="83"/>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s="5">
        <f t="shared" si="79"/>
        <v>46.000916870415651</v>
      </c>
      <c r="Q867" t="str">
        <f t="shared" si="80"/>
        <v>theater</v>
      </c>
      <c r="R867" t="str">
        <f t="shared" si="81"/>
        <v>plays</v>
      </c>
      <c r="S867" s="8">
        <f t="shared" si="82"/>
        <v>41897.208333333336</v>
      </c>
      <c r="T867" s="8">
        <f t="shared" si="83"/>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s="5">
        <f t="shared" si="79"/>
        <v>88.023385300668153</v>
      </c>
      <c r="Q868" t="str">
        <f t="shared" si="80"/>
        <v>photography</v>
      </c>
      <c r="R868" t="str">
        <f t="shared" si="81"/>
        <v>photography books</v>
      </c>
      <c r="S868" s="8">
        <f t="shared" si="82"/>
        <v>40671.208333333336</v>
      </c>
      <c r="T868" s="8">
        <f t="shared" si="83"/>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s="5">
        <f t="shared" si="79"/>
        <v>25.99</v>
      </c>
      <c r="Q869" t="str">
        <f t="shared" si="80"/>
        <v>food</v>
      </c>
      <c r="R869" t="str">
        <f t="shared" si="81"/>
        <v>food trucks</v>
      </c>
      <c r="S869" s="8">
        <f t="shared" si="82"/>
        <v>43382.208333333328</v>
      </c>
      <c r="T869" s="8">
        <f t="shared" si="83"/>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s="5">
        <f t="shared" si="79"/>
        <v>102.69047619047619</v>
      </c>
      <c r="Q870" t="str">
        <f t="shared" si="80"/>
        <v>theater</v>
      </c>
      <c r="R870" t="str">
        <f t="shared" si="81"/>
        <v>plays</v>
      </c>
      <c r="S870" s="8">
        <f t="shared" si="82"/>
        <v>41559.208333333336</v>
      </c>
      <c r="T870" s="8">
        <f t="shared" si="83"/>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s="5">
        <f t="shared" si="79"/>
        <v>72.958174904942965</v>
      </c>
      <c r="Q871" t="str">
        <f t="shared" si="80"/>
        <v>film &amp; video</v>
      </c>
      <c r="R871" t="str">
        <f t="shared" si="81"/>
        <v>drama</v>
      </c>
      <c r="S871" s="8">
        <f t="shared" si="82"/>
        <v>40350.208333333336</v>
      </c>
      <c r="T871" s="8">
        <f t="shared" si="83"/>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s="5">
        <f t="shared" si="79"/>
        <v>57.190082644628099</v>
      </c>
      <c r="Q872" t="str">
        <f t="shared" si="80"/>
        <v>theater</v>
      </c>
      <c r="R872" t="str">
        <f t="shared" si="81"/>
        <v>plays</v>
      </c>
      <c r="S872" s="8">
        <f t="shared" si="82"/>
        <v>42240.208333333328</v>
      </c>
      <c r="T872" s="8">
        <f t="shared" si="83"/>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s="5">
        <f t="shared" si="79"/>
        <v>84.013793103448279</v>
      </c>
      <c r="Q873" t="str">
        <f t="shared" si="80"/>
        <v>theater</v>
      </c>
      <c r="R873" t="str">
        <f t="shared" si="81"/>
        <v>plays</v>
      </c>
      <c r="S873" s="8">
        <f t="shared" si="82"/>
        <v>43040.208333333328</v>
      </c>
      <c r="T873" s="8">
        <f t="shared" si="83"/>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s="5">
        <f t="shared" si="79"/>
        <v>98.666666666666671</v>
      </c>
      <c r="Q874" t="str">
        <f t="shared" si="80"/>
        <v>film &amp; video</v>
      </c>
      <c r="R874" t="str">
        <f t="shared" si="81"/>
        <v>science fiction</v>
      </c>
      <c r="S874" s="8">
        <f t="shared" si="82"/>
        <v>43346.208333333328</v>
      </c>
      <c r="T874" s="8">
        <f t="shared" si="83"/>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s="5">
        <f t="shared" si="79"/>
        <v>42.007419183889773</v>
      </c>
      <c r="Q875" t="str">
        <f t="shared" si="80"/>
        <v>photography</v>
      </c>
      <c r="R875" t="str">
        <f t="shared" si="81"/>
        <v>photography books</v>
      </c>
      <c r="S875" s="8">
        <f t="shared" si="82"/>
        <v>41647.25</v>
      </c>
      <c r="T875" s="8">
        <f t="shared" si="83"/>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s="5">
        <f t="shared" si="79"/>
        <v>32.002753556677376</v>
      </c>
      <c r="Q876" t="str">
        <f t="shared" si="80"/>
        <v>photography</v>
      </c>
      <c r="R876" t="str">
        <f t="shared" si="81"/>
        <v>photography books</v>
      </c>
      <c r="S876" s="8">
        <f t="shared" si="82"/>
        <v>40291.208333333336</v>
      </c>
      <c r="T876" s="8">
        <f t="shared" si="83"/>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s="5">
        <f t="shared" si="79"/>
        <v>81.567164179104481</v>
      </c>
      <c r="Q877" t="str">
        <f t="shared" si="80"/>
        <v>music</v>
      </c>
      <c r="R877" t="str">
        <f t="shared" si="81"/>
        <v>rock</v>
      </c>
      <c r="S877" s="8">
        <f t="shared" si="82"/>
        <v>40556.25</v>
      </c>
      <c r="T877" s="8">
        <f t="shared" si="83"/>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s="5">
        <f t="shared" si="79"/>
        <v>37.035087719298247</v>
      </c>
      <c r="Q878" t="str">
        <f t="shared" si="80"/>
        <v>photography</v>
      </c>
      <c r="R878" t="str">
        <f t="shared" si="81"/>
        <v>photography books</v>
      </c>
      <c r="S878" s="8">
        <f t="shared" si="82"/>
        <v>43624.208333333328</v>
      </c>
      <c r="T878" s="8">
        <f t="shared" si="83"/>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s="5">
        <f t="shared" si="79"/>
        <v>103.033360455655</v>
      </c>
      <c r="Q879" t="str">
        <f t="shared" si="80"/>
        <v>food</v>
      </c>
      <c r="R879" t="str">
        <f t="shared" si="81"/>
        <v>food trucks</v>
      </c>
      <c r="S879" s="8">
        <f t="shared" si="82"/>
        <v>42577.208333333328</v>
      </c>
      <c r="T879" s="8">
        <f t="shared" si="83"/>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s="5">
        <f t="shared" si="79"/>
        <v>84.333333333333329</v>
      </c>
      <c r="Q880" t="str">
        <f t="shared" si="80"/>
        <v>music</v>
      </c>
      <c r="R880" t="str">
        <f t="shared" si="81"/>
        <v>metal</v>
      </c>
      <c r="S880" s="8">
        <f t="shared" si="82"/>
        <v>43845.25</v>
      </c>
      <c r="T880" s="8">
        <f t="shared" si="83"/>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s="5">
        <f t="shared" si="79"/>
        <v>102.60377358490567</v>
      </c>
      <c r="Q881" t="str">
        <f t="shared" si="80"/>
        <v>publishing</v>
      </c>
      <c r="R881" t="str">
        <f t="shared" si="81"/>
        <v>nonfiction</v>
      </c>
      <c r="S881" s="8">
        <f t="shared" si="82"/>
        <v>42788.25</v>
      </c>
      <c r="T881" s="8">
        <f t="shared" si="83"/>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s="5">
        <f t="shared" si="79"/>
        <v>79.992129246064621</v>
      </c>
      <c r="Q882" t="str">
        <f t="shared" si="80"/>
        <v>music</v>
      </c>
      <c r="R882" t="str">
        <f t="shared" si="81"/>
        <v>electric music</v>
      </c>
      <c r="S882" s="8">
        <f t="shared" si="82"/>
        <v>43667.208333333328</v>
      </c>
      <c r="T882" s="8">
        <f t="shared" si="83"/>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s="5">
        <f t="shared" si="79"/>
        <v>70.055309734513273</v>
      </c>
      <c r="Q883" t="str">
        <f t="shared" si="80"/>
        <v>theater</v>
      </c>
      <c r="R883" t="str">
        <f t="shared" si="81"/>
        <v>plays</v>
      </c>
      <c r="S883" s="8">
        <f t="shared" si="82"/>
        <v>42194.208333333328</v>
      </c>
      <c r="T883" s="8">
        <f t="shared" si="83"/>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s="5">
        <f t="shared" si="79"/>
        <v>37</v>
      </c>
      <c r="Q884" t="str">
        <f t="shared" si="80"/>
        <v>theater</v>
      </c>
      <c r="R884" t="str">
        <f t="shared" si="81"/>
        <v>plays</v>
      </c>
      <c r="S884" s="8">
        <f t="shared" si="82"/>
        <v>42025.25</v>
      </c>
      <c r="T884" s="8">
        <f t="shared" si="83"/>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s="5">
        <f t="shared" si="79"/>
        <v>41.911917098445599</v>
      </c>
      <c r="Q885" t="str">
        <f t="shared" si="80"/>
        <v>film &amp; video</v>
      </c>
      <c r="R885" t="str">
        <f t="shared" si="81"/>
        <v>shorts</v>
      </c>
      <c r="S885" s="8">
        <f t="shared" si="82"/>
        <v>40323.208333333336</v>
      </c>
      <c r="T885" s="8">
        <f t="shared" si="83"/>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s="5">
        <f t="shared" si="79"/>
        <v>57.992576882290564</v>
      </c>
      <c r="Q886" t="str">
        <f t="shared" si="80"/>
        <v>theater</v>
      </c>
      <c r="R886" t="str">
        <f t="shared" si="81"/>
        <v>plays</v>
      </c>
      <c r="S886" s="8">
        <f t="shared" si="82"/>
        <v>41763.208333333336</v>
      </c>
      <c r="T886" s="8">
        <f t="shared" si="83"/>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s="5">
        <f t="shared" si="79"/>
        <v>40.942307692307693</v>
      </c>
      <c r="Q887" t="str">
        <f t="shared" si="80"/>
        <v>theater</v>
      </c>
      <c r="R887" t="str">
        <f t="shared" si="81"/>
        <v>plays</v>
      </c>
      <c r="S887" s="8">
        <f t="shared" si="82"/>
        <v>40335.208333333336</v>
      </c>
      <c r="T887" s="8">
        <f t="shared" si="83"/>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s="5">
        <f t="shared" si="79"/>
        <v>69.9972602739726</v>
      </c>
      <c r="Q888" t="str">
        <f t="shared" si="80"/>
        <v>music</v>
      </c>
      <c r="R888" t="str">
        <f t="shared" si="81"/>
        <v>indie rock</v>
      </c>
      <c r="S888" s="8">
        <f t="shared" si="82"/>
        <v>40416.208333333336</v>
      </c>
      <c r="T888" s="8">
        <f t="shared" si="83"/>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s="5">
        <f t="shared" si="79"/>
        <v>73.838709677419359</v>
      </c>
      <c r="Q889" t="str">
        <f t="shared" si="80"/>
        <v>theater</v>
      </c>
      <c r="R889" t="str">
        <f t="shared" si="81"/>
        <v>plays</v>
      </c>
      <c r="S889" s="8">
        <f t="shared" si="82"/>
        <v>42202.208333333328</v>
      </c>
      <c r="T889" s="8">
        <f t="shared" si="83"/>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s="5">
        <f t="shared" si="79"/>
        <v>41.979310344827589</v>
      </c>
      <c r="Q890" t="str">
        <f t="shared" si="80"/>
        <v>theater</v>
      </c>
      <c r="R890" t="str">
        <f t="shared" si="81"/>
        <v>plays</v>
      </c>
      <c r="S890" s="8">
        <f t="shared" si="82"/>
        <v>42836.208333333328</v>
      </c>
      <c r="T890" s="8">
        <f t="shared" si="83"/>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s="5">
        <f t="shared" si="79"/>
        <v>77.93442622950819</v>
      </c>
      <c r="Q891" t="str">
        <f t="shared" si="80"/>
        <v>music</v>
      </c>
      <c r="R891" t="str">
        <f t="shared" si="81"/>
        <v>electric music</v>
      </c>
      <c r="S891" s="8">
        <f t="shared" si="82"/>
        <v>41710.208333333336</v>
      </c>
      <c r="T891" s="8">
        <f t="shared" si="83"/>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s="5">
        <f t="shared" si="79"/>
        <v>106.01972789115646</v>
      </c>
      <c r="Q892" t="str">
        <f t="shared" si="80"/>
        <v>music</v>
      </c>
      <c r="R892" t="str">
        <f t="shared" si="81"/>
        <v>indie rock</v>
      </c>
      <c r="S892" s="8">
        <f t="shared" si="82"/>
        <v>43640.208333333328</v>
      </c>
      <c r="T892" s="8">
        <f t="shared" si="83"/>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s="5">
        <f t="shared" si="79"/>
        <v>47.018181818181816</v>
      </c>
      <c r="Q893" t="str">
        <f t="shared" si="80"/>
        <v>film &amp; video</v>
      </c>
      <c r="R893" t="str">
        <f t="shared" si="81"/>
        <v>documentary</v>
      </c>
      <c r="S893" s="8">
        <f t="shared" si="82"/>
        <v>40880.25</v>
      </c>
      <c r="T893" s="8">
        <f t="shared" si="83"/>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s="5">
        <f t="shared" si="79"/>
        <v>76.016483516483518</v>
      </c>
      <c r="Q894" t="str">
        <f t="shared" si="80"/>
        <v>publishing</v>
      </c>
      <c r="R894" t="str">
        <f t="shared" si="81"/>
        <v>translations</v>
      </c>
      <c r="S894" s="8">
        <f t="shared" si="82"/>
        <v>40319.208333333336</v>
      </c>
      <c r="T894" s="8">
        <f t="shared" si="83"/>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s="5">
        <f t="shared" si="79"/>
        <v>54.120603015075375</v>
      </c>
      <c r="Q895" t="str">
        <f t="shared" si="80"/>
        <v>film &amp; video</v>
      </c>
      <c r="R895" t="str">
        <f t="shared" si="81"/>
        <v>documentary</v>
      </c>
      <c r="S895" s="8">
        <f t="shared" si="82"/>
        <v>42170.208333333328</v>
      </c>
      <c r="T895" s="8">
        <f t="shared" si="83"/>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s="5">
        <f t="shared" si="79"/>
        <v>57.285714285714285</v>
      </c>
      <c r="Q896" t="str">
        <f t="shared" si="80"/>
        <v>film &amp; video</v>
      </c>
      <c r="R896" t="str">
        <f t="shared" si="81"/>
        <v>television</v>
      </c>
      <c r="S896" s="8">
        <f t="shared" si="82"/>
        <v>41466.208333333336</v>
      </c>
      <c r="T896" s="8">
        <f t="shared" si="83"/>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s="5">
        <f t="shared" si="79"/>
        <v>103.81308411214954</v>
      </c>
      <c r="Q897" t="str">
        <f t="shared" si="80"/>
        <v>theater</v>
      </c>
      <c r="R897" t="str">
        <f t="shared" si="81"/>
        <v>plays</v>
      </c>
      <c r="S897" s="8">
        <f t="shared" si="82"/>
        <v>43134.25</v>
      </c>
      <c r="T897" s="8">
        <f t="shared" si="83"/>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s="5">
        <f t="shared" si="79"/>
        <v>105.02602739726028</v>
      </c>
      <c r="Q898" t="str">
        <f t="shared" si="80"/>
        <v>food</v>
      </c>
      <c r="R898" t="str">
        <f t="shared" si="81"/>
        <v>food trucks</v>
      </c>
      <c r="S898" s="8">
        <f t="shared" si="82"/>
        <v>40738.208333333336</v>
      </c>
      <c r="T898" s="8">
        <f t="shared" si="83"/>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+E899/D899</f>
        <v>0.27693181818181817</v>
      </c>
      <c r="P899" s="5">
        <f t="shared" ref="P899:P962" si="85">IFERROR(E899/G899,0)</f>
        <v>90.259259259259252</v>
      </c>
      <c r="Q899" t="str">
        <f t="shared" ref="Q899:Q962" si="86">LEFT(N899,SEARCH("/",N899)-1)</f>
        <v>theater</v>
      </c>
      <c r="R899" t="str">
        <f t="shared" ref="R899:R962" si="87">+MID(N899,SEARCH("/",N899)+1,50)</f>
        <v>plays</v>
      </c>
      <c r="S899" s="8">
        <f t="shared" ref="S899:S962" si="88">DATE(1970,1,1) + J899/86400</f>
        <v>43583.208333333328</v>
      </c>
      <c r="T899" s="8">
        <f t="shared" ref="T899:T962" si="89">DATE(1970,1,1) + K899/86400</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s="5">
        <f t="shared" si="85"/>
        <v>76.978705978705975</v>
      </c>
      <c r="Q900" t="str">
        <f t="shared" si="86"/>
        <v>film &amp; video</v>
      </c>
      <c r="R900" t="str">
        <f t="shared" si="87"/>
        <v>documentary</v>
      </c>
      <c r="S900" s="8">
        <f t="shared" si="88"/>
        <v>43815.25</v>
      </c>
      <c r="T900" s="8">
        <f t="shared" si="8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s="5">
        <f t="shared" si="85"/>
        <v>102.60162601626017</v>
      </c>
      <c r="Q901" t="str">
        <f t="shared" si="86"/>
        <v>music</v>
      </c>
      <c r="R901" t="str">
        <f t="shared" si="87"/>
        <v>jazz</v>
      </c>
      <c r="S901" s="8">
        <f t="shared" si="88"/>
        <v>41554.208333333336</v>
      </c>
      <c r="T901" s="8">
        <f t="shared" si="8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s="5">
        <f t="shared" si="85"/>
        <v>2</v>
      </c>
      <c r="Q902" t="str">
        <f t="shared" si="86"/>
        <v>technology</v>
      </c>
      <c r="R902" t="str">
        <f t="shared" si="87"/>
        <v>web</v>
      </c>
      <c r="S902" s="8">
        <f t="shared" si="88"/>
        <v>41901.208333333336</v>
      </c>
      <c r="T902" s="8">
        <f t="shared" si="8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s="5">
        <f t="shared" si="85"/>
        <v>55.0062893081761</v>
      </c>
      <c r="Q903" t="str">
        <f t="shared" si="86"/>
        <v>music</v>
      </c>
      <c r="R903" t="str">
        <f t="shared" si="87"/>
        <v>rock</v>
      </c>
      <c r="S903" s="8">
        <f t="shared" si="88"/>
        <v>43298.208333333328</v>
      </c>
      <c r="T903" s="8">
        <f t="shared" si="8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s="5">
        <f t="shared" si="85"/>
        <v>32.127272727272725</v>
      </c>
      <c r="Q904" t="str">
        <f t="shared" si="86"/>
        <v>technology</v>
      </c>
      <c r="R904" t="str">
        <f t="shared" si="87"/>
        <v>web</v>
      </c>
      <c r="S904" s="8">
        <f t="shared" si="88"/>
        <v>42399.25</v>
      </c>
      <c r="T904" s="8">
        <f t="shared" si="89"/>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s="5">
        <f t="shared" si="85"/>
        <v>50.642857142857146</v>
      </c>
      <c r="Q905" t="str">
        <f t="shared" si="86"/>
        <v>publishing</v>
      </c>
      <c r="R905" t="str">
        <f t="shared" si="87"/>
        <v>nonfiction</v>
      </c>
      <c r="S905" s="8">
        <f t="shared" si="88"/>
        <v>41034.208333333336</v>
      </c>
      <c r="T905" s="8">
        <f t="shared" si="8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s="5">
        <f t="shared" si="85"/>
        <v>49.6875</v>
      </c>
      <c r="Q906" t="str">
        <f t="shared" si="86"/>
        <v>publishing</v>
      </c>
      <c r="R906" t="str">
        <f t="shared" si="87"/>
        <v>radio &amp; podcasts</v>
      </c>
      <c r="S906" s="8">
        <f t="shared" si="88"/>
        <v>41186.208333333336</v>
      </c>
      <c r="T906" s="8">
        <f t="shared" si="8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s="5">
        <f t="shared" si="85"/>
        <v>54.894067796610166</v>
      </c>
      <c r="Q907" t="str">
        <f t="shared" si="86"/>
        <v>theater</v>
      </c>
      <c r="R907" t="str">
        <f t="shared" si="87"/>
        <v>plays</v>
      </c>
      <c r="S907" s="8">
        <f t="shared" si="88"/>
        <v>41536.208333333336</v>
      </c>
      <c r="T907" s="8">
        <f t="shared" si="8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s="5">
        <f t="shared" si="85"/>
        <v>46.931937172774866</v>
      </c>
      <c r="Q908" t="str">
        <f t="shared" si="86"/>
        <v>film &amp; video</v>
      </c>
      <c r="R908" t="str">
        <f t="shared" si="87"/>
        <v>documentary</v>
      </c>
      <c r="S908" s="8">
        <f t="shared" si="88"/>
        <v>42868.208333333328</v>
      </c>
      <c r="T908" s="8">
        <f t="shared" si="8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s="5">
        <f t="shared" si="85"/>
        <v>44.951219512195124</v>
      </c>
      <c r="Q909" t="str">
        <f t="shared" si="86"/>
        <v>theater</v>
      </c>
      <c r="R909" t="str">
        <f t="shared" si="87"/>
        <v>plays</v>
      </c>
      <c r="S909" s="8">
        <f t="shared" si="88"/>
        <v>40660.208333333336</v>
      </c>
      <c r="T909" s="8">
        <f t="shared" si="8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s="5">
        <f t="shared" si="85"/>
        <v>30.99898322318251</v>
      </c>
      <c r="Q910" t="str">
        <f t="shared" si="86"/>
        <v>games</v>
      </c>
      <c r="R910" t="str">
        <f t="shared" si="87"/>
        <v>video games</v>
      </c>
      <c r="S910" s="8">
        <f t="shared" si="88"/>
        <v>41031.208333333336</v>
      </c>
      <c r="T910" s="8">
        <f t="shared" si="8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s="5">
        <f t="shared" si="85"/>
        <v>107.7625</v>
      </c>
      <c r="Q911" t="str">
        <f t="shared" si="86"/>
        <v>theater</v>
      </c>
      <c r="R911" t="str">
        <f t="shared" si="87"/>
        <v>plays</v>
      </c>
      <c r="S911" s="8">
        <f t="shared" si="88"/>
        <v>43255.208333333328</v>
      </c>
      <c r="T911" s="8">
        <f t="shared" si="89"/>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s="5">
        <f t="shared" si="85"/>
        <v>102.07770270270271</v>
      </c>
      <c r="Q912" t="str">
        <f t="shared" si="86"/>
        <v>theater</v>
      </c>
      <c r="R912" t="str">
        <f t="shared" si="87"/>
        <v>plays</v>
      </c>
      <c r="S912" s="8">
        <f t="shared" si="88"/>
        <v>42026.25</v>
      </c>
      <c r="T912" s="8">
        <f t="shared" si="8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s="5">
        <f t="shared" si="85"/>
        <v>24.976190476190474</v>
      </c>
      <c r="Q913" t="str">
        <f t="shared" si="86"/>
        <v>technology</v>
      </c>
      <c r="R913" t="str">
        <f t="shared" si="87"/>
        <v>web</v>
      </c>
      <c r="S913" s="8">
        <f t="shared" si="88"/>
        <v>43717.208333333328</v>
      </c>
      <c r="T913" s="8">
        <f t="shared" si="8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s="5">
        <f t="shared" si="85"/>
        <v>79.944134078212286</v>
      </c>
      <c r="Q914" t="str">
        <f t="shared" si="86"/>
        <v>film &amp; video</v>
      </c>
      <c r="R914" t="str">
        <f t="shared" si="87"/>
        <v>drama</v>
      </c>
      <c r="S914" s="8">
        <f t="shared" si="88"/>
        <v>41157.208333333336</v>
      </c>
      <c r="T914" s="8">
        <f t="shared" si="8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s="5">
        <f t="shared" si="85"/>
        <v>67.946462715105156</v>
      </c>
      <c r="Q915" t="str">
        <f t="shared" si="86"/>
        <v>film &amp; video</v>
      </c>
      <c r="R915" t="str">
        <f t="shared" si="87"/>
        <v>drama</v>
      </c>
      <c r="S915" s="8">
        <f t="shared" si="88"/>
        <v>43597.208333333328</v>
      </c>
      <c r="T915" s="8">
        <f t="shared" si="8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s="5">
        <f t="shared" si="85"/>
        <v>26.070921985815602</v>
      </c>
      <c r="Q916" t="str">
        <f t="shared" si="86"/>
        <v>theater</v>
      </c>
      <c r="R916" t="str">
        <f t="shared" si="87"/>
        <v>plays</v>
      </c>
      <c r="S916" s="8">
        <f t="shared" si="88"/>
        <v>41490.208333333336</v>
      </c>
      <c r="T916" s="8">
        <f t="shared" si="8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s="5">
        <f t="shared" si="85"/>
        <v>105.0032154340836</v>
      </c>
      <c r="Q917" t="str">
        <f t="shared" si="86"/>
        <v>film &amp; video</v>
      </c>
      <c r="R917" t="str">
        <f t="shared" si="87"/>
        <v>television</v>
      </c>
      <c r="S917" s="8">
        <f t="shared" si="88"/>
        <v>42976.208333333328</v>
      </c>
      <c r="T917" s="8">
        <f t="shared" si="8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s="5">
        <f t="shared" si="85"/>
        <v>25.826923076923077</v>
      </c>
      <c r="Q918" t="str">
        <f t="shared" si="86"/>
        <v>photography</v>
      </c>
      <c r="R918" t="str">
        <f t="shared" si="87"/>
        <v>photography books</v>
      </c>
      <c r="S918" s="8">
        <f t="shared" si="88"/>
        <v>41991.25</v>
      </c>
      <c r="T918" s="8">
        <f t="shared" si="89"/>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s="5">
        <f t="shared" si="85"/>
        <v>77.666666666666671</v>
      </c>
      <c r="Q919" t="str">
        <f t="shared" si="86"/>
        <v>film &amp; video</v>
      </c>
      <c r="R919" t="str">
        <f t="shared" si="87"/>
        <v>shorts</v>
      </c>
      <c r="S919" s="8">
        <f t="shared" si="88"/>
        <v>40722.208333333336</v>
      </c>
      <c r="T919" s="8">
        <f t="shared" si="8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s="5">
        <f t="shared" si="85"/>
        <v>57.82692307692308</v>
      </c>
      <c r="Q920" t="str">
        <f t="shared" si="86"/>
        <v>publishing</v>
      </c>
      <c r="R920" t="str">
        <f t="shared" si="87"/>
        <v>radio &amp; podcasts</v>
      </c>
      <c r="S920" s="8">
        <f t="shared" si="88"/>
        <v>41117.208333333336</v>
      </c>
      <c r="T920" s="8">
        <f t="shared" si="8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s="5">
        <f t="shared" si="85"/>
        <v>92.955555555555549</v>
      </c>
      <c r="Q921" t="str">
        <f t="shared" si="86"/>
        <v>theater</v>
      </c>
      <c r="R921" t="str">
        <f t="shared" si="87"/>
        <v>plays</v>
      </c>
      <c r="S921" s="8">
        <f t="shared" si="88"/>
        <v>43022.208333333328</v>
      </c>
      <c r="T921" s="8">
        <f t="shared" si="8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s="5">
        <f t="shared" si="85"/>
        <v>37.945098039215686</v>
      </c>
      <c r="Q922" t="str">
        <f t="shared" si="86"/>
        <v>film &amp; video</v>
      </c>
      <c r="R922" t="str">
        <f t="shared" si="87"/>
        <v>animation</v>
      </c>
      <c r="S922" s="8">
        <f t="shared" si="88"/>
        <v>43503.25</v>
      </c>
      <c r="T922" s="8">
        <f t="shared" si="8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s="5">
        <f t="shared" si="85"/>
        <v>31.842105263157894</v>
      </c>
      <c r="Q923" t="str">
        <f t="shared" si="86"/>
        <v>technology</v>
      </c>
      <c r="R923" t="str">
        <f t="shared" si="87"/>
        <v>web</v>
      </c>
      <c r="S923" s="8">
        <f t="shared" si="88"/>
        <v>40951.25</v>
      </c>
      <c r="T923" s="8">
        <f t="shared" si="8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s="5">
        <f t="shared" si="85"/>
        <v>40</v>
      </c>
      <c r="Q924" t="str">
        <f t="shared" si="86"/>
        <v>music</v>
      </c>
      <c r="R924" t="str">
        <f t="shared" si="87"/>
        <v>world music</v>
      </c>
      <c r="S924" s="8">
        <f t="shared" si="88"/>
        <v>43443.25</v>
      </c>
      <c r="T924" s="8">
        <f t="shared" si="8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s="5">
        <f t="shared" si="85"/>
        <v>101.1</v>
      </c>
      <c r="Q925" t="str">
        <f t="shared" si="86"/>
        <v>theater</v>
      </c>
      <c r="R925" t="str">
        <f t="shared" si="87"/>
        <v>plays</v>
      </c>
      <c r="S925" s="8">
        <f t="shared" si="88"/>
        <v>40373.208333333336</v>
      </c>
      <c r="T925" s="8">
        <f t="shared" si="8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s="5">
        <f t="shared" si="85"/>
        <v>84.006989951944078</v>
      </c>
      <c r="Q926" t="str">
        <f t="shared" si="86"/>
        <v>theater</v>
      </c>
      <c r="R926" t="str">
        <f t="shared" si="87"/>
        <v>plays</v>
      </c>
      <c r="S926" s="8">
        <f t="shared" si="88"/>
        <v>43769.208333333328</v>
      </c>
      <c r="T926" s="8">
        <f t="shared" si="8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s="5">
        <f t="shared" si="85"/>
        <v>103.41538461538461</v>
      </c>
      <c r="Q927" t="str">
        <f t="shared" si="86"/>
        <v>theater</v>
      </c>
      <c r="R927" t="str">
        <f t="shared" si="87"/>
        <v>plays</v>
      </c>
      <c r="S927" s="8">
        <f t="shared" si="88"/>
        <v>43000.208333333328</v>
      </c>
      <c r="T927" s="8">
        <f t="shared" si="8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s="5">
        <f t="shared" si="85"/>
        <v>105.13333333333334</v>
      </c>
      <c r="Q928" t="str">
        <f t="shared" si="86"/>
        <v>food</v>
      </c>
      <c r="R928" t="str">
        <f t="shared" si="87"/>
        <v>food trucks</v>
      </c>
      <c r="S928" s="8">
        <f t="shared" si="88"/>
        <v>42502.208333333328</v>
      </c>
      <c r="T928" s="8">
        <f t="shared" si="8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s="5">
        <f t="shared" si="85"/>
        <v>89.21621621621621</v>
      </c>
      <c r="Q929" t="str">
        <f t="shared" si="86"/>
        <v>theater</v>
      </c>
      <c r="R929" t="str">
        <f t="shared" si="87"/>
        <v>plays</v>
      </c>
      <c r="S929" s="8">
        <f t="shared" si="88"/>
        <v>41102.208333333336</v>
      </c>
      <c r="T929" s="8">
        <f t="shared" si="8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s="5">
        <f t="shared" si="85"/>
        <v>51.995234312946785</v>
      </c>
      <c r="Q930" t="str">
        <f t="shared" si="86"/>
        <v>technology</v>
      </c>
      <c r="R930" t="str">
        <f t="shared" si="87"/>
        <v>web</v>
      </c>
      <c r="S930" s="8">
        <f t="shared" si="88"/>
        <v>41637.25</v>
      </c>
      <c r="T930" s="8">
        <f t="shared" si="8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s="5">
        <f t="shared" si="85"/>
        <v>64.956521739130437</v>
      </c>
      <c r="Q931" t="str">
        <f t="shared" si="86"/>
        <v>theater</v>
      </c>
      <c r="R931" t="str">
        <f t="shared" si="87"/>
        <v>plays</v>
      </c>
      <c r="S931" s="8">
        <f t="shared" si="88"/>
        <v>42858.208333333328</v>
      </c>
      <c r="T931" s="8">
        <f t="shared" si="8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s="5">
        <f t="shared" si="85"/>
        <v>46.235294117647058</v>
      </c>
      <c r="Q932" t="str">
        <f t="shared" si="86"/>
        <v>theater</v>
      </c>
      <c r="R932" t="str">
        <f t="shared" si="87"/>
        <v>plays</v>
      </c>
      <c r="S932" s="8">
        <f t="shared" si="88"/>
        <v>42060.25</v>
      </c>
      <c r="T932" s="8">
        <f t="shared" si="8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s="5">
        <f t="shared" si="85"/>
        <v>51.151785714285715</v>
      </c>
      <c r="Q933" t="str">
        <f t="shared" si="86"/>
        <v>theater</v>
      </c>
      <c r="R933" t="str">
        <f t="shared" si="87"/>
        <v>plays</v>
      </c>
      <c r="S933" s="8">
        <f t="shared" si="88"/>
        <v>41818.208333333336</v>
      </c>
      <c r="T933" s="8">
        <f t="shared" si="8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s="5">
        <f t="shared" si="85"/>
        <v>33.909722222222221</v>
      </c>
      <c r="Q934" t="str">
        <f t="shared" si="86"/>
        <v>music</v>
      </c>
      <c r="R934" t="str">
        <f t="shared" si="87"/>
        <v>rock</v>
      </c>
      <c r="S934" s="8">
        <f t="shared" si="88"/>
        <v>41709.208333333336</v>
      </c>
      <c r="T934" s="8">
        <f t="shared" si="8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s="5">
        <f t="shared" si="85"/>
        <v>92.016298633017882</v>
      </c>
      <c r="Q935" t="str">
        <f t="shared" si="86"/>
        <v>theater</v>
      </c>
      <c r="R935" t="str">
        <f t="shared" si="87"/>
        <v>plays</v>
      </c>
      <c r="S935" s="8">
        <f t="shared" si="88"/>
        <v>41372.208333333336</v>
      </c>
      <c r="T935" s="8">
        <f t="shared" si="8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s="5">
        <f t="shared" si="85"/>
        <v>107.42857142857143</v>
      </c>
      <c r="Q936" t="str">
        <f t="shared" si="86"/>
        <v>theater</v>
      </c>
      <c r="R936" t="str">
        <f t="shared" si="87"/>
        <v>plays</v>
      </c>
      <c r="S936" s="8">
        <f t="shared" si="88"/>
        <v>42422.25</v>
      </c>
      <c r="T936" s="8">
        <f t="shared" si="8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s="5">
        <f t="shared" si="85"/>
        <v>75.848484848484844</v>
      </c>
      <c r="Q937" t="str">
        <f t="shared" si="86"/>
        <v>theater</v>
      </c>
      <c r="R937" t="str">
        <f t="shared" si="87"/>
        <v>plays</v>
      </c>
      <c r="S937" s="8">
        <f t="shared" si="88"/>
        <v>42209.208333333328</v>
      </c>
      <c r="T937" s="8">
        <f t="shared" si="8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s="5">
        <f t="shared" si="85"/>
        <v>80.476190476190482</v>
      </c>
      <c r="Q938" t="str">
        <f t="shared" si="86"/>
        <v>theater</v>
      </c>
      <c r="R938" t="str">
        <f t="shared" si="87"/>
        <v>plays</v>
      </c>
      <c r="S938" s="8">
        <f t="shared" si="88"/>
        <v>43668.208333333328</v>
      </c>
      <c r="T938" s="8">
        <f t="shared" si="89"/>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s="5">
        <f t="shared" si="85"/>
        <v>86.978483606557376</v>
      </c>
      <c r="Q939" t="str">
        <f t="shared" si="86"/>
        <v>film &amp; video</v>
      </c>
      <c r="R939" t="str">
        <f t="shared" si="87"/>
        <v>documentary</v>
      </c>
      <c r="S939" s="8">
        <f t="shared" si="88"/>
        <v>42334.25</v>
      </c>
      <c r="T939" s="8">
        <f t="shared" si="8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s="5">
        <f t="shared" si="85"/>
        <v>105.13541666666667</v>
      </c>
      <c r="Q940" t="str">
        <f t="shared" si="86"/>
        <v>publishing</v>
      </c>
      <c r="R940" t="str">
        <f t="shared" si="87"/>
        <v>fiction</v>
      </c>
      <c r="S940" s="8">
        <f t="shared" si="88"/>
        <v>43263.208333333328</v>
      </c>
      <c r="T940" s="8">
        <f t="shared" si="8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s="5">
        <f t="shared" si="85"/>
        <v>57.298507462686565</v>
      </c>
      <c r="Q941" t="str">
        <f t="shared" si="86"/>
        <v>games</v>
      </c>
      <c r="R941" t="str">
        <f t="shared" si="87"/>
        <v>video games</v>
      </c>
      <c r="S941" s="8">
        <f t="shared" si="88"/>
        <v>40670.208333333336</v>
      </c>
      <c r="T941" s="8">
        <f t="shared" si="89"/>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s="5">
        <f t="shared" si="85"/>
        <v>93.348484848484844</v>
      </c>
      <c r="Q942" t="str">
        <f t="shared" si="86"/>
        <v>technology</v>
      </c>
      <c r="R942" t="str">
        <f t="shared" si="87"/>
        <v>web</v>
      </c>
      <c r="S942" s="8">
        <f t="shared" si="88"/>
        <v>41244.25</v>
      </c>
      <c r="T942" s="8">
        <f t="shared" si="8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s="5">
        <f t="shared" si="85"/>
        <v>71.987179487179489</v>
      </c>
      <c r="Q943" t="str">
        <f t="shared" si="86"/>
        <v>theater</v>
      </c>
      <c r="R943" t="str">
        <f t="shared" si="87"/>
        <v>plays</v>
      </c>
      <c r="S943" s="8">
        <f t="shared" si="88"/>
        <v>40552.25</v>
      </c>
      <c r="T943" s="8">
        <f t="shared" si="8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s="5">
        <f t="shared" si="85"/>
        <v>92.611940298507463</v>
      </c>
      <c r="Q944" t="str">
        <f t="shared" si="86"/>
        <v>theater</v>
      </c>
      <c r="R944" t="str">
        <f t="shared" si="87"/>
        <v>plays</v>
      </c>
      <c r="S944" s="8">
        <f t="shared" si="88"/>
        <v>40568.25</v>
      </c>
      <c r="T944" s="8">
        <f t="shared" si="8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s="5">
        <f t="shared" si="85"/>
        <v>104.99122807017544</v>
      </c>
      <c r="Q945" t="str">
        <f t="shared" si="86"/>
        <v>food</v>
      </c>
      <c r="R945" t="str">
        <f t="shared" si="87"/>
        <v>food trucks</v>
      </c>
      <c r="S945" s="8">
        <f t="shared" si="88"/>
        <v>41906.208333333336</v>
      </c>
      <c r="T945" s="8">
        <f t="shared" si="8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s="5">
        <f t="shared" si="85"/>
        <v>30.958174904942965</v>
      </c>
      <c r="Q946" t="str">
        <f t="shared" si="86"/>
        <v>photography</v>
      </c>
      <c r="R946" t="str">
        <f t="shared" si="87"/>
        <v>photography books</v>
      </c>
      <c r="S946" s="8">
        <f t="shared" si="88"/>
        <v>42776.25</v>
      </c>
      <c r="T946" s="8">
        <f t="shared" si="8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s="5">
        <f t="shared" si="85"/>
        <v>33.001182732111175</v>
      </c>
      <c r="Q947" t="str">
        <f t="shared" si="86"/>
        <v>photography</v>
      </c>
      <c r="R947" t="str">
        <f t="shared" si="87"/>
        <v>photography books</v>
      </c>
      <c r="S947" s="8">
        <f t="shared" si="88"/>
        <v>41004.208333333336</v>
      </c>
      <c r="T947" s="8">
        <f t="shared" si="8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s="5">
        <f t="shared" si="85"/>
        <v>84.187845303867405</v>
      </c>
      <c r="Q948" t="str">
        <f t="shared" si="86"/>
        <v>theater</v>
      </c>
      <c r="R948" t="str">
        <f t="shared" si="87"/>
        <v>plays</v>
      </c>
      <c r="S948" s="8">
        <f t="shared" si="88"/>
        <v>40710.208333333336</v>
      </c>
      <c r="T948" s="8">
        <f t="shared" si="8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s="5">
        <f t="shared" si="85"/>
        <v>73.92307692307692</v>
      </c>
      <c r="Q949" t="str">
        <f t="shared" si="86"/>
        <v>theater</v>
      </c>
      <c r="R949" t="str">
        <f t="shared" si="87"/>
        <v>plays</v>
      </c>
      <c r="S949" s="8">
        <f t="shared" si="88"/>
        <v>41908.208333333336</v>
      </c>
      <c r="T949" s="8">
        <f t="shared" si="89"/>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s="5">
        <f t="shared" si="85"/>
        <v>36.987499999999997</v>
      </c>
      <c r="Q950" t="str">
        <f t="shared" si="86"/>
        <v>film &amp; video</v>
      </c>
      <c r="R950" t="str">
        <f t="shared" si="87"/>
        <v>documentary</v>
      </c>
      <c r="S950" s="8">
        <f t="shared" si="88"/>
        <v>41985.25</v>
      </c>
      <c r="T950" s="8">
        <f t="shared" si="8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s="5">
        <f t="shared" si="85"/>
        <v>46.896551724137929</v>
      </c>
      <c r="Q951" t="str">
        <f t="shared" si="86"/>
        <v>technology</v>
      </c>
      <c r="R951" t="str">
        <f t="shared" si="87"/>
        <v>web</v>
      </c>
      <c r="S951" s="8">
        <f t="shared" si="88"/>
        <v>42112.208333333328</v>
      </c>
      <c r="T951" s="8">
        <f t="shared" si="8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s="5">
        <f t="shared" si="85"/>
        <v>5</v>
      </c>
      <c r="Q952" t="str">
        <f t="shared" si="86"/>
        <v>theater</v>
      </c>
      <c r="R952" t="str">
        <f t="shared" si="87"/>
        <v>plays</v>
      </c>
      <c r="S952" s="8">
        <f t="shared" si="88"/>
        <v>43571.208333333328</v>
      </c>
      <c r="T952" s="8">
        <f t="shared" si="8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s="5">
        <f t="shared" si="85"/>
        <v>102.02437459910199</v>
      </c>
      <c r="Q953" t="str">
        <f t="shared" si="86"/>
        <v>music</v>
      </c>
      <c r="R953" t="str">
        <f t="shared" si="87"/>
        <v>rock</v>
      </c>
      <c r="S953" s="8">
        <f t="shared" si="88"/>
        <v>42730.25</v>
      </c>
      <c r="T953" s="8">
        <f t="shared" si="89"/>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s="5">
        <f t="shared" si="85"/>
        <v>45.007502206531335</v>
      </c>
      <c r="Q954" t="str">
        <f t="shared" si="86"/>
        <v>film &amp; video</v>
      </c>
      <c r="R954" t="str">
        <f t="shared" si="87"/>
        <v>documentary</v>
      </c>
      <c r="S954" s="8">
        <f t="shared" si="88"/>
        <v>42591.208333333328</v>
      </c>
      <c r="T954" s="8">
        <f t="shared" si="8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s="5">
        <f t="shared" si="85"/>
        <v>94.285714285714292</v>
      </c>
      <c r="Q955" t="str">
        <f t="shared" si="86"/>
        <v>film &amp; video</v>
      </c>
      <c r="R955" t="str">
        <f t="shared" si="87"/>
        <v>science fiction</v>
      </c>
      <c r="S955" s="8">
        <f t="shared" si="88"/>
        <v>42358.25</v>
      </c>
      <c r="T955" s="8">
        <f t="shared" si="8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s="5">
        <f t="shared" si="85"/>
        <v>101.02325581395348</v>
      </c>
      <c r="Q956" t="str">
        <f t="shared" si="86"/>
        <v>technology</v>
      </c>
      <c r="R956" t="str">
        <f t="shared" si="87"/>
        <v>web</v>
      </c>
      <c r="S956" s="8">
        <f t="shared" si="88"/>
        <v>41174.208333333336</v>
      </c>
      <c r="T956" s="8">
        <f t="shared" si="8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s="5">
        <f t="shared" si="85"/>
        <v>97.037499999999994</v>
      </c>
      <c r="Q957" t="str">
        <f t="shared" si="86"/>
        <v>theater</v>
      </c>
      <c r="R957" t="str">
        <f t="shared" si="87"/>
        <v>plays</v>
      </c>
      <c r="S957" s="8">
        <f t="shared" si="88"/>
        <v>41238.25</v>
      </c>
      <c r="T957" s="8">
        <f t="shared" si="8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s="5">
        <f t="shared" si="85"/>
        <v>43.00963855421687</v>
      </c>
      <c r="Q958" t="str">
        <f t="shared" si="86"/>
        <v>film &amp; video</v>
      </c>
      <c r="R958" t="str">
        <f t="shared" si="87"/>
        <v>science fiction</v>
      </c>
      <c r="S958" s="8">
        <f t="shared" si="88"/>
        <v>42360.25</v>
      </c>
      <c r="T958" s="8">
        <f t="shared" si="8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s="5">
        <f t="shared" si="85"/>
        <v>94.916030534351151</v>
      </c>
      <c r="Q959" t="str">
        <f t="shared" si="86"/>
        <v>theater</v>
      </c>
      <c r="R959" t="str">
        <f t="shared" si="87"/>
        <v>plays</v>
      </c>
      <c r="S959" s="8">
        <f t="shared" si="88"/>
        <v>40955.25</v>
      </c>
      <c r="T959" s="8">
        <f t="shared" si="8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s="5">
        <f t="shared" si="85"/>
        <v>72.151785714285708</v>
      </c>
      <c r="Q960" t="str">
        <f t="shared" si="86"/>
        <v>film &amp; video</v>
      </c>
      <c r="R960" t="str">
        <f t="shared" si="87"/>
        <v>animation</v>
      </c>
      <c r="S960" s="8">
        <f t="shared" si="88"/>
        <v>40350.208333333336</v>
      </c>
      <c r="T960" s="8">
        <f t="shared" si="8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s="5">
        <f t="shared" si="85"/>
        <v>51.007692307692309</v>
      </c>
      <c r="Q961" t="str">
        <f t="shared" si="86"/>
        <v>publishing</v>
      </c>
      <c r="R961" t="str">
        <f t="shared" si="87"/>
        <v>translations</v>
      </c>
      <c r="S961" s="8">
        <f t="shared" si="88"/>
        <v>40357.208333333336</v>
      </c>
      <c r="T961" s="8">
        <f t="shared" si="8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s="5">
        <f t="shared" si="85"/>
        <v>85.054545454545448</v>
      </c>
      <c r="Q962" t="str">
        <f t="shared" si="86"/>
        <v>technology</v>
      </c>
      <c r="R962" t="str">
        <f t="shared" si="87"/>
        <v>web</v>
      </c>
      <c r="S962" s="8">
        <f t="shared" si="88"/>
        <v>42408.25</v>
      </c>
      <c r="T962" s="8">
        <f t="shared" si="8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+E963/D963</f>
        <v>1.1929824561403508</v>
      </c>
      <c r="P963" s="5">
        <f t="shared" ref="P963:P1001" si="91">IFERROR(E963/G963,0)</f>
        <v>43.87096774193548</v>
      </c>
      <c r="Q963" t="str">
        <f t="shared" ref="Q963:Q1001" si="92">LEFT(N963,SEARCH("/",N963)-1)</f>
        <v>publishing</v>
      </c>
      <c r="R963" t="str">
        <f t="shared" ref="R963:R1001" si="93">+MID(N963,SEARCH("/",N963)+1,50)</f>
        <v>translations</v>
      </c>
      <c r="S963" s="8">
        <f t="shared" ref="S963:S1001" si="94">DATE(1970,1,1) + J963/86400</f>
        <v>40591.25</v>
      </c>
      <c r="T963" s="8">
        <f t="shared" ref="T963:T1001" si="95">DATE(1970,1,1) + K963/86400</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s="5">
        <f t="shared" si="91"/>
        <v>40.063909774436091</v>
      </c>
      <c r="Q964" t="str">
        <f t="shared" si="92"/>
        <v>food</v>
      </c>
      <c r="R964" t="str">
        <f t="shared" si="93"/>
        <v>food trucks</v>
      </c>
      <c r="S964" s="8">
        <f t="shared" si="94"/>
        <v>41592.25</v>
      </c>
      <c r="T964" s="8">
        <f t="shared" si="95"/>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s="5">
        <f t="shared" si="91"/>
        <v>43.833333333333336</v>
      </c>
      <c r="Q965" t="str">
        <f t="shared" si="92"/>
        <v>photography</v>
      </c>
      <c r="R965" t="str">
        <f t="shared" si="93"/>
        <v>photography books</v>
      </c>
      <c r="S965" s="8">
        <f t="shared" si="94"/>
        <v>40607.25</v>
      </c>
      <c r="T965" s="8">
        <f t="shared" si="95"/>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s="5">
        <f t="shared" si="91"/>
        <v>84.92903225806451</v>
      </c>
      <c r="Q966" t="str">
        <f t="shared" si="92"/>
        <v>theater</v>
      </c>
      <c r="R966" t="str">
        <f t="shared" si="93"/>
        <v>plays</v>
      </c>
      <c r="S966" s="8">
        <f t="shared" si="94"/>
        <v>42135.208333333328</v>
      </c>
      <c r="T966" s="8">
        <f t="shared" si="95"/>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s="5">
        <f t="shared" si="91"/>
        <v>41.067632850241544</v>
      </c>
      <c r="Q967" t="str">
        <f t="shared" si="92"/>
        <v>music</v>
      </c>
      <c r="R967" t="str">
        <f t="shared" si="93"/>
        <v>rock</v>
      </c>
      <c r="S967" s="8">
        <f t="shared" si="94"/>
        <v>40203.25</v>
      </c>
      <c r="T967" s="8">
        <f t="shared" si="95"/>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s="5">
        <f t="shared" si="91"/>
        <v>54.971428571428568</v>
      </c>
      <c r="Q968" t="str">
        <f t="shared" si="92"/>
        <v>theater</v>
      </c>
      <c r="R968" t="str">
        <f t="shared" si="93"/>
        <v>plays</v>
      </c>
      <c r="S968" s="8">
        <f t="shared" si="94"/>
        <v>42901.208333333328</v>
      </c>
      <c r="T968" s="8">
        <f t="shared" si="95"/>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s="5">
        <f t="shared" si="91"/>
        <v>77.010807374443743</v>
      </c>
      <c r="Q969" t="str">
        <f t="shared" si="92"/>
        <v>music</v>
      </c>
      <c r="R969" t="str">
        <f t="shared" si="93"/>
        <v>world music</v>
      </c>
      <c r="S969" s="8">
        <f t="shared" si="94"/>
        <v>41005.208333333336</v>
      </c>
      <c r="T969" s="8">
        <f t="shared" si="95"/>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s="5">
        <f t="shared" si="91"/>
        <v>71.201754385964918</v>
      </c>
      <c r="Q970" t="str">
        <f t="shared" si="92"/>
        <v>food</v>
      </c>
      <c r="R970" t="str">
        <f t="shared" si="93"/>
        <v>food trucks</v>
      </c>
      <c r="S970" s="8">
        <f t="shared" si="94"/>
        <v>40544.25</v>
      </c>
      <c r="T970" s="8">
        <f t="shared" si="95"/>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s="5">
        <f t="shared" si="91"/>
        <v>91.935483870967744</v>
      </c>
      <c r="Q971" t="str">
        <f t="shared" si="92"/>
        <v>theater</v>
      </c>
      <c r="R971" t="str">
        <f t="shared" si="93"/>
        <v>plays</v>
      </c>
      <c r="S971" s="8">
        <f t="shared" si="94"/>
        <v>43821.25</v>
      </c>
      <c r="T971" s="8">
        <f t="shared" si="95"/>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s="5">
        <f t="shared" si="91"/>
        <v>97.069023569023571</v>
      </c>
      <c r="Q972" t="str">
        <f t="shared" si="92"/>
        <v>theater</v>
      </c>
      <c r="R972" t="str">
        <f t="shared" si="93"/>
        <v>plays</v>
      </c>
      <c r="S972" s="8">
        <f t="shared" si="94"/>
        <v>40672.208333333336</v>
      </c>
      <c r="T972" s="8">
        <f t="shared" si="95"/>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s="5">
        <f t="shared" si="91"/>
        <v>58.916666666666664</v>
      </c>
      <c r="Q973" t="str">
        <f t="shared" si="92"/>
        <v>film &amp; video</v>
      </c>
      <c r="R973" t="str">
        <f t="shared" si="93"/>
        <v>television</v>
      </c>
      <c r="S973" s="8">
        <f t="shared" si="94"/>
        <v>41555.208333333336</v>
      </c>
      <c r="T973" s="8">
        <f t="shared" si="95"/>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s="5">
        <f t="shared" si="91"/>
        <v>58.015466983938133</v>
      </c>
      <c r="Q974" t="str">
        <f t="shared" si="92"/>
        <v>technology</v>
      </c>
      <c r="R974" t="str">
        <f t="shared" si="93"/>
        <v>web</v>
      </c>
      <c r="S974" s="8">
        <f t="shared" si="94"/>
        <v>41792.208333333336</v>
      </c>
      <c r="T974" s="8">
        <f t="shared" si="95"/>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s="5">
        <f t="shared" si="91"/>
        <v>103.87301587301587</v>
      </c>
      <c r="Q975" t="str">
        <f t="shared" si="92"/>
        <v>theater</v>
      </c>
      <c r="R975" t="str">
        <f t="shared" si="93"/>
        <v>plays</v>
      </c>
      <c r="S975" s="8">
        <f t="shared" si="94"/>
        <v>40522.25</v>
      </c>
      <c r="T975" s="8">
        <f t="shared" si="95"/>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s="5">
        <f t="shared" si="91"/>
        <v>93.46875</v>
      </c>
      <c r="Q976" t="str">
        <f t="shared" si="92"/>
        <v>music</v>
      </c>
      <c r="R976" t="str">
        <f t="shared" si="93"/>
        <v>indie rock</v>
      </c>
      <c r="S976" s="8">
        <f t="shared" si="94"/>
        <v>41412.208333333336</v>
      </c>
      <c r="T976" s="8">
        <f t="shared" si="95"/>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s="5">
        <f t="shared" si="91"/>
        <v>61.970370370370368</v>
      </c>
      <c r="Q977" t="str">
        <f t="shared" si="92"/>
        <v>theater</v>
      </c>
      <c r="R977" t="str">
        <f t="shared" si="93"/>
        <v>plays</v>
      </c>
      <c r="S977" s="8">
        <f t="shared" si="94"/>
        <v>42337.25</v>
      </c>
      <c r="T977" s="8">
        <f t="shared" si="95"/>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s="5">
        <f t="shared" si="91"/>
        <v>92.042857142857144</v>
      </c>
      <c r="Q978" t="str">
        <f t="shared" si="92"/>
        <v>theater</v>
      </c>
      <c r="R978" t="str">
        <f t="shared" si="93"/>
        <v>plays</v>
      </c>
      <c r="S978" s="8">
        <f t="shared" si="94"/>
        <v>40571.25</v>
      </c>
      <c r="T978" s="8">
        <f t="shared" si="95"/>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s="5">
        <f t="shared" si="91"/>
        <v>77.268656716417908</v>
      </c>
      <c r="Q979" t="str">
        <f t="shared" si="92"/>
        <v>food</v>
      </c>
      <c r="R979" t="str">
        <f t="shared" si="93"/>
        <v>food trucks</v>
      </c>
      <c r="S979" s="8">
        <f t="shared" si="94"/>
        <v>43138.25</v>
      </c>
      <c r="T979" s="8">
        <f t="shared" si="95"/>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s="5">
        <f t="shared" si="91"/>
        <v>93.923913043478265</v>
      </c>
      <c r="Q980" t="str">
        <f t="shared" si="92"/>
        <v>games</v>
      </c>
      <c r="R980" t="str">
        <f t="shared" si="93"/>
        <v>video games</v>
      </c>
      <c r="S980" s="8">
        <f t="shared" si="94"/>
        <v>42686.25</v>
      </c>
      <c r="T980" s="8">
        <f t="shared" si="95"/>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s="5">
        <f t="shared" si="91"/>
        <v>84.969458128078813</v>
      </c>
      <c r="Q981" t="str">
        <f t="shared" si="92"/>
        <v>theater</v>
      </c>
      <c r="R981" t="str">
        <f t="shared" si="93"/>
        <v>plays</v>
      </c>
      <c r="S981" s="8">
        <f t="shared" si="94"/>
        <v>42078.208333333328</v>
      </c>
      <c r="T981" s="8">
        <f t="shared" si="95"/>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s="5">
        <f t="shared" si="91"/>
        <v>105.97035040431267</v>
      </c>
      <c r="Q982" t="str">
        <f t="shared" si="92"/>
        <v>publishing</v>
      </c>
      <c r="R982" t="str">
        <f t="shared" si="93"/>
        <v>nonfiction</v>
      </c>
      <c r="S982" s="8">
        <f t="shared" si="94"/>
        <v>42307.208333333328</v>
      </c>
      <c r="T982" s="8">
        <f t="shared" si="95"/>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s="5">
        <f t="shared" si="91"/>
        <v>36.969040247678016</v>
      </c>
      <c r="Q983" t="str">
        <f t="shared" si="92"/>
        <v>technology</v>
      </c>
      <c r="R983" t="str">
        <f t="shared" si="93"/>
        <v>web</v>
      </c>
      <c r="S983" s="8">
        <f t="shared" si="94"/>
        <v>43094.25</v>
      </c>
      <c r="T983" s="8">
        <f t="shared" si="95"/>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s="5">
        <f t="shared" si="91"/>
        <v>81.533333333333331</v>
      </c>
      <c r="Q984" t="str">
        <f t="shared" si="92"/>
        <v>film &amp; video</v>
      </c>
      <c r="R984" t="str">
        <f t="shared" si="93"/>
        <v>documentary</v>
      </c>
      <c r="S984" s="8">
        <f t="shared" si="94"/>
        <v>40743.208333333336</v>
      </c>
      <c r="T984" s="8">
        <f t="shared" si="95"/>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s="5">
        <f t="shared" si="91"/>
        <v>80.999140154772135</v>
      </c>
      <c r="Q985" t="str">
        <f t="shared" si="92"/>
        <v>film &amp; video</v>
      </c>
      <c r="R985" t="str">
        <f t="shared" si="93"/>
        <v>documentary</v>
      </c>
      <c r="S985" s="8">
        <f t="shared" si="94"/>
        <v>43681.208333333328</v>
      </c>
      <c r="T985" s="8">
        <f t="shared" si="95"/>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s="5">
        <f t="shared" si="91"/>
        <v>26.010498687664043</v>
      </c>
      <c r="Q986" t="str">
        <f t="shared" si="92"/>
        <v>theater</v>
      </c>
      <c r="R986" t="str">
        <f t="shared" si="93"/>
        <v>plays</v>
      </c>
      <c r="S986" s="8">
        <f t="shared" si="94"/>
        <v>43716.208333333328</v>
      </c>
      <c r="T986" s="8">
        <f t="shared" si="95"/>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s="5">
        <f t="shared" si="91"/>
        <v>25.998410896708286</v>
      </c>
      <c r="Q987" t="str">
        <f t="shared" si="92"/>
        <v>music</v>
      </c>
      <c r="R987" t="str">
        <f t="shared" si="93"/>
        <v>rock</v>
      </c>
      <c r="S987" s="8">
        <f t="shared" si="94"/>
        <v>41614.25</v>
      </c>
      <c r="T987" s="8">
        <f t="shared" si="95"/>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s="5">
        <f t="shared" si="91"/>
        <v>34.173913043478258</v>
      </c>
      <c r="Q988" t="str">
        <f t="shared" si="92"/>
        <v>music</v>
      </c>
      <c r="R988" t="str">
        <f t="shared" si="93"/>
        <v>rock</v>
      </c>
      <c r="S988" s="8">
        <f t="shared" si="94"/>
        <v>40638.208333333336</v>
      </c>
      <c r="T988" s="8">
        <f t="shared" si="95"/>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s="5">
        <f t="shared" si="91"/>
        <v>28.002083333333335</v>
      </c>
      <c r="Q989" t="str">
        <f t="shared" si="92"/>
        <v>film &amp; video</v>
      </c>
      <c r="R989" t="str">
        <f t="shared" si="93"/>
        <v>documentary</v>
      </c>
      <c r="S989" s="8">
        <f t="shared" si="94"/>
        <v>42852.208333333328</v>
      </c>
      <c r="T989" s="8">
        <f t="shared" si="95"/>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s="5">
        <f t="shared" si="91"/>
        <v>76.546875</v>
      </c>
      <c r="Q990" t="str">
        <f t="shared" si="92"/>
        <v>publishing</v>
      </c>
      <c r="R990" t="str">
        <f t="shared" si="93"/>
        <v>radio &amp; podcasts</v>
      </c>
      <c r="S990" s="8">
        <f t="shared" si="94"/>
        <v>42686.25</v>
      </c>
      <c r="T990" s="8">
        <f t="shared" si="95"/>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s="5">
        <f t="shared" si="91"/>
        <v>53.053097345132741</v>
      </c>
      <c r="Q991" t="str">
        <f t="shared" si="92"/>
        <v>publishing</v>
      </c>
      <c r="R991" t="str">
        <f t="shared" si="93"/>
        <v>translations</v>
      </c>
      <c r="S991" s="8">
        <f t="shared" si="94"/>
        <v>43571.208333333328</v>
      </c>
      <c r="T991" s="8">
        <f t="shared" si="95"/>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s="5">
        <f t="shared" si="91"/>
        <v>106.859375</v>
      </c>
      <c r="Q992" t="str">
        <f t="shared" si="92"/>
        <v>film &amp; video</v>
      </c>
      <c r="R992" t="str">
        <f t="shared" si="93"/>
        <v>drama</v>
      </c>
      <c r="S992" s="8">
        <f t="shared" si="94"/>
        <v>42432.25</v>
      </c>
      <c r="T992" s="8">
        <f t="shared" si="95"/>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s="5">
        <f t="shared" si="91"/>
        <v>46.020746887966808</v>
      </c>
      <c r="Q993" t="str">
        <f t="shared" si="92"/>
        <v>music</v>
      </c>
      <c r="R993" t="str">
        <f t="shared" si="93"/>
        <v>rock</v>
      </c>
      <c r="S993" s="8">
        <f t="shared" si="94"/>
        <v>41907.208333333336</v>
      </c>
      <c r="T993" s="8">
        <f t="shared" si="95"/>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s="5">
        <f t="shared" si="91"/>
        <v>100.17424242424242</v>
      </c>
      <c r="Q994" t="str">
        <f t="shared" si="92"/>
        <v>film &amp; video</v>
      </c>
      <c r="R994" t="str">
        <f t="shared" si="93"/>
        <v>drama</v>
      </c>
      <c r="S994" s="8">
        <f t="shared" si="94"/>
        <v>43227.208333333328</v>
      </c>
      <c r="T994" s="8">
        <f t="shared" si="95"/>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s="5">
        <f t="shared" si="91"/>
        <v>101.44</v>
      </c>
      <c r="Q995" t="str">
        <f t="shared" si="92"/>
        <v>photography</v>
      </c>
      <c r="R995" t="str">
        <f t="shared" si="93"/>
        <v>photography books</v>
      </c>
      <c r="S995" s="8">
        <f t="shared" si="94"/>
        <v>42362.25</v>
      </c>
      <c r="T995" s="8">
        <f t="shared" si="95"/>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s="5">
        <f t="shared" si="91"/>
        <v>87.972684085510693</v>
      </c>
      <c r="Q996" t="str">
        <f t="shared" si="92"/>
        <v>publishing</v>
      </c>
      <c r="R996" t="str">
        <f t="shared" si="93"/>
        <v>translations</v>
      </c>
      <c r="S996" s="8">
        <f t="shared" si="94"/>
        <v>41929.208333333336</v>
      </c>
      <c r="T996" s="8">
        <f t="shared" si="95"/>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s="5">
        <f t="shared" si="91"/>
        <v>74.995594713656388</v>
      </c>
      <c r="Q997" t="str">
        <f t="shared" si="92"/>
        <v>food</v>
      </c>
      <c r="R997" t="str">
        <f t="shared" si="93"/>
        <v>food trucks</v>
      </c>
      <c r="S997" s="8">
        <f t="shared" si="94"/>
        <v>43408.208333333328</v>
      </c>
      <c r="T997" s="8">
        <f t="shared" si="95"/>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s="5">
        <f t="shared" si="91"/>
        <v>42.982142857142854</v>
      </c>
      <c r="Q998" t="str">
        <f t="shared" si="92"/>
        <v>theater</v>
      </c>
      <c r="R998" t="str">
        <f t="shared" si="93"/>
        <v>plays</v>
      </c>
      <c r="S998" s="8">
        <f t="shared" si="94"/>
        <v>41276.25</v>
      </c>
      <c r="T998" s="8">
        <f t="shared" si="95"/>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s="5">
        <f t="shared" si="91"/>
        <v>33.115107913669064</v>
      </c>
      <c r="Q999" t="str">
        <f t="shared" si="92"/>
        <v>theater</v>
      </c>
      <c r="R999" t="str">
        <f t="shared" si="93"/>
        <v>plays</v>
      </c>
      <c r="S999" s="8">
        <f t="shared" si="94"/>
        <v>41659.25</v>
      </c>
      <c r="T999" s="8">
        <f t="shared" si="95"/>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s="5">
        <f t="shared" si="91"/>
        <v>101.13101604278074</v>
      </c>
      <c r="Q1000" t="str">
        <f t="shared" si="92"/>
        <v>music</v>
      </c>
      <c r="R1000" t="str">
        <f t="shared" si="93"/>
        <v>indie rock</v>
      </c>
      <c r="S1000" s="8">
        <f t="shared" si="94"/>
        <v>40220.25</v>
      </c>
      <c r="T1000" s="8">
        <f t="shared" si="95"/>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s="5">
        <f t="shared" si="91"/>
        <v>55.98841354723708</v>
      </c>
      <c r="Q1001" t="str">
        <f t="shared" si="92"/>
        <v>food</v>
      </c>
      <c r="R1001" t="str">
        <f t="shared" si="93"/>
        <v>food trucks</v>
      </c>
      <c r="S1001" s="8">
        <f t="shared" si="94"/>
        <v>42550.208333333328</v>
      </c>
      <c r="T1001" s="8">
        <f t="shared" si="95"/>
        <v>42557.208333333328</v>
      </c>
    </row>
  </sheetData>
  <autoFilter ref="A1:T1001" xr:uid="{00000000-0001-0000-0000-000000000000}"/>
  <conditionalFormatting sqref="F1:F1048576">
    <cfRule type="cellIs" dxfId="3" priority="6" operator="equal">
      <formula>"Canceled"</formula>
    </cfRule>
    <cfRule type="cellIs" dxfId="2" priority="7" operator="equal">
      <formula>"live"</formula>
    </cfRule>
    <cfRule type="cellIs" dxfId="1" priority="8" operator="equal">
      <formula>"Successful"</formula>
    </cfRule>
    <cfRule type="cellIs" dxfId="0" priority="9" operator="equal">
      <formula>"failed"</formula>
    </cfRule>
  </conditionalFormatting>
  <conditionalFormatting sqref="O2:O1001">
    <cfRule type="colorScale" priority="1">
      <colorScale>
        <cfvo type="percent" val="0"/>
        <cfvo type="num" val="1"/>
        <cfvo type="num" val="2"/>
        <color rgb="FFFF6699"/>
        <color rgb="FFCCFF66"/>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5305-F37D-415F-8FFB-6C9039D1F0F7}">
  <sheetPr codeName="Sheet2"/>
  <dimension ref="A1:F14"/>
  <sheetViews>
    <sheetView workbookViewId="0">
      <selection activeCell="J17" sqref="J17"/>
    </sheetView>
  </sheetViews>
  <sheetFormatPr defaultRowHeight="15.75" x14ac:dyDescent="0.25"/>
  <cols>
    <col min="1" max="1" width="30.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3" spans="1:6" x14ac:dyDescent="0.25">
      <c r="A3" s="6" t="s">
        <v>2069</v>
      </c>
      <c r="B3" s="6" t="s">
        <v>2033</v>
      </c>
    </row>
    <row r="4" spans="1:6" x14ac:dyDescent="0.25">
      <c r="A4" s="6" t="s">
        <v>2035</v>
      </c>
      <c r="B4" t="s">
        <v>74</v>
      </c>
      <c r="C4" t="s">
        <v>14</v>
      </c>
      <c r="D4" t="s">
        <v>47</v>
      </c>
      <c r="E4" t="s">
        <v>20</v>
      </c>
      <c r="F4" t="s">
        <v>2034</v>
      </c>
    </row>
    <row r="5" spans="1:6" x14ac:dyDescent="0.25">
      <c r="A5" s="7" t="s">
        <v>2036</v>
      </c>
      <c r="B5">
        <v>11</v>
      </c>
      <c r="C5">
        <v>60</v>
      </c>
      <c r="D5">
        <v>5</v>
      </c>
      <c r="E5">
        <v>102</v>
      </c>
      <c r="F5">
        <v>178</v>
      </c>
    </row>
    <row r="6" spans="1:6" x14ac:dyDescent="0.25">
      <c r="A6" s="7" t="s">
        <v>2037</v>
      </c>
      <c r="B6">
        <v>4</v>
      </c>
      <c r="C6">
        <v>20</v>
      </c>
      <c r="E6">
        <v>22</v>
      </c>
      <c r="F6">
        <v>46</v>
      </c>
    </row>
    <row r="7" spans="1:6" x14ac:dyDescent="0.25">
      <c r="A7" s="7" t="s">
        <v>2038</v>
      </c>
      <c r="B7">
        <v>1</v>
      </c>
      <c r="C7">
        <v>23</v>
      </c>
      <c r="D7">
        <v>3</v>
      </c>
      <c r="E7">
        <v>21</v>
      </c>
      <c r="F7">
        <v>48</v>
      </c>
    </row>
    <row r="8" spans="1:6" x14ac:dyDescent="0.25">
      <c r="A8" s="7" t="s">
        <v>2039</v>
      </c>
      <c r="E8">
        <v>4</v>
      </c>
      <c r="F8">
        <v>4</v>
      </c>
    </row>
    <row r="9" spans="1:6" x14ac:dyDescent="0.25">
      <c r="A9" s="7" t="s">
        <v>2040</v>
      </c>
      <c r="B9">
        <v>10</v>
      </c>
      <c r="C9">
        <v>66</v>
      </c>
      <c r="E9">
        <v>99</v>
      </c>
      <c r="F9">
        <v>175</v>
      </c>
    </row>
    <row r="10" spans="1:6" x14ac:dyDescent="0.25">
      <c r="A10" s="7" t="s">
        <v>2041</v>
      </c>
      <c r="B10">
        <v>4</v>
      </c>
      <c r="C10">
        <v>11</v>
      </c>
      <c r="D10">
        <v>1</v>
      </c>
      <c r="E10">
        <v>26</v>
      </c>
      <c r="F10">
        <v>42</v>
      </c>
    </row>
    <row r="11" spans="1:6" x14ac:dyDescent="0.25">
      <c r="A11" s="7" t="s">
        <v>2042</v>
      </c>
      <c r="B11">
        <v>2</v>
      </c>
      <c r="C11">
        <v>24</v>
      </c>
      <c r="D11">
        <v>1</v>
      </c>
      <c r="E11">
        <v>40</v>
      </c>
      <c r="F11">
        <v>67</v>
      </c>
    </row>
    <row r="12" spans="1:6" x14ac:dyDescent="0.25">
      <c r="A12" s="7" t="s">
        <v>2043</v>
      </c>
      <c r="B12">
        <v>2</v>
      </c>
      <c r="C12">
        <v>28</v>
      </c>
      <c r="D12">
        <v>2</v>
      </c>
      <c r="E12">
        <v>64</v>
      </c>
      <c r="F12">
        <v>96</v>
      </c>
    </row>
    <row r="13" spans="1:6" x14ac:dyDescent="0.25">
      <c r="A13" s="7" t="s">
        <v>2044</v>
      </c>
      <c r="B13">
        <v>23</v>
      </c>
      <c r="C13">
        <v>132</v>
      </c>
      <c r="D13">
        <v>2</v>
      </c>
      <c r="E13">
        <v>187</v>
      </c>
      <c r="F13">
        <v>344</v>
      </c>
    </row>
    <row r="14" spans="1:6" x14ac:dyDescent="0.25">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CA7F-D276-4947-BCE4-E9467E7CE7D3}">
  <sheetPr codeName="Sheet3"/>
  <dimension ref="A1:F29"/>
  <sheetViews>
    <sheetView workbookViewId="0">
      <selection activeCell="S6" sqref="S6"/>
    </sheetView>
  </sheetViews>
  <sheetFormatPr defaultRowHeight="15.75" x14ac:dyDescent="0.25"/>
  <cols>
    <col min="1" max="1" width="30.375" bestFit="1" customWidth="1"/>
    <col min="2" max="2" width="15.25" bestFit="1" customWidth="1"/>
    <col min="3" max="3" width="5.625" bestFit="1" customWidth="1"/>
    <col min="4" max="4" width="3.875" bestFit="1" customWidth="1"/>
    <col min="5" max="5" width="9.25" bestFit="1" customWidth="1"/>
    <col min="6" max="6" width="11" bestFit="1" customWidth="1"/>
    <col min="7" max="7" width="2.375" bestFit="1" customWidth="1"/>
    <col min="8" max="8" width="3.125" bestFit="1" customWidth="1"/>
    <col min="9" max="9" width="11" bestFit="1" customWidth="1"/>
    <col min="10" max="10" width="18" bestFit="1" customWidth="1"/>
    <col min="11" max="11" width="5.25" bestFit="1" customWidth="1"/>
    <col min="12" max="12" width="15.375" bestFit="1" customWidth="1"/>
    <col min="13" max="13" width="4.625" bestFit="1" customWidth="1"/>
    <col min="14" max="14" width="13.125" bestFit="1" customWidth="1"/>
    <col min="15" max="15" width="11.5" bestFit="1" customWidth="1"/>
    <col min="16" max="16" width="9.5" bestFit="1" customWidth="1"/>
    <col min="17" max="17" width="4.5" bestFit="1" customWidth="1"/>
    <col min="18" max="18" width="8.25" bestFit="1" customWidth="1"/>
    <col min="19" max="19" width="9.625" bestFit="1" customWidth="1"/>
    <col min="20" max="20" width="12.375" bestFit="1" customWidth="1"/>
    <col min="21" max="22" width="6.375" bestFit="1" customWidth="1"/>
    <col min="23" max="23" width="10.625" bestFit="1" customWidth="1"/>
    <col min="24" max="24" width="9.375" bestFit="1" customWidth="1"/>
    <col min="25" max="25" width="3.875" bestFit="1" customWidth="1"/>
    <col min="26" max="26" width="9.75" bestFit="1" customWidth="1"/>
    <col min="27" max="27" width="18" bestFit="1" customWidth="1"/>
    <col min="28" max="28" width="5.25" bestFit="1" customWidth="1"/>
    <col min="29" max="29" width="4.625" bestFit="1" customWidth="1"/>
    <col min="30" max="30" width="6.125" bestFit="1" customWidth="1"/>
    <col min="31" max="31" width="9.5" bestFit="1" customWidth="1"/>
    <col min="32" max="32" width="4.5" bestFit="1" customWidth="1"/>
    <col min="33" max="33" width="8" bestFit="1" customWidth="1"/>
    <col min="34" max="34" width="9.625" bestFit="1" customWidth="1"/>
    <col min="35" max="35" width="12.375" bestFit="1" customWidth="1"/>
    <col min="36" max="36" width="9.375" bestFit="1" customWidth="1"/>
    <col min="37" max="37" width="3.875" bestFit="1" customWidth="1"/>
    <col min="38" max="38" width="9.75" bestFit="1" customWidth="1"/>
    <col min="39" max="39" width="5.25" bestFit="1" customWidth="1"/>
    <col min="40" max="40" width="15.375" bestFit="1" customWidth="1"/>
    <col min="41" max="41" width="4.625" bestFit="1" customWidth="1"/>
    <col min="42" max="42" width="6.125" bestFit="1" customWidth="1"/>
    <col min="43" max="43" width="11.5" bestFit="1" customWidth="1"/>
    <col min="44" max="44" width="9.5" bestFit="1" customWidth="1"/>
    <col min="45" max="45" width="8" bestFit="1" customWidth="1"/>
    <col min="46" max="46" width="9.625" bestFit="1" customWidth="1"/>
    <col min="47" max="47" width="12.375" bestFit="1" customWidth="1"/>
    <col min="48" max="49" width="6.375" bestFit="1" customWidth="1"/>
    <col min="50" max="50" width="9.375" bestFit="1" customWidth="1"/>
    <col min="51" max="51" width="3.875" bestFit="1" customWidth="1"/>
    <col min="52" max="52" width="5.75" bestFit="1" customWidth="1"/>
    <col min="53" max="53" width="9.75" bestFit="1" customWidth="1"/>
    <col min="54" max="54" width="5.25" bestFit="1" customWidth="1"/>
    <col min="55" max="55" width="4.625" bestFit="1" customWidth="1"/>
    <col min="56" max="56" width="13.125" bestFit="1" customWidth="1"/>
    <col min="57" max="57" width="11" bestFit="1" customWidth="1"/>
    <col min="58" max="58" width="11.5" bestFit="1" customWidth="1"/>
    <col min="59" max="59" width="9.5" bestFit="1" customWidth="1"/>
    <col min="60" max="60" width="4.5" bestFit="1" customWidth="1"/>
    <col min="61" max="61" width="8.125" bestFit="1" customWidth="1"/>
    <col min="62" max="62" width="12.375" bestFit="1" customWidth="1"/>
    <col min="63" max="63" width="6.375" bestFit="1" customWidth="1"/>
    <col min="64" max="64" width="12.5" bestFit="1" customWidth="1"/>
    <col min="65" max="65" width="10.625" bestFit="1" customWidth="1"/>
    <col min="66" max="66" width="9.375" bestFit="1" customWidth="1"/>
    <col min="67" max="67" width="5.75" bestFit="1" customWidth="1"/>
    <col min="68" max="68" width="9.75" bestFit="1" customWidth="1"/>
    <col min="69" max="69" width="5.25" bestFit="1" customWidth="1"/>
    <col min="70" max="70" width="4.625" bestFit="1" customWidth="1"/>
    <col min="71" max="71" width="6.125" bestFit="1" customWidth="1"/>
    <col min="72" max="72" width="9.125" bestFit="1" customWidth="1"/>
    <col min="73" max="73" width="11" bestFit="1" customWidth="1"/>
    <col min="74" max="74" width="11.5" bestFit="1" customWidth="1"/>
    <col min="75" max="75" width="9.5" bestFit="1" customWidth="1"/>
    <col min="76" max="76" width="4.5" bestFit="1" customWidth="1"/>
    <col min="77" max="77" width="8.125" bestFit="1" customWidth="1"/>
    <col min="78" max="78" width="9.625" bestFit="1" customWidth="1"/>
    <col min="79" max="79" width="12.375" bestFit="1" customWidth="1"/>
    <col min="80" max="80" width="12.5" bestFit="1" customWidth="1"/>
    <col min="81" max="81" width="6.375" bestFit="1" customWidth="1"/>
    <col min="82" max="82" width="10.625" bestFit="1" customWidth="1"/>
    <col min="83" max="83" width="9.375" bestFit="1" customWidth="1"/>
    <col min="84" max="84" width="3.875" bestFit="1" customWidth="1"/>
    <col min="85" max="85" width="5.75" bestFit="1" customWidth="1"/>
    <col min="86" max="86" width="12.625" bestFit="1" customWidth="1"/>
    <col min="87" max="87" width="9.75" bestFit="1" customWidth="1"/>
    <col min="88" max="88" width="18" bestFit="1" customWidth="1"/>
    <col min="89" max="89" width="5.25" bestFit="1" customWidth="1"/>
    <col min="90" max="90" width="4.625" bestFit="1" customWidth="1"/>
    <col min="91" max="91" width="6.125" bestFit="1" customWidth="1"/>
    <col min="92" max="92" width="11" bestFit="1" customWidth="1"/>
    <col min="93" max="93" width="11.5" bestFit="1" customWidth="1"/>
    <col min="94" max="94" width="9.5" bestFit="1" customWidth="1"/>
    <col min="95" max="95" width="4.5" bestFit="1" customWidth="1"/>
    <col min="96" max="96" width="7.25" bestFit="1" customWidth="1"/>
    <col min="97" max="97" width="9.625" bestFit="1" customWidth="1"/>
    <col min="98" max="98" width="5.75" bestFit="1" customWidth="1"/>
    <col min="99" max="99" width="12.375" bestFit="1" customWidth="1"/>
    <col min="100" max="100" width="6.375" bestFit="1" customWidth="1"/>
    <col min="101" max="101" width="12.5" bestFit="1" customWidth="1"/>
    <col min="102" max="102" width="6.375" bestFit="1" customWidth="1"/>
    <col min="103" max="103" width="10.625" bestFit="1" customWidth="1"/>
    <col min="104" max="104" width="9.375" bestFit="1" customWidth="1"/>
    <col min="105" max="105" width="3.875" bestFit="1" customWidth="1"/>
    <col min="106" max="106" width="5.75" bestFit="1" customWidth="1"/>
    <col min="107" max="107" width="12.625" bestFit="1" customWidth="1"/>
    <col min="108" max="108" width="9.75" bestFit="1" customWidth="1"/>
    <col min="109" max="109" width="18" bestFit="1" customWidth="1"/>
    <col min="110" max="110" width="5.25" bestFit="1" customWidth="1"/>
    <col min="111" max="111" width="15.375" bestFit="1" customWidth="1"/>
    <col min="112" max="112" width="4.625" bestFit="1" customWidth="1"/>
    <col min="113" max="113" width="13.125" bestFit="1" customWidth="1"/>
    <col min="114" max="114" width="6.125" bestFit="1" customWidth="1"/>
    <col min="115" max="115" width="9.125" bestFit="1" customWidth="1"/>
    <col min="116" max="116" width="11" bestFit="1" customWidth="1"/>
    <col min="117" max="117" width="11.5" bestFit="1" customWidth="1"/>
    <col min="118" max="118" width="9.5" bestFit="1" customWidth="1"/>
    <col min="119" max="119" width="4.5" bestFit="1" customWidth="1"/>
    <col min="120" max="120" width="11.25" bestFit="1" customWidth="1"/>
    <col min="121" max="121" width="8" bestFit="1" customWidth="1"/>
    <col min="122" max="122" width="11" bestFit="1" customWidth="1"/>
    <col min="123" max="124" width="3.125" bestFit="1" customWidth="1"/>
    <col min="125" max="126" width="3.25" bestFit="1" customWidth="1"/>
    <col min="127" max="127" width="2.375" bestFit="1" customWidth="1"/>
    <col min="128" max="128" width="3.125" bestFit="1" customWidth="1"/>
    <col min="129" max="129" width="14.5" bestFit="1" customWidth="1"/>
    <col min="130" max="130" width="6.25" bestFit="1" customWidth="1"/>
    <col min="131" max="131" width="3.125" bestFit="1" customWidth="1"/>
    <col min="132" max="133" width="3.25" bestFit="1" customWidth="1"/>
    <col min="134" max="134" width="2.375" bestFit="1" customWidth="1"/>
    <col min="135" max="135" width="3.125" bestFit="1" customWidth="1"/>
    <col min="136" max="136" width="9.375" bestFit="1" customWidth="1"/>
    <col min="137" max="137" width="13" bestFit="1" customWidth="1"/>
    <col min="138" max="138" width="16.25" bestFit="1" customWidth="1"/>
    <col min="139" max="139" width="11" bestFit="1" customWidth="1"/>
  </cols>
  <sheetData>
    <row r="1" spans="1:6" x14ac:dyDescent="0.25">
      <c r="A1" s="6" t="s">
        <v>6</v>
      </c>
      <c r="B1" t="s">
        <v>2070</v>
      </c>
    </row>
    <row r="3" spans="1:6" x14ac:dyDescent="0.25">
      <c r="A3" s="6" t="s">
        <v>2069</v>
      </c>
      <c r="B3" s="6" t="s">
        <v>2033</v>
      </c>
    </row>
    <row r="4" spans="1:6" x14ac:dyDescent="0.25">
      <c r="A4" s="6" t="s">
        <v>2035</v>
      </c>
      <c r="B4" t="s">
        <v>74</v>
      </c>
      <c r="C4" t="s">
        <v>14</v>
      </c>
      <c r="D4" t="s">
        <v>47</v>
      </c>
      <c r="E4" t="s">
        <v>20</v>
      </c>
      <c r="F4" t="s">
        <v>2034</v>
      </c>
    </row>
    <row r="5" spans="1:6" x14ac:dyDescent="0.25">
      <c r="A5" s="7" t="s">
        <v>2045</v>
      </c>
      <c r="B5">
        <v>1</v>
      </c>
      <c r="C5">
        <v>10</v>
      </c>
      <c r="D5">
        <v>2</v>
      </c>
      <c r="E5">
        <v>21</v>
      </c>
      <c r="F5">
        <v>34</v>
      </c>
    </row>
    <row r="6" spans="1:6" x14ac:dyDescent="0.25">
      <c r="A6" s="7" t="s">
        <v>2054</v>
      </c>
      <c r="E6">
        <v>4</v>
      </c>
      <c r="F6">
        <v>4</v>
      </c>
    </row>
    <row r="7" spans="1:6" x14ac:dyDescent="0.25">
      <c r="A7" s="7" t="s">
        <v>2046</v>
      </c>
      <c r="B7">
        <v>4</v>
      </c>
      <c r="C7">
        <v>21</v>
      </c>
      <c r="D7">
        <v>1</v>
      </c>
      <c r="E7">
        <v>34</v>
      </c>
      <c r="F7">
        <v>60</v>
      </c>
    </row>
    <row r="8" spans="1:6" x14ac:dyDescent="0.25">
      <c r="A8" s="7" t="s">
        <v>2047</v>
      </c>
      <c r="B8">
        <v>2</v>
      </c>
      <c r="C8">
        <v>12</v>
      </c>
      <c r="D8">
        <v>1</v>
      </c>
      <c r="E8">
        <v>22</v>
      </c>
      <c r="F8">
        <v>37</v>
      </c>
    </row>
    <row r="9" spans="1:6" x14ac:dyDescent="0.25">
      <c r="A9" s="7" t="s">
        <v>2055</v>
      </c>
      <c r="C9">
        <v>8</v>
      </c>
      <c r="E9">
        <v>10</v>
      </c>
      <c r="F9">
        <v>18</v>
      </c>
    </row>
    <row r="10" spans="1:6" x14ac:dyDescent="0.25">
      <c r="A10" s="7" t="s">
        <v>2062</v>
      </c>
      <c r="B10">
        <v>1</v>
      </c>
      <c r="C10">
        <v>7</v>
      </c>
      <c r="E10">
        <v>9</v>
      </c>
      <c r="F10">
        <v>17</v>
      </c>
    </row>
    <row r="11" spans="1:6" x14ac:dyDescent="0.25">
      <c r="A11" s="7" t="s">
        <v>2051</v>
      </c>
      <c r="B11">
        <v>4</v>
      </c>
      <c r="C11">
        <v>20</v>
      </c>
      <c r="E11">
        <v>22</v>
      </c>
      <c r="F11">
        <v>46</v>
      </c>
    </row>
    <row r="12" spans="1:6" x14ac:dyDescent="0.25">
      <c r="A12" s="7" t="s">
        <v>2056</v>
      </c>
      <c r="B12">
        <v>3</v>
      </c>
      <c r="C12">
        <v>19</v>
      </c>
      <c r="E12">
        <v>23</v>
      </c>
      <c r="F12">
        <v>45</v>
      </c>
    </row>
    <row r="13" spans="1:6" x14ac:dyDescent="0.25">
      <c r="A13" s="7" t="s">
        <v>2057</v>
      </c>
      <c r="B13">
        <v>1</v>
      </c>
      <c r="C13">
        <v>6</v>
      </c>
      <c r="E13">
        <v>10</v>
      </c>
      <c r="F13">
        <v>17</v>
      </c>
    </row>
    <row r="14" spans="1:6" x14ac:dyDescent="0.25">
      <c r="A14" s="7" t="s">
        <v>2058</v>
      </c>
      <c r="C14">
        <v>3</v>
      </c>
      <c r="E14">
        <v>4</v>
      </c>
      <c r="F14">
        <v>7</v>
      </c>
    </row>
    <row r="15" spans="1:6" x14ac:dyDescent="0.25">
      <c r="A15" s="7" t="s">
        <v>2052</v>
      </c>
      <c r="C15">
        <v>8</v>
      </c>
      <c r="D15">
        <v>1</v>
      </c>
      <c r="E15">
        <v>4</v>
      </c>
      <c r="F15">
        <v>13</v>
      </c>
    </row>
    <row r="16" spans="1:6" x14ac:dyDescent="0.25">
      <c r="A16" s="7" t="s">
        <v>2063</v>
      </c>
      <c r="B16">
        <v>1</v>
      </c>
      <c r="C16">
        <v>6</v>
      </c>
      <c r="D16">
        <v>1</v>
      </c>
      <c r="E16">
        <v>13</v>
      </c>
      <c r="F16">
        <v>21</v>
      </c>
    </row>
    <row r="17" spans="1:6" x14ac:dyDescent="0.25">
      <c r="A17" s="7" t="s">
        <v>2061</v>
      </c>
      <c r="B17">
        <v>4</v>
      </c>
      <c r="C17">
        <v>11</v>
      </c>
      <c r="D17">
        <v>1</v>
      </c>
      <c r="E17">
        <v>26</v>
      </c>
      <c r="F17">
        <v>42</v>
      </c>
    </row>
    <row r="18" spans="1:6" x14ac:dyDescent="0.25">
      <c r="A18" s="7" t="s">
        <v>2068</v>
      </c>
      <c r="B18">
        <v>23</v>
      </c>
      <c r="C18">
        <v>132</v>
      </c>
      <c r="D18">
        <v>2</v>
      </c>
      <c r="E18">
        <v>187</v>
      </c>
      <c r="F18">
        <v>344</v>
      </c>
    </row>
    <row r="19" spans="1:6" x14ac:dyDescent="0.25">
      <c r="A19" s="7" t="s">
        <v>2064</v>
      </c>
      <c r="C19">
        <v>4</v>
      </c>
      <c r="E19">
        <v>4</v>
      </c>
      <c r="F19">
        <v>8</v>
      </c>
    </row>
    <row r="20" spans="1:6" x14ac:dyDescent="0.25">
      <c r="A20" s="7" t="s">
        <v>2059</v>
      </c>
      <c r="B20">
        <v>6</v>
      </c>
      <c r="C20">
        <v>30</v>
      </c>
      <c r="E20">
        <v>49</v>
      </c>
      <c r="F20">
        <v>85</v>
      </c>
    </row>
    <row r="21" spans="1:6" x14ac:dyDescent="0.25">
      <c r="A21" s="7" t="s">
        <v>2048</v>
      </c>
      <c r="C21">
        <v>9</v>
      </c>
      <c r="E21">
        <v>5</v>
      </c>
      <c r="F21">
        <v>14</v>
      </c>
    </row>
    <row r="22" spans="1:6" x14ac:dyDescent="0.25">
      <c r="A22" s="7" t="s">
        <v>2049</v>
      </c>
      <c r="B22">
        <v>1</v>
      </c>
      <c r="C22">
        <v>5</v>
      </c>
      <c r="D22">
        <v>1</v>
      </c>
      <c r="E22">
        <v>9</v>
      </c>
      <c r="F22">
        <v>16</v>
      </c>
    </row>
    <row r="23" spans="1:6" x14ac:dyDescent="0.25">
      <c r="A23" s="7" t="s">
        <v>2050</v>
      </c>
      <c r="B23">
        <v>3</v>
      </c>
      <c r="C23">
        <v>3</v>
      </c>
      <c r="E23">
        <v>11</v>
      </c>
      <c r="F23">
        <v>17</v>
      </c>
    </row>
    <row r="24" spans="1:6" x14ac:dyDescent="0.25">
      <c r="A24" s="7" t="s">
        <v>2065</v>
      </c>
      <c r="C24">
        <v>7</v>
      </c>
      <c r="E24">
        <v>14</v>
      </c>
      <c r="F24">
        <v>21</v>
      </c>
    </row>
    <row r="25" spans="1:6" x14ac:dyDescent="0.25">
      <c r="A25" s="7" t="s">
        <v>2053</v>
      </c>
      <c r="B25">
        <v>1</v>
      </c>
      <c r="C25">
        <v>15</v>
      </c>
      <c r="D25">
        <v>2</v>
      </c>
      <c r="E25">
        <v>17</v>
      </c>
      <c r="F25">
        <v>35</v>
      </c>
    </row>
    <row r="26" spans="1:6" x14ac:dyDescent="0.25">
      <c r="A26" s="7" t="s">
        <v>2066</v>
      </c>
      <c r="C26">
        <v>16</v>
      </c>
      <c r="D26">
        <v>1</v>
      </c>
      <c r="E26">
        <v>28</v>
      </c>
      <c r="F26">
        <v>45</v>
      </c>
    </row>
    <row r="27" spans="1:6" x14ac:dyDescent="0.25">
      <c r="A27" s="7" t="s">
        <v>2067</v>
      </c>
      <c r="B27">
        <v>2</v>
      </c>
      <c r="C27">
        <v>12</v>
      </c>
      <c r="D27">
        <v>1</v>
      </c>
      <c r="E27">
        <v>36</v>
      </c>
      <c r="F27">
        <v>51</v>
      </c>
    </row>
    <row r="28" spans="1:6" x14ac:dyDescent="0.25">
      <c r="A28" s="7" t="s">
        <v>2060</v>
      </c>
      <c r="E28">
        <v>3</v>
      </c>
      <c r="F28">
        <v>3</v>
      </c>
    </row>
    <row r="29" spans="1:6" x14ac:dyDescent="0.25">
      <c r="A29" s="7" t="s">
        <v>2034</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14762-F886-4150-828A-8578A51FF6D4}">
  <sheetPr codeName="Sheet4"/>
  <dimension ref="A1:B29"/>
  <sheetViews>
    <sheetView workbookViewId="0">
      <selection activeCell="A6" sqref="A6"/>
    </sheetView>
  </sheetViews>
  <sheetFormatPr defaultRowHeight="15.75" x14ac:dyDescent="0.25"/>
  <cols>
    <col min="1" max="1" width="27.875" bestFit="1" customWidth="1"/>
    <col min="2" max="2" width="16.5" bestFit="1" customWidth="1"/>
    <col min="3" max="3" width="24" bestFit="1" customWidth="1"/>
    <col min="4" max="4" width="17.875" bestFit="1" customWidth="1"/>
    <col min="5" max="5" width="24.625" bestFit="1" customWidth="1"/>
    <col min="6" max="6" width="17.625" bestFit="1" customWidth="1"/>
    <col min="7" max="7" width="20.625" bestFit="1" customWidth="1"/>
    <col min="8" max="8" width="11" bestFit="1" customWidth="1"/>
  </cols>
  <sheetData>
    <row r="1" spans="1:2" x14ac:dyDescent="0.25">
      <c r="A1" s="6" t="s">
        <v>2031</v>
      </c>
      <c r="B1" t="s">
        <v>2070</v>
      </c>
    </row>
    <row r="2" spans="1:2" x14ac:dyDescent="0.25">
      <c r="A2" s="6" t="s">
        <v>2101</v>
      </c>
      <c r="B2" t="s">
        <v>2070</v>
      </c>
    </row>
    <row r="4" spans="1:2" x14ac:dyDescent="0.25">
      <c r="A4" s="6" t="s">
        <v>2035</v>
      </c>
      <c r="B4" t="s">
        <v>2100</v>
      </c>
    </row>
    <row r="5" spans="1:2" x14ac:dyDescent="0.25">
      <c r="A5" s="7" t="s">
        <v>71</v>
      </c>
      <c r="B5">
        <v>34</v>
      </c>
    </row>
    <row r="6" spans="1:2" x14ac:dyDescent="0.25">
      <c r="A6" s="7" t="s">
        <v>42</v>
      </c>
      <c r="B6">
        <v>60</v>
      </c>
    </row>
    <row r="7" spans="1:2" x14ac:dyDescent="0.25">
      <c r="A7" s="7" t="s">
        <v>53</v>
      </c>
      <c r="B7">
        <v>37</v>
      </c>
    </row>
    <row r="8" spans="1:2" x14ac:dyDescent="0.25">
      <c r="A8" s="7" t="s">
        <v>474</v>
      </c>
      <c r="B8">
        <v>14</v>
      </c>
    </row>
    <row r="9" spans="1:2" x14ac:dyDescent="0.25">
      <c r="A9" s="7" t="s">
        <v>100</v>
      </c>
      <c r="B9">
        <v>16</v>
      </c>
    </row>
    <row r="10" spans="1:2" x14ac:dyDescent="0.25">
      <c r="A10" s="7" t="s">
        <v>269</v>
      </c>
      <c r="B10">
        <v>17</v>
      </c>
    </row>
    <row r="11" spans="1:2" x14ac:dyDescent="0.25">
      <c r="A11" s="7" t="s">
        <v>17</v>
      </c>
      <c r="B11">
        <v>46</v>
      </c>
    </row>
    <row r="12" spans="1:2" x14ac:dyDescent="0.25">
      <c r="A12" s="7" t="s">
        <v>292</v>
      </c>
      <c r="B12">
        <v>13</v>
      </c>
    </row>
    <row r="13" spans="1:2" x14ac:dyDescent="0.25">
      <c r="A13" s="7" t="s">
        <v>89</v>
      </c>
      <c r="B13">
        <v>35</v>
      </c>
    </row>
    <row r="14" spans="1:2" x14ac:dyDescent="0.25">
      <c r="A14" s="7" t="s">
        <v>1029</v>
      </c>
      <c r="B14">
        <v>4</v>
      </c>
    </row>
    <row r="15" spans="1:2" x14ac:dyDescent="0.25">
      <c r="A15" s="7" t="s">
        <v>50</v>
      </c>
      <c r="B15">
        <v>18</v>
      </c>
    </row>
    <row r="16" spans="1:2" x14ac:dyDescent="0.25">
      <c r="A16" s="7" t="s">
        <v>60</v>
      </c>
      <c r="B16">
        <v>45</v>
      </c>
    </row>
    <row r="17" spans="1:2" x14ac:dyDescent="0.25">
      <c r="A17" s="7" t="s">
        <v>159</v>
      </c>
      <c r="B17">
        <v>17</v>
      </c>
    </row>
    <row r="18" spans="1:2" x14ac:dyDescent="0.25">
      <c r="A18" s="7" t="s">
        <v>148</v>
      </c>
      <c r="B18">
        <v>7</v>
      </c>
    </row>
    <row r="19" spans="1:2" x14ac:dyDescent="0.25">
      <c r="A19" s="7" t="s">
        <v>23</v>
      </c>
      <c r="B19">
        <v>85</v>
      </c>
    </row>
    <row r="20" spans="1:2" x14ac:dyDescent="0.25">
      <c r="A20" s="7" t="s">
        <v>319</v>
      </c>
      <c r="B20">
        <v>3</v>
      </c>
    </row>
    <row r="21" spans="1:2" x14ac:dyDescent="0.25">
      <c r="A21" s="7" t="s">
        <v>122</v>
      </c>
      <c r="B21">
        <v>42</v>
      </c>
    </row>
    <row r="22" spans="1:2" x14ac:dyDescent="0.25">
      <c r="A22" s="7" t="s">
        <v>119</v>
      </c>
      <c r="B22">
        <v>17</v>
      </c>
    </row>
    <row r="23" spans="1:2" x14ac:dyDescent="0.25">
      <c r="A23" s="7" t="s">
        <v>68</v>
      </c>
      <c r="B23">
        <v>21</v>
      </c>
    </row>
    <row r="24" spans="1:2" x14ac:dyDescent="0.25">
      <c r="A24" s="7" t="s">
        <v>133</v>
      </c>
      <c r="B24">
        <v>8</v>
      </c>
    </row>
    <row r="25" spans="1:2" x14ac:dyDescent="0.25">
      <c r="A25" s="7" t="s">
        <v>206</v>
      </c>
      <c r="B25">
        <v>21</v>
      </c>
    </row>
    <row r="26" spans="1:2" x14ac:dyDescent="0.25">
      <c r="A26" s="7" t="s">
        <v>65</v>
      </c>
      <c r="B26">
        <v>45</v>
      </c>
    </row>
    <row r="27" spans="1:2" x14ac:dyDescent="0.25">
      <c r="A27" s="7" t="s">
        <v>28</v>
      </c>
      <c r="B27">
        <v>51</v>
      </c>
    </row>
    <row r="28" spans="1:2" x14ac:dyDescent="0.25">
      <c r="A28" s="7" t="s">
        <v>33</v>
      </c>
      <c r="B28">
        <v>344</v>
      </c>
    </row>
    <row r="29" spans="1:2" x14ac:dyDescent="0.25">
      <c r="A29" s="7" t="s">
        <v>2034</v>
      </c>
      <c r="B2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7D03-127A-41BC-B1DB-DACDC36BE232}">
  <sheetPr codeName="Sheet5"/>
  <dimension ref="B1:J14"/>
  <sheetViews>
    <sheetView tabSelected="1" topLeftCell="A13" zoomScale="75" zoomScaleNormal="75" workbookViewId="0">
      <selection activeCell="F34" sqref="F34"/>
    </sheetView>
  </sheetViews>
  <sheetFormatPr defaultRowHeight="15.75" x14ac:dyDescent="0.25"/>
  <cols>
    <col min="1" max="1" width="0.75" customWidth="1"/>
    <col min="2" max="2" width="32.5" bestFit="1" customWidth="1"/>
    <col min="3" max="10" width="18.625" customWidth="1"/>
  </cols>
  <sheetData>
    <row r="1" spans="2:10" ht="16.5" thickBot="1" x14ac:dyDescent="0.3"/>
    <row r="2" spans="2:10" ht="49.5" customHeight="1" thickBot="1" x14ac:dyDescent="0.3">
      <c r="C2" s="11" t="s">
        <v>2073</v>
      </c>
      <c r="D2" s="12" t="s">
        <v>2074</v>
      </c>
      <c r="E2" s="12" t="s">
        <v>2075</v>
      </c>
      <c r="F2" s="12" t="s">
        <v>2076</v>
      </c>
      <c r="G2" s="12" t="s">
        <v>2077</v>
      </c>
      <c r="H2" s="12" t="s">
        <v>2078</v>
      </c>
      <c r="I2" s="12" t="s">
        <v>2079</v>
      </c>
      <c r="J2" s="13" t="s">
        <v>2080</v>
      </c>
    </row>
    <row r="3" spans="2:10" ht="16.5" thickBot="1" x14ac:dyDescent="0.3"/>
    <row r="4" spans="2:10" ht="22.5" customHeight="1" x14ac:dyDescent="0.3">
      <c r="B4" s="14" t="s">
        <v>2081</v>
      </c>
      <c r="C4" s="17">
        <f>COUNTIFS(Crowdfunding!$D:$D,"&gt;=1000", Crowdfunding!$D:$D,"&lt;=4999")</f>
        <v>234</v>
      </c>
      <c r="D4" s="17">
        <f>COUNTIFS(Crowdfunding!$F:$F,"Successful",Crowdfunding!$D:$D,"&gt;=1000", Crowdfunding!$D:$D,"&lt;=4999")</f>
        <v>191</v>
      </c>
      <c r="E4" s="17">
        <f>COUNTIFS(Crowdfunding!$F:$F,"Failed",Crowdfunding!$D:$D,"&gt;=1000", Crowdfunding!$D:$D,"&lt;=4999")</f>
        <v>38</v>
      </c>
      <c r="F4" s="17">
        <f>COUNTIFS(Crowdfunding!$F:$F,"Canceled",Crowdfunding!$D:$D,"&gt;=1000", Crowdfunding!$D:$D,"&lt;=4999")</f>
        <v>2</v>
      </c>
      <c r="G4" s="17">
        <f>SUM(D4:F4)</f>
        <v>231</v>
      </c>
      <c r="H4" s="20">
        <f>+IFERROR(D4/$G4,0)</f>
        <v>0.82683982683982682</v>
      </c>
      <c r="I4" s="20">
        <f t="shared" ref="I4:J14" si="0">+IFERROR(E4/$G4,0)</f>
        <v>0.16450216450216451</v>
      </c>
      <c r="J4" s="20">
        <f t="shared" si="0"/>
        <v>8.658008658008658E-3</v>
      </c>
    </row>
    <row r="5" spans="2:10" ht="22.5" customHeight="1" x14ac:dyDescent="0.3">
      <c r="B5" s="15" t="s">
        <v>2082</v>
      </c>
      <c r="C5" s="18">
        <f>COUNTIFS(Crowdfunding!$D:$D,"&gt;=5000", Crowdfunding!$D:$D,"&lt;=9999")</f>
        <v>317</v>
      </c>
      <c r="D5" s="18">
        <f>COUNTIFS(Crowdfunding!$F:$F,"Successful",Crowdfunding!$D:$D,"&gt;=5000", Crowdfunding!$D:$D,"&lt;=9999")</f>
        <v>164</v>
      </c>
      <c r="E5" s="18">
        <f>COUNTIFS(Crowdfunding!$F:$F,"Failed",Crowdfunding!$D:$D,"&gt;=5000", Crowdfunding!$D:$D,"&lt;=9999")</f>
        <v>126</v>
      </c>
      <c r="F5" s="18">
        <f>COUNTIFS(Crowdfunding!$F:$F,"Canceled",Crowdfunding!$D:$D,"&gt;=5000", Crowdfunding!$D:$D,"&lt;=9999")</f>
        <v>25</v>
      </c>
      <c r="G5" s="18">
        <f t="shared" ref="G5:G14" si="1">SUM(D5:F5)</f>
        <v>315</v>
      </c>
      <c r="H5" s="21">
        <f t="shared" ref="H5:H14" si="2">+IFERROR(D5/$G5,0)</f>
        <v>0.52063492063492067</v>
      </c>
      <c r="I5" s="21">
        <f t="shared" si="0"/>
        <v>0.4</v>
      </c>
      <c r="J5" s="21">
        <f t="shared" si="0"/>
        <v>7.9365079365079361E-2</v>
      </c>
    </row>
    <row r="6" spans="2:10" ht="22.5" customHeight="1" x14ac:dyDescent="0.3">
      <c r="B6" s="15" t="s">
        <v>2083</v>
      </c>
      <c r="C6" s="18">
        <f>COUNTIFS(Crowdfunding!$D:$D,"&gt;=10000", Crowdfunding!$D:$D,"&lt;=14999")</f>
        <v>9</v>
      </c>
      <c r="D6" s="18">
        <f>COUNTIFS(Crowdfunding!$F:$F,"Successful",Crowdfunding!$D:$D,"&gt;=10000", Crowdfunding!$D:$D,"&lt;=14999")</f>
        <v>4</v>
      </c>
      <c r="E6" s="18">
        <f>COUNTIFS(Crowdfunding!$F:$F,"Failed",Crowdfunding!$D:$D,"&gt;=10000", Crowdfunding!$D:$D,"&lt;=14999")</f>
        <v>5</v>
      </c>
      <c r="F6" s="18">
        <f>COUNTIFS(Crowdfunding!$F:$F,"Canceled",Crowdfunding!$D:$D,"&gt;=10000", Crowdfunding!$D:$D,"&lt;=14999")</f>
        <v>0</v>
      </c>
      <c r="G6" s="18">
        <f t="shared" si="1"/>
        <v>9</v>
      </c>
      <c r="H6" s="21">
        <f t="shared" si="2"/>
        <v>0.44444444444444442</v>
      </c>
      <c r="I6" s="21">
        <f t="shared" si="0"/>
        <v>0.55555555555555558</v>
      </c>
      <c r="J6" s="21">
        <f t="shared" si="0"/>
        <v>0</v>
      </c>
    </row>
    <row r="7" spans="2:10" ht="22.5" customHeight="1" x14ac:dyDescent="0.3">
      <c r="B7" s="15" t="s">
        <v>2084</v>
      </c>
      <c r="C7" s="18">
        <f>COUNTIFS(Crowdfunding!$D:$D,"&gt;=15000", Crowdfunding!$D:$D,"&lt;=19999")</f>
        <v>10</v>
      </c>
      <c r="D7" s="18">
        <f>COUNTIFS(Crowdfunding!$F:$F,"Successful",Crowdfunding!$D:$D,"&gt;=15000", Crowdfunding!$D:$D,"&lt;=19999")</f>
        <v>10</v>
      </c>
      <c r="E7" s="18">
        <f>COUNTIFS(Crowdfunding!$F:$F,"Failed",Crowdfunding!$D:$D,"&gt;=15000", Crowdfunding!$D:$D,"&lt;=19999")</f>
        <v>0</v>
      </c>
      <c r="F7" s="18">
        <f>COUNTIFS(Crowdfunding!$F:$F,"Canceled",Crowdfunding!$D:$D,"&gt;=15000", Crowdfunding!$D:$D,"&lt;=19999")</f>
        <v>0</v>
      </c>
      <c r="G7" s="18">
        <f t="shared" si="1"/>
        <v>10</v>
      </c>
      <c r="H7" s="21">
        <f t="shared" si="2"/>
        <v>1</v>
      </c>
      <c r="I7" s="21">
        <f t="shared" si="0"/>
        <v>0</v>
      </c>
      <c r="J7" s="21">
        <f t="shared" si="0"/>
        <v>0</v>
      </c>
    </row>
    <row r="8" spans="2:10" ht="22.5" customHeight="1" x14ac:dyDescent="0.3">
      <c r="B8" s="15" t="s">
        <v>2085</v>
      </c>
      <c r="C8" s="18">
        <f>COUNTIFS(Crowdfunding!$D:$D,"&gt;=20000", Crowdfunding!$D:$D,"&lt;=24999")</f>
        <v>7</v>
      </c>
      <c r="D8" s="18">
        <f>COUNTIFS(Crowdfunding!$F:$F,"Successful",Crowdfunding!$D:$D,"&gt;=20000", Crowdfunding!$D:$D,"&lt;=24999")</f>
        <v>7</v>
      </c>
      <c r="E8" s="18">
        <f>COUNTIFS(Crowdfunding!$F:$F,"Failed",Crowdfunding!$D:$D,"&gt;=20000", Crowdfunding!$D:$D,"&lt;=24999")</f>
        <v>0</v>
      </c>
      <c r="F8" s="18">
        <f>COUNTIFS(Crowdfunding!$F:$F,"Canceled",Crowdfunding!$D:$D,"&gt;=20000", Crowdfunding!$D:$D,"&lt;=24999")</f>
        <v>0</v>
      </c>
      <c r="G8" s="18">
        <f t="shared" si="1"/>
        <v>7</v>
      </c>
      <c r="H8" s="21">
        <f t="shared" si="2"/>
        <v>1</v>
      </c>
      <c r="I8" s="21">
        <f t="shared" si="0"/>
        <v>0</v>
      </c>
      <c r="J8" s="21">
        <f t="shared" si="0"/>
        <v>0</v>
      </c>
    </row>
    <row r="9" spans="2:10" ht="22.5" customHeight="1" x14ac:dyDescent="0.3">
      <c r="B9" s="15" t="s">
        <v>2086</v>
      </c>
      <c r="C9" s="18">
        <f>COUNTIFS(Crowdfunding!$D:$D,"&gt;=25000", Crowdfunding!$D:$D,"&lt;=29999")</f>
        <v>14</v>
      </c>
      <c r="D9" s="18">
        <f>COUNTIFS(Crowdfunding!$F:$F,"Successful",Crowdfunding!$D:$D,"&gt;=25000", Crowdfunding!$D:$D,"&lt;=29999")</f>
        <v>11</v>
      </c>
      <c r="E9" s="18">
        <f>COUNTIFS(Crowdfunding!$F:$F,"Failed",Crowdfunding!$D:$D,"&gt;=25000", Crowdfunding!$D:$D,"&lt;=29999")</f>
        <v>3</v>
      </c>
      <c r="F9" s="18">
        <f>COUNTIFS(Crowdfunding!$F:$F,"Canceled",Crowdfunding!$D:$D,"&gt;=25000", Crowdfunding!$D:$D,"&lt;=29999")</f>
        <v>0</v>
      </c>
      <c r="G9" s="18">
        <f t="shared" si="1"/>
        <v>14</v>
      </c>
      <c r="H9" s="21">
        <f t="shared" si="2"/>
        <v>0.7857142857142857</v>
      </c>
      <c r="I9" s="21">
        <f t="shared" si="0"/>
        <v>0.21428571428571427</v>
      </c>
      <c r="J9" s="21">
        <f t="shared" si="0"/>
        <v>0</v>
      </c>
    </row>
    <row r="10" spans="2:10" ht="22.5" customHeight="1" x14ac:dyDescent="0.3">
      <c r="B10" s="15" t="s">
        <v>2087</v>
      </c>
      <c r="C10" s="18">
        <f>COUNTIFS(Crowdfunding!$D:$D,"&gt;=30000", Crowdfunding!$D:$D,"&lt;=34999")</f>
        <v>7</v>
      </c>
      <c r="D10" s="18">
        <f>COUNTIFS(Crowdfunding!$F:$F,"Successful",Crowdfunding!$D:$D,"&gt;=30000", Crowdfunding!$D:$D,"&lt;=34999")</f>
        <v>7</v>
      </c>
      <c r="E10" s="18">
        <f>COUNTIFS(Crowdfunding!$F:$F,"Failed",Crowdfunding!$D:$D,"&gt;=30000", Crowdfunding!$D:$D,"&lt;=34999")</f>
        <v>0</v>
      </c>
      <c r="F10" s="18">
        <f>COUNTIFS(Crowdfunding!$F:$F,"Canceled",Crowdfunding!$D:$D,"&gt;=30000", Crowdfunding!$D:$D,"&lt;=34999")</f>
        <v>0</v>
      </c>
      <c r="G10" s="18">
        <f t="shared" si="1"/>
        <v>7</v>
      </c>
      <c r="H10" s="21">
        <f t="shared" si="2"/>
        <v>1</v>
      </c>
      <c r="I10" s="21">
        <f t="shared" si="0"/>
        <v>0</v>
      </c>
      <c r="J10" s="21">
        <f t="shared" si="0"/>
        <v>0</v>
      </c>
    </row>
    <row r="11" spans="2:10" ht="22.5" customHeight="1" x14ac:dyDescent="0.3">
      <c r="B11" s="15" t="s">
        <v>2088</v>
      </c>
      <c r="C11" s="18">
        <f>COUNTIFS(Crowdfunding!$D:$D,"&gt;=35000", Crowdfunding!$D:$D,"&lt;=39999")</f>
        <v>12</v>
      </c>
      <c r="D11" s="18">
        <f>COUNTIFS(Crowdfunding!$F:$F,"Successful",Crowdfunding!$D:$D,"&gt;=35000", Crowdfunding!$D:$D,"&lt;=39999")</f>
        <v>8</v>
      </c>
      <c r="E11" s="18">
        <f>COUNTIFS(Crowdfunding!$F:$F,"Failed",Crowdfunding!$D:$D,"&gt;=35000", Crowdfunding!$D:$D,"&lt;=39999")</f>
        <v>3</v>
      </c>
      <c r="F11" s="18">
        <f>COUNTIFS(Crowdfunding!$F:$F,"Canceled",Crowdfunding!$D:$D,"&gt;=35000", Crowdfunding!$D:$D,"&lt;=39999")</f>
        <v>1</v>
      </c>
      <c r="G11" s="18">
        <f t="shared" si="1"/>
        <v>12</v>
      </c>
      <c r="H11" s="21">
        <f t="shared" si="2"/>
        <v>0.66666666666666663</v>
      </c>
      <c r="I11" s="21">
        <f t="shared" si="0"/>
        <v>0.25</v>
      </c>
      <c r="J11" s="21">
        <f t="shared" si="0"/>
        <v>8.3333333333333329E-2</v>
      </c>
    </row>
    <row r="12" spans="2:10" ht="22.5" customHeight="1" x14ac:dyDescent="0.3">
      <c r="B12" s="15" t="s">
        <v>2089</v>
      </c>
      <c r="C12" s="18">
        <f>COUNTIFS(Crowdfunding!$D:$D,"&gt;=40000", Crowdfunding!$D:$D,"&lt;=44999")</f>
        <v>15</v>
      </c>
      <c r="D12" s="18">
        <f>COUNTIFS(Crowdfunding!$F:$F,"Successful",Crowdfunding!$D:$D,"&gt;=40000", Crowdfunding!$D:$D,"&lt;=44999")</f>
        <v>11</v>
      </c>
      <c r="E12" s="18">
        <f>COUNTIFS(Crowdfunding!$F:$F,"Failed",Crowdfunding!$D:$D,"&gt;=40000", Crowdfunding!$D:$D,"&lt;=44999")</f>
        <v>3</v>
      </c>
      <c r="F12" s="18">
        <f>COUNTIFS(Crowdfunding!$F:$F,"Canceled",Crowdfunding!$D:$D,"&gt;=40000", Crowdfunding!$D:$D,"&lt;=44999")</f>
        <v>0</v>
      </c>
      <c r="G12" s="18">
        <f t="shared" si="1"/>
        <v>14</v>
      </c>
      <c r="H12" s="21">
        <f t="shared" si="2"/>
        <v>0.7857142857142857</v>
      </c>
      <c r="I12" s="21">
        <f t="shared" si="0"/>
        <v>0.21428571428571427</v>
      </c>
      <c r="J12" s="21">
        <f t="shared" si="0"/>
        <v>0</v>
      </c>
    </row>
    <row r="13" spans="2:10" ht="22.5" customHeight="1" x14ac:dyDescent="0.3">
      <c r="B13" s="15" t="s">
        <v>2090</v>
      </c>
      <c r="C13" s="18">
        <f>COUNTIFS(Crowdfunding!$D:$D,"&gt;=45000", Crowdfunding!$D:$D,"&lt;=49999")</f>
        <v>11</v>
      </c>
      <c r="D13" s="18">
        <f>COUNTIFS(Crowdfunding!$F:$F,"Successful",Crowdfunding!$D:$D,"&gt;=45000", Crowdfunding!$D:$D,"&lt;=49999")</f>
        <v>8</v>
      </c>
      <c r="E13" s="18">
        <f>COUNTIFS(Crowdfunding!$F:$F,"Failed",Crowdfunding!$D:$D,"&gt;=45000", Crowdfunding!$D:$D,"&lt;=49999")</f>
        <v>3</v>
      </c>
      <c r="F13" s="18">
        <f>COUNTIFS(Crowdfunding!$F:$F,"Canceled",Crowdfunding!$D:$D,"&gt;=45000", Crowdfunding!$D:$D,"&lt;=49999")</f>
        <v>0</v>
      </c>
      <c r="G13" s="18">
        <f t="shared" si="1"/>
        <v>11</v>
      </c>
      <c r="H13" s="21">
        <f t="shared" si="2"/>
        <v>0.72727272727272729</v>
      </c>
      <c r="I13" s="21">
        <f t="shared" si="0"/>
        <v>0.27272727272727271</v>
      </c>
      <c r="J13" s="21">
        <f t="shared" si="0"/>
        <v>0</v>
      </c>
    </row>
    <row r="14" spans="2:10" ht="22.5" customHeight="1" thickBot="1" x14ac:dyDescent="0.35">
      <c r="B14" s="16" t="s">
        <v>2091</v>
      </c>
      <c r="C14" s="19">
        <f>COUNTIFS(Crowdfunding!$D:$D,"&gt;=50000")</f>
        <v>313</v>
      </c>
      <c r="D14" s="19">
        <f>COUNTIFS(Crowdfunding!$F:$F,"Successful",Crowdfunding!$D:$D,"&gt;=50000")</f>
        <v>114</v>
      </c>
      <c r="E14" s="19">
        <f>COUNTIFS(Crowdfunding!$F:$F,"Failed",Crowdfunding!$D:$D,"&gt;=50000")</f>
        <v>163</v>
      </c>
      <c r="F14" s="19">
        <f>COUNTIFS(Crowdfunding!$F:$F,"Canceled",Crowdfunding!$D:$D,"&gt;=50000")</f>
        <v>28</v>
      </c>
      <c r="G14" s="19">
        <f t="shared" si="1"/>
        <v>305</v>
      </c>
      <c r="H14" s="22">
        <f t="shared" si="2"/>
        <v>0.3737704918032787</v>
      </c>
      <c r="I14" s="22">
        <f t="shared" si="0"/>
        <v>0.53442622950819674</v>
      </c>
      <c r="J14" s="22">
        <f t="shared" si="0"/>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AA8C-4623-4ABF-98E5-AFD91E582B93}">
  <sheetPr codeName="Sheet7"/>
  <dimension ref="B2:I569"/>
  <sheetViews>
    <sheetView workbookViewId="0">
      <selection activeCell="E10" sqref="E10:I64"/>
    </sheetView>
  </sheetViews>
  <sheetFormatPr defaultRowHeight="15.75" x14ac:dyDescent="0.25"/>
  <cols>
    <col min="2" max="3" width="27.375" customWidth="1"/>
    <col min="5" max="5" width="12.125" bestFit="1" customWidth="1"/>
    <col min="6" max="6" width="26.125" customWidth="1"/>
    <col min="7" max="7" width="28" customWidth="1"/>
  </cols>
  <sheetData>
    <row r="2" spans="2:9" ht="54" x14ac:dyDescent="0.25">
      <c r="B2" s="23" t="s">
        <v>2092</v>
      </c>
      <c r="C2" s="23" t="s">
        <v>2093</v>
      </c>
      <c r="F2" s="26" t="s">
        <v>2092</v>
      </c>
      <c r="G2" s="26" t="s">
        <v>2093</v>
      </c>
    </row>
    <row r="3" spans="2:9" x14ac:dyDescent="0.25">
      <c r="B3" s="24">
        <v>158</v>
      </c>
      <c r="C3" s="10">
        <v>24</v>
      </c>
      <c r="E3" s="27" t="s">
        <v>2094</v>
      </c>
      <c r="F3" s="28">
        <f>AVERAGE($B$3:$B$567)</f>
        <v>851.14690265486729</v>
      </c>
      <c r="G3" s="28">
        <f>AVERAGE($C$3:$C$567)</f>
        <v>566.50476190476195</v>
      </c>
    </row>
    <row r="4" spans="2:9" x14ac:dyDescent="0.25">
      <c r="B4" s="10">
        <v>1425</v>
      </c>
      <c r="C4" s="10">
        <v>53</v>
      </c>
      <c r="E4" s="27" t="s">
        <v>2095</v>
      </c>
      <c r="F4" s="28">
        <f>MEDIAN($B$3:$B$567)</f>
        <v>201</v>
      </c>
      <c r="G4" s="28">
        <f>MEDIAN($C$3:$C$567)</f>
        <v>117.5</v>
      </c>
    </row>
    <row r="5" spans="2:9" x14ac:dyDescent="0.25">
      <c r="B5" s="10">
        <v>174</v>
      </c>
      <c r="C5" s="10">
        <v>18</v>
      </c>
      <c r="E5" s="27" t="s">
        <v>2096</v>
      </c>
      <c r="F5" s="28">
        <f>MIN($B$3:$B$567)</f>
        <v>16</v>
      </c>
      <c r="G5" s="28">
        <f>MIN($C$3:$C$567)</f>
        <v>0</v>
      </c>
    </row>
    <row r="6" spans="2:9" x14ac:dyDescent="0.25">
      <c r="B6" s="10">
        <v>227</v>
      </c>
      <c r="C6" s="10">
        <v>44</v>
      </c>
      <c r="E6" s="27" t="s">
        <v>2097</v>
      </c>
      <c r="F6" s="28">
        <f>MAX($B$3:$B$567)</f>
        <v>7295</v>
      </c>
      <c r="G6" s="28">
        <f>MAX($C$3:$C$567)</f>
        <v>6080</v>
      </c>
    </row>
    <row r="7" spans="2:9" x14ac:dyDescent="0.25">
      <c r="B7" s="10">
        <v>220</v>
      </c>
      <c r="C7" s="10">
        <v>27</v>
      </c>
      <c r="E7" s="27" t="s">
        <v>2098</v>
      </c>
      <c r="F7" s="28">
        <f>_xlfn.VAR.S($B$3:$B$567)</f>
        <v>1606216.5936295739</v>
      </c>
      <c r="G7" s="28">
        <f>_xlfn.VAR.S($C$3:$C$567)</f>
        <v>846491.68732810544</v>
      </c>
    </row>
    <row r="8" spans="2:9" x14ac:dyDescent="0.25">
      <c r="B8" s="10">
        <v>98</v>
      </c>
      <c r="C8" s="10">
        <v>55</v>
      </c>
      <c r="E8" s="27" t="s">
        <v>2099</v>
      </c>
      <c r="F8" s="28">
        <f>_xlfn.STDEV.S($B$3:$B$567)</f>
        <v>1267.366006183523</v>
      </c>
      <c r="G8" s="28">
        <f>_xlfn.STDEV.S($C$3:$C$567)</f>
        <v>920.04982872021958</v>
      </c>
    </row>
    <row r="9" spans="2:9" ht="16.5" thickBot="1" x14ac:dyDescent="0.3">
      <c r="B9" s="10">
        <v>100</v>
      </c>
      <c r="C9" s="10">
        <v>200</v>
      </c>
    </row>
    <row r="10" spans="2:9" ht="15.75" customHeight="1" x14ac:dyDescent="0.25">
      <c r="B10" s="10">
        <v>1249</v>
      </c>
      <c r="C10" s="10">
        <v>452</v>
      </c>
      <c r="E10" s="29" t="s">
        <v>2102</v>
      </c>
      <c r="F10" s="30"/>
      <c r="G10" s="30"/>
      <c r="H10" s="30"/>
      <c r="I10" s="31"/>
    </row>
    <row r="11" spans="2:9" x14ac:dyDescent="0.25">
      <c r="B11" s="10">
        <v>1396</v>
      </c>
      <c r="C11" s="10">
        <v>135</v>
      </c>
      <c r="E11" s="32"/>
      <c r="F11" s="33"/>
      <c r="G11" s="33"/>
      <c r="H11" s="33"/>
      <c r="I11" s="34"/>
    </row>
    <row r="12" spans="2:9" x14ac:dyDescent="0.25">
      <c r="B12" s="10">
        <v>890</v>
      </c>
      <c r="C12" s="10">
        <v>674</v>
      </c>
      <c r="E12" s="32"/>
      <c r="F12" s="33"/>
      <c r="G12" s="33"/>
      <c r="H12" s="33"/>
      <c r="I12" s="34"/>
    </row>
    <row r="13" spans="2:9" x14ac:dyDescent="0.25">
      <c r="B13" s="10">
        <v>142</v>
      </c>
      <c r="C13" s="10">
        <v>558</v>
      </c>
      <c r="E13" s="32"/>
      <c r="F13" s="33"/>
      <c r="G13" s="33"/>
      <c r="H13" s="33"/>
      <c r="I13" s="34"/>
    </row>
    <row r="14" spans="2:9" x14ac:dyDescent="0.25">
      <c r="B14" s="10">
        <v>2673</v>
      </c>
      <c r="C14" s="10">
        <v>1480</v>
      </c>
      <c r="E14" s="32"/>
      <c r="F14" s="33"/>
      <c r="G14" s="33"/>
      <c r="H14" s="33"/>
      <c r="I14" s="34"/>
    </row>
    <row r="15" spans="2:9" x14ac:dyDescent="0.25">
      <c r="B15" s="10">
        <v>163</v>
      </c>
      <c r="C15" s="10">
        <v>15</v>
      </c>
      <c r="E15" s="32"/>
      <c r="F15" s="33"/>
      <c r="G15" s="33"/>
      <c r="H15" s="33"/>
      <c r="I15" s="34"/>
    </row>
    <row r="16" spans="2:9" x14ac:dyDescent="0.25">
      <c r="B16" s="10">
        <v>2220</v>
      </c>
      <c r="C16" s="10">
        <v>2307</v>
      </c>
      <c r="E16" s="32"/>
      <c r="F16" s="33"/>
      <c r="G16" s="33"/>
      <c r="H16" s="33"/>
      <c r="I16" s="34"/>
    </row>
    <row r="17" spans="2:9" x14ac:dyDescent="0.25">
      <c r="B17" s="10">
        <v>1606</v>
      </c>
      <c r="C17" s="10">
        <v>88</v>
      </c>
      <c r="E17" s="32"/>
      <c r="F17" s="33"/>
      <c r="G17" s="33"/>
      <c r="H17" s="33"/>
      <c r="I17" s="34"/>
    </row>
    <row r="18" spans="2:9" x14ac:dyDescent="0.25">
      <c r="B18" s="10">
        <v>129</v>
      </c>
      <c r="C18" s="10">
        <v>48</v>
      </c>
      <c r="E18" s="32"/>
      <c r="F18" s="33"/>
      <c r="G18" s="33"/>
      <c r="H18" s="33"/>
      <c r="I18" s="34"/>
    </row>
    <row r="19" spans="2:9" x14ac:dyDescent="0.25">
      <c r="B19" s="10">
        <v>226</v>
      </c>
      <c r="C19" s="10">
        <v>1</v>
      </c>
      <c r="E19" s="32"/>
      <c r="F19" s="33"/>
      <c r="G19" s="33"/>
      <c r="H19" s="33"/>
      <c r="I19" s="34"/>
    </row>
    <row r="20" spans="2:9" x14ac:dyDescent="0.25">
      <c r="B20" s="10">
        <v>5419</v>
      </c>
      <c r="C20" s="10">
        <v>1467</v>
      </c>
      <c r="E20" s="32"/>
      <c r="F20" s="33"/>
      <c r="G20" s="33"/>
      <c r="H20" s="33"/>
      <c r="I20" s="34"/>
    </row>
    <row r="21" spans="2:9" x14ac:dyDescent="0.25">
      <c r="B21" s="10">
        <v>165</v>
      </c>
      <c r="C21" s="10">
        <v>75</v>
      </c>
      <c r="E21" s="32"/>
      <c r="F21" s="33"/>
      <c r="G21" s="33"/>
      <c r="H21" s="33"/>
      <c r="I21" s="34"/>
    </row>
    <row r="22" spans="2:9" x14ac:dyDescent="0.25">
      <c r="B22" s="10">
        <v>1965</v>
      </c>
      <c r="C22" s="10">
        <v>120</v>
      </c>
      <c r="E22" s="32"/>
      <c r="F22" s="33"/>
      <c r="G22" s="33"/>
      <c r="H22" s="33"/>
      <c r="I22" s="34"/>
    </row>
    <row r="23" spans="2:9" x14ac:dyDescent="0.25">
      <c r="B23" s="10">
        <v>16</v>
      </c>
      <c r="C23" s="10">
        <v>2253</v>
      </c>
      <c r="E23" s="32"/>
      <c r="F23" s="33"/>
      <c r="G23" s="33"/>
      <c r="H23" s="33"/>
      <c r="I23" s="34"/>
    </row>
    <row r="24" spans="2:9" x14ac:dyDescent="0.25">
      <c r="B24" s="10">
        <v>107</v>
      </c>
      <c r="C24" s="10">
        <v>5</v>
      </c>
      <c r="E24" s="32"/>
      <c r="F24" s="33"/>
      <c r="G24" s="33"/>
      <c r="H24" s="33"/>
      <c r="I24" s="34"/>
    </row>
    <row r="25" spans="2:9" x14ac:dyDescent="0.25">
      <c r="B25" s="10">
        <v>134</v>
      </c>
      <c r="C25" s="10">
        <v>38</v>
      </c>
      <c r="E25" s="32"/>
      <c r="F25" s="33"/>
      <c r="G25" s="33"/>
      <c r="H25" s="33"/>
      <c r="I25" s="34"/>
    </row>
    <row r="26" spans="2:9" x14ac:dyDescent="0.25">
      <c r="B26" s="10">
        <v>198</v>
      </c>
      <c r="C26" s="10">
        <v>12</v>
      </c>
      <c r="E26" s="32"/>
      <c r="F26" s="33"/>
      <c r="G26" s="33"/>
      <c r="H26" s="33"/>
      <c r="I26" s="34"/>
    </row>
    <row r="27" spans="2:9" x14ac:dyDescent="0.25">
      <c r="B27" s="10">
        <v>111</v>
      </c>
      <c r="C27" s="10">
        <v>17</v>
      </c>
      <c r="E27" s="32"/>
      <c r="F27" s="33"/>
      <c r="G27" s="33"/>
      <c r="H27" s="33"/>
      <c r="I27" s="34"/>
    </row>
    <row r="28" spans="2:9" x14ac:dyDescent="0.25">
      <c r="B28" s="10">
        <v>222</v>
      </c>
      <c r="C28" s="10">
        <v>1684</v>
      </c>
      <c r="E28" s="32"/>
      <c r="F28" s="33"/>
      <c r="G28" s="33"/>
      <c r="H28" s="33"/>
      <c r="I28" s="34"/>
    </row>
    <row r="29" spans="2:9" x14ac:dyDescent="0.25">
      <c r="B29" s="10">
        <v>6212</v>
      </c>
      <c r="C29" s="10">
        <v>56</v>
      </c>
      <c r="E29" s="32"/>
      <c r="F29" s="33"/>
      <c r="G29" s="33"/>
      <c r="H29" s="33"/>
      <c r="I29" s="34"/>
    </row>
    <row r="30" spans="2:9" x14ac:dyDescent="0.25">
      <c r="B30" s="10">
        <v>98</v>
      </c>
      <c r="C30" s="10">
        <v>838</v>
      </c>
      <c r="E30" s="32"/>
      <c r="F30" s="33"/>
      <c r="G30" s="33"/>
      <c r="H30" s="33"/>
      <c r="I30" s="34"/>
    </row>
    <row r="31" spans="2:9" x14ac:dyDescent="0.25">
      <c r="B31" s="10">
        <v>92</v>
      </c>
      <c r="C31" s="10">
        <v>1000</v>
      </c>
      <c r="E31" s="32"/>
      <c r="F31" s="33"/>
      <c r="G31" s="33"/>
      <c r="H31" s="33"/>
      <c r="I31" s="34"/>
    </row>
    <row r="32" spans="2:9" x14ac:dyDescent="0.25">
      <c r="B32" s="10">
        <v>149</v>
      </c>
      <c r="C32" s="10">
        <v>1482</v>
      </c>
      <c r="E32" s="32"/>
      <c r="F32" s="33"/>
      <c r="G32" s="33"/>
      <c r="H32" s="33"/>
      <c r="I32" s="34"/>
    </row>
    <row r="33" spans="2:9" x14ac:dyDescent="0.25">
      <c r="B33" s="10">
        <v>2431</v>
      </c>
      <c r="C33" s="10">
        <v>106</v>
      </c>
      <c r="E33" s="32"/>
      <c r="F33" s="33"/>
      <c r="G33" s="33"/>
      <c r="H33" s="33"/>
      <c r="I33" s="34"/>
    </row>
    <row r="34" spans="2:9" x14ac:dyDescent="0.25">
      <c r="B34" s="10">
        <v>303</v>
      </c>
      <c r="C34" s="10">
        <v>679</v>
      </c>
      <c r="E34" s="32"/>
      <c r="F34" s="33"/>
      <c r="G34" s="33"/>
      <c r="H34" s="33"/>
      <c r="I34" s="34"/>
    </row>
    <row r="35" spans="2:9" x14ac:dyDescent="0.25">
      <c r="B35" s="10">
        <v>209</v>
      </c>
      <c r="C35" s="10">
        <v>610</v>
      </c>
      <c r="E35" s="32"/>
      <c r="F35" s="33"/>
      <c r="G35" s="33"/>
      <c r="H35" s="33"/>
      <c r="I35" s="34"/>
    </row>
    <row r="36" spans="2:9" x14ac:dyDescent="0.25">
      <c r="B36" s="10">
        <v>131</v>
      </c>
      <c r="C36" s="10">
        <v>1220</v>
      </c>
      <c r="E36" s="32"/>
      <c r="F36" s="33"/>
      <c r="G36" s="33"/>
      <c r="H36" s="33"/>
      <c r="I36" s="34"/>
    </row>
    <row r="37" spans="2:9" x14ac:dyDescent="0.25">
      <c r="B37" s="10">
        <v>164</v>
      </c>
      <c r="C37" s="10">
        <v>1</v>
      </c>
      <c r="E37" s="32"/>
      <c r="F37" s="33"/>
      <c r="G37" s="33"/>
      <c r="H37" s="33"/>
      <c r="I37" s="34"/>
    </row>
    <row r="38" spans="2:9" x14ac:dyDescent="0.25">
      <c r="B38" s="10">
        <v>201</v>
      </c>
      <c r="C38" s="10">
        <v>37</v>
      </c>
      <c r="E38" s="32"/>
      <c r="F38" s="33"/>
      <c r="G38" s="33"/>
      <c r="H38" s="33"/>
      <c r="I38" s="34"/>
    </row>
    <row r="39" spans="2:9" x14ac:dyDescent="0.25">
      <c r="B39" s="10">
        <v>211</v>
      </c>
      <c r="C39" s="10">
        <v>60</v>
      </c>
      <c r="E39" s="32"/>
      <c r="F39" s="33"/>
      <c r="G39" s="33"/>
      <c r="H39" s="33"/>
      <c r="I39" s="34"/>
    </row>
    <row r="40" spans="2:9" x14ac:dyDescent="0.25">
      <c r="B40" s="10">
        <v>128</v>
      </c>
      <c r="C40" s="10">
        <v>296</v>
      </c>
      <c r="E40" s="32"/>
      <c r="F40" s="33"/>
      <c r="G40" s="33"/>
      <c r="H40" s="33"/>
      <c r="I40" s="34"/>
    </row>
    <row r="41" spans="2:9" x14ac:dyDescent="0.25">
      <c r="B41" s="10">
        <v>1600</v>
      </c>
      <c r="C41" s="10">
        <v>3304</v>
      </c>
      <c r="E41" s="32"/>
      <c r="F41" s="33"/>
      <c r="G41" s="33"/>
      <c r="H41" s="33"/>
      <c r="I41" s="34"/>
    </row>
    <row r="42" spans="2:9" x14ac:dyDescent="0.25">
      <c r="B42" s="10">
        <v>249</v>
      </c>
      <c r="C42" s="10">
        <v>73</v>
      </c>
      <c r="E42" s="32"/>
      <c r="F42" s="33"/>
      <c r="G42" s="33"/>
      <c r="H42" s="33"/>
      <c r="I42" s="34"/>
    </row>
    <row r="43" spans="2:9" x14ac:dyDescent="0.25">
      <c r="B43" s="10">
        <v>236</v>
      </c>
      <c r="C43" s="10">
        <v>3387</v>
      </c>
      <c r="E43" s="32"/>
      <c r="F43" s="33"/>
      <c r="G43" s="33"/>
      <c r="H43" s="33"/>
      <c r="I43" s="34"/>
    </row>
    <row r="44" spans="2:9" x14ac:dyDescent="0.25">
      <c r="B44" s="10">
        <v>4065</v>
      </c>
      <c r="C44" s="10">
        <v>662</v>
      </c>
      <c r="E44" s="32"/>
      <c r="F44" s="33"/>
      <c r="G44" s="33"/>
      <c r="H44" s="33"/>
      <c r="I44" s="34"/>
    </row>
    <row r="45" spans="2:9" x14ac:dyDescent="0.25">
      <c r="B45" s="10">
        <v>246</v>
      </c>
      <c r="C45" s="10">
        <v>774</v>
      </c>
      <c r="E45" s="32"/>
      <c r="F45" s="33"/>
      <c r="G45" s="33"/>
      <c r="H45" s="33"/>
      <c r="I45" s="34"/>
    </row>
    <row r="46" spans="2:9" x14ac:dyDescent="0.25">
      <c r="B46" s="10">
        <v>2475</v>
      </c>
      <c r="C46" s="10">
        <v>672</v>
      </c>
      <c r="E46" s="32"/>
      <c r="F46" s="33"/>
      <c r="G46" s="33"/>
      <c r="H46" s="33"/>
      <c r="I46" s="34"/>
    </row>
    <row r="47" spans="2:9" x14ac:dyDescent="0.25">
      <c r="B47" s="10">
        <v>76</v>
      </c>
      <c r="C47" s="10">
        <v>532</v>
      </c>
      <c r="E47" s="32"/>
      <c r="F47" s="33"/>
      <c r="G47" s="33"/>
      <c r="H47" s="33"/>
      <c r="I47" s="34"/>
    </row>
    <row r="48" spans="2:9" x14ac:dyDescent="0.25">
      <c r="B48" s="10">
        <v>54</v>
      </c>
      <c r="C48" s="10">
        <v>55</v>
      </c>
      <c r="E48" s="32"/>
      <c r="F48" s="33"/>
      <c r="G48" s="33"/>
      <c r="H48" s="33"/>
      <c r="I48" s="34"/>
    </row>
    <row r="49" spans="2:9" x14ac:dyDescent="0.25">
      <c r="B49" s="10">
        <v>88</v>
      </c>
      <c r="C49" s="10">
        <v>940</v>
      </c>
      <c r="E49" s="32"/>
      <c r="F49" s="33"/>
      <c r="G49" s="33"/>
      <c r="H49" s="33"/>
      <c r="I49" s="34"/>
    </row>
    <row r="50" spans="2:9" x14ac:dyDescent="0.25">
      <c r="B50" s="10">
        <v>85</v>
      </c>
      <c r="C50" s="10">
        <v>117</v>
      </c>
      <c r="E50" s="32"/>
      <c r="F50" s="33"/>
      <c r="G50" s="33"/>
      <c r="H50" s="33"/>
      <c r="I50" s="34"/>
    </row>
    <row r="51" spans="2:9" x14ac:dyDescent="0.25">
      <c r="B51" s="10">
        <v>170</v>
      </c>
      <c r="C51" s="10">
        <v>58</v>
      </c>
      <c r="E51" s="32"/>
      <c r="F51" s="33"/>
      <c r="G51" s="33"/>
      <c r="H51" s="33"/>
      <c r="I51" s="34"/>
    </row>
    <row r="52" spans="2:9" x14ac:dyDescent="0.25">
      <c r="B52" s="10">
        <v>330</v>
      </c>
      <c r="C52" s="10">
        <v>115</v>
      </c>
      <c r="E52" s="32"/>
      <c r="F52" s="33"/>
      <c r="G52" s="33"/>
      <c r="H52" s="33"/>
      <c r="I52" s="34"/>
    </row>
    <row r="53" spans="2:9" x14ac:dyDescent="0.25">
      <c r="B53" s="10">
        <v>127</v>
      </c>
      <c r="C53" s="10">
        <v>326</v>
      </c>
      <c r="E53" s="32"/>
      <c r="F53" s="33"/>
      <c r="G53" s="33"/>
      <c r="H53" s="33"/>
      <c r="I53" s="34"/>
    </row>
    <row r="54" spans="2:9" x14ac:dyDescent="0.25">
      <c r="B54" s="10">
        <v>411</v>
      </c>
      <c r="C54" s="10">
        <v>51</v>
      </c>
      <c r="E54" s="32"/>
      <c r="F54" s="33"/>
      <c r="G54" s="33"/>
      <c r="H54" s="33"/>
      <c r="I54" s="34"/>
    </row>
    <row r="55" spans="2:9" x14ac:dyDescent="0.25">
      <c r="B55" s="10">
        <v>180</v>
      </c>
      <c r="C55" s="10">
        <v>1</v>
      </c>
      <c r="E55" s="32"/>
      <c r="F55" s="33"/>
      <c r="G55" s="33"/>
      <c r="H55" s="33"/>
      <c r="I55" s="34"/>
    </row>
    <row r="56" spans="2:9" x14ac:dyDescent="0.25">
      <c r="B56" s="10">
        <v>374</v>
      </c>
      <c r="C56" s="10">
        <v>1467</v>
      </c>
      <c r="E56" s="32"/>
      <c r="F56" s="33"/>
      <c r="G56" s="33"/>
      <c r="H56" s="33"/>
      <c r="I56" s="34"/>
    </row>
    <row r="57" spans="2:9" x14ac:dyDescent="0.25">
      <c r="B57" s="10">
        <v>71</v>
      </c>
      <c r="C57" s="10">
        <v>5681</v>
      </c>
      <c r="E57" s="32"/>
      <c r="F57" s="33"/>
      <c r="G57" s="33"/>
      <c r="H57" s="33"/>
      <c r="I57" s="34"/>
    </row>
    <row r="58" spans="2:9" x14ac:dyDescent="0.25">
      <c r="B58" s="10">
        <v>203</v>
      </c>
      <c r="C58" s="10">
        <v>1059</v>
      </c>
      <c r="E58" s="32"/>
      <c r="F58" s="33"/>
      <c r="G58" s="33"/>
      <c r="H58" s="33"/>
      <c r="I58" s="34"/>
    </row>
    <row r="59" spans="2:9" x14ac:dyDescent="0.25">
      <c r="B59" s="10">
        <v>113</v>
      </c>
      <c r="C59" s="10">
        <v>1194</v>
      </c>
      <c r="E59" s="32"/>
      <c r="F59" s="33"/>
      <c r="G59" s="33"/>
      <c r="H59" s="33"/>
      <c r="I59" s="34"/>
    </row>
    <row r="60" spans="2:9" x14ac:dyDescent="0.25">
      <c r="B60" s="10">
        <v>96</v>
      </c>
      <c r="C60" s="10">
        <v>379</v>
      </c>
      <c r="E60" s="32"/>
      <c r="F60" s="33"/>
      <c r="G60" s="33"/>
      <c r="H60" s="33"/>
      <c r="I60" s="34"/>
    </row>
    <row r="61" spans="2:9" x14ac:dyDescent="0.25">
      <c r="B61" s="10">
        <v>498</v>
      </c>
      <c r="C61" s="10">
        <v>30</v>
      </c>
      <c r="E61" s="32"/>
      <c r="F61" s="33"/>
      <c r="G61" s="33"/>
      <c r="H61" s="33"/>
      <c r="I61" s="34"/>
    </row>
    <row r="62" spans="2:9" x14ac:dyDescent="0.25">
      <c r="B62" s="10">
        <v>180</v>
      </c>
      <c r="C62" s="10">
        <v>75</v>
      </c>
      <c r="E62" s="32"/>
      <c r="F62" s="33"/>
      <c r="G62" s="33"/>
      <c r="H62" s="33"/>
      <c r="I62" s="34"/>
    </row>
    <row r="63" spans="2:9" x14ac:dyDescent="0.25">
      <c r="B63" s="10">
        <v>27</v>
      </c>
      <c r="C63" s="10">
        <v>955</v>
      </c>
      <c r="E63" s="32"/>
      <c r="F63" s="33"/>
      <c r="G63" s="33"/>
      <c r="H63" s="33"/>
      <c r="I63" s="34"/>
    </row>
    <row r="64" spans="2:9" ht="16.5" thickBot="1" x14ac:dyDescent="0.3">
      <c r="B64" s="10">
        <v>2331</v>
      </c>
      <c r="C64" s="10">
        <v>67</v>
      </c>
      <c r="E64" s="35"/>
      <c r="F64" s="36"/>
      <c r="G64" s="36"/>
      <c r="H64" s="36"/>
      <c r="I64" s="37"/>
    </row>
    <row r="65" spans="2:3" x14ac:dyDescent="0.25">
      <c r="B65" s="10">
        <v>113</v>
      </c>
      <c r="C65" s="10">
        <v>5</v>
      </c>
    </row>
    <row r="66" spans="2:3" x14ac:dyDescent="0.25">
      <c r="B66" s="10">
        <v>164</v>
      </c>
      <c r="C66" s="10">
        <v>26</v>
      </c>
    </row>
    <row r="67" spans="2:3" x14ac:dyDescent="0.25">
      <c r="B67" s="10">
        <v>164</v>
      </c>
      <c r="C67" s="10">
        <v>1130</v>
      </c>
    </row>
    <row r="68" spans="2:3" x14ac:dyDescent="0.25">
      <c r="B68" s="10">
        <v>336</v>
      </c>
      <c r="C68" s="10">
        <v>782</v>
      </c>
    </row>
    <row r="69" spans="2:3" x14ac:dyDescent="0.25">
      <c r="B69" s="10">
        <v>1917</v>
      </c>
      <c r="C69" s="10">
        <v>210</v>
      </c>
    </row>
    <row r="70" spans="2:3" x14ac:dyDescent="0.25">
      <c r="B70" s="10">
        <v>95</v>
      </c>
      <c r="C70" s="10">
        <v>136</v>
      </c>
    </row>
    <row r="71" spans="2:3" x14ac:dyDescent="0.25">
      <c r="B71" s="10">
        <v>147</v>
      </c>
      <c r="C71" s="10">
        <v>86</v>
      </c>
    </row>
    <row r="72" spans="2:3" x14ac:dyDescent="0.25">
      <c r="B72" s="10">
        <v>86</v>
      </c>
      <c r="C72" s="10">
        <v>19</v>
      </c>
    </row>
    <row r="73" spans="2:3" x14ac:dyDescent="0.25">
      <c r="B73" s="10">
        <v>83</v>
      </c>
      <c r="C73" s="10">
        <v>886</v>
      </c>
    </row>
    <row r="74" spans="2:3" x14ac:dyDescent="0.25">
      <c r="B74" s="10">
        <v>676</v>
      </c>
      <c r="C74" s="10">
        <v>35</v>
      </c>
    </row>
    <row r="75" spans="2:3" x14ac:dyDescent="0.25">
      <c r="B75" s="10">
        <v>361</v>
      </c>
      <c r="C75" s="10">
        <v>441</v>
      </c>
    </row>
    <row r="76" spans="2:3" x14ac:dyDescent="0.25">
      <c r="B76" s="10">
        <v>131</v>
      </c>
      <c r="C76" s="10">
        <v>24</v>
      </c>
    </row>
    <row r="77" spans="2:3" x14ac:dyDescent="0.25">
      <c r="B77" s="10">
        <v>126</v>
      </c>
      <c r="C77" s="10">
        <v>86</v>
      </c>
    </row>
    <row r="78" spans="2:3" x14ac:dyDescent="0.25">
      <c r="B78" s="10">
        <v>275</v>
      </c>
      <c r="C78" s="10">
        <v>243</v>
      </c>
    </row>
    <row r="79" spans="2:3" x14ac:dyDescent="0.25">
      <c r="B79" s="10">
        <v>67</v>
      </c>
      <c r="C79" s="10">
        <v>65</v>
      </c>
    </row>
    <row r="80" spans="2:3" x14ac:dyDescent="0.25">
      <c r="B80" s="10">
        <v>154</v>
      </c>
      <c r="C80" s="10">
        <v>100</v>
      </c>
    </row>
    <row r="81" spans="2:3" x14ac:dyDescent="0.25">
      <c r="B81" s="10">
        <v>1782</v>
      </c>
      <c r="C81" s="10">
        <v>168</v>
      </c>
    </row>
    <row r="82" spans="2:3" x14ac:dyDescent="0.25">
      <c r="B82" s="10">
        <v>903</v>
      </c>
      <c r="C82" s="10">
        <v>13</v>
      </c>
    </row>
    <row r="83" spans="2:3" x14ac:dyDescent="0.25">
      <c r="B83" s="10">
        <v>94</v>
      </c>
      <c r="C83" s="10">
        <v>1</v>
      </c>
    </row>
    <row r="84" spans="2:3" x14ac:dyDescent="0.25">
      <c r="B84" s="10">
        <v>180</v>
      </c>
      <c r="C84" s="10">
        <v>82</v>
      </c>
    </row>
    <row r="85" spans="2:3" x14ac:dyDescent="0.25">
      <c r="B85" s="10">
        <v>533</v>
      </c>
      <c r="C85" s="10">
        <v>40</v>
      </c>
    </row>
    <row r="86" spans="2:3" x14ac:dyDescent="0.25">
      <c r="B86" s="10">
        <v>2443</v>
      </c>
      <c r="C86" s="10">
        <v>57</v>
      </c>
    </row>
    <row r="87" spans="2:3" x14ac:dyDescent="0.25">
      <c r="B87" s="10">
        <v>89</v>
      </c>
      <c r="C87" s="10">
        <v>226</v>
      </c>
    </row>
    <row r="88" spans="2:3" x14ac:dyDescent="0.25">
      <c r="B88" s="10">
        <v>159</v>
      </c>
      <c r="C88" s="10">
        <v>1625</v>
      </c>
    </row>
    <row r="89" spans="2:3" x14ac:dyDescent="0.25">
      <c r="B89" s="10">
        <v>50</v>
      </c>
      <c r="C89" s="10">
        <v>143</v>
      </c>
    </row>
    <row r="90" spans="2:3" x14ac:dyDescent="0.25">
      <c r="B90" s="10">
        <v>186</v>
      </c>
      <c r="C90" s="10">
        <v>934</v>
      </c>
    </row>
    <row r="91" spans="2:3" x14ac:dyDescent="0.25">
      <c r="B91" s="10">
        <v>1071</v>
      </c>
      <c r="C91" s="10">
        <v>17</v>
      </c>
    </row>
    <row r="92" spans="2:3" x14ac:dyDescent="0.25">
      <c r="B92" s="10">
        <v>117</v>
      </c>
      <c r="C92" s="10">
        <v>2179</v>
      </c>
    </row>
    <row r="93" spans="2:3" x14ac:dyDescent="0.25">
      <c r="B93" s="10">
        <v>70</v>
      </c>
      <c r="C93" s="10">
        <v>931</v>
      </c>
    </row>
    <row r="94" spans="2:3" x14ac:dyDescent="0.25">
      <c r="B94" s="10">
        <v>135</v>
      </c>
      <c r="C94" s="10">
        <v>67</v>
      </c>
    </row>
    <row r="95" spans="2:3" x14ac:dyDescent="0.25">
      <c r="B95" s="10">
        <v>768</v>
      </c>
      <c r="C95" s="10">
        <v>92</v>
      </c>
    </row>
    <row r="96" spans="2:3" x14ac:dyDescent="0.25">
      <c r="B96" s="10">
        <v>199</v>
      </c>
      <c r="C96" s="10">
        <v>57</v>
      </c>
    </row>
    <row r="97" spans="2:3" x14ac:dyDescent="0.25">
      <c r="B97" s="10">
        <v>107</v>
      </c>
      <c r="C97" s="10">
        <v>41</v>
      </c>
    </row>
    <row r="98" spans="2:3" x14ac:dyDescent="0.25">
      <c r="B98" s="10">
        <v>195</v>
      </c>
      <c r="C98" s="10">
        <v>1</v>
      </c>
    </row>
    <row r="99" spans="2:3" x14ac:dyDescent="0.25">
      <c r="B99" s="10">
        <v>3376</v>
      </c>
      <c r="C99" s="10">
        <v>101</v>
      </c>
    </row>
    <row r="100" spans="2:3" x14ac:dyDescent="0.25">
      <c r="B100" s="10">
        <v>41</v>
      </c>
      <c r="C100" s="10">
        <v>1335</v>
      </c>
    </row>
    <row r="101" spans="2:3" x14ac:dyDescent="0.25">
      <c r="B101" s="10">
        <v>1821</v>
      </c>
      <c r="C101" s="10">
        <v>15</v>
      </c>
    </row>
    <row r="102" spans="2:3" x14ac:dyDescent="0.25">
      <c r="B102" s="10">
        <v>164</v>
      </c>
      <c r="C102" s="10">
        <v>454</v>
      </c>
    </row>
    <row r="103" spans="2:3" x14ac:dyDescent="0.25">
      <c r="B103" s="10">
        <v>157</v>
      </c>
      <c r="C103" s="10">
        <v>3182</v>
      </c>
    </row>
    <row r="104" spans="2:3" x14ac:dyDescent="0.25">
      <c r="B104" s="10">
        <v>246</v>
      </c>
      <c r="C104" s="10">
        <v>1890</v>
      </c>
    </row>
    <row r="105" spans="2:3" x14ac:dyDescent="0.25">
      <c r="B105" s="10">
        <v>1396</v>
      </c>
      <c r="C105" s="10">
        <v>15</v>
      </c>
    </row>
    <row r="106" spans="2:3" x14ac:dyDescent="0.25">
      <c r="B106" s="10">
        <v>2506</v>
      </c>
      <c r="C106" s="10">
        <v>133</v>
      </c>
    </row>
    <row r="107" spans="2:3" x14ac:dyDescent="0.25">
      <c r="B107" s="10">
        <v>244</v>
      </c>
      <c r="C107" s="10">
        <v>2062</v>
      </c>
    </row>
    <row r="108" spans="2:3" x14ac:dyDescent="0.25">
      <c r="B108" s="10">
        <v>146</v>
      </c>
      <c r="C108" s="10">
        <v>29</v>
      </c>
    </row>
    <row r="109" spans="2:3" x14ac:dyDescent="0.25">
      <c r="B109" s="10">
        <v>1267</v>
      </c>
      <c r="C109" s="10">
        <v>132</v>
      </c>
    </row>
    <row r="110" spans="2:3" x14ac:dyDescent="0.25">
      <c r="B110" s="10">
        <v>1561</v>
      </c>
      <c r="C110" s="10">
        <v>184</v>
      </c>
    </row>
    <row r="111" spans="2:3" x14ac:dyDescent="0.25">
      <c r="B111" s="10">
        <v>48</v>
      </c>
      <c r="C111" s="10">
        <v>137</v>
      </c>
    </row>
    <row r="112" spans="2:3" x14ac:dyDescent="0.25">
      <c r="B112" s="10">
        <v>2739</v>
      </c>
      <c r="C112" s="10">
        <v>908</v>
      </c>
    </row>
    <row r="113" spans="2:3" x14ac:dyDescent="0.25">
      <c r="B113" s="10">
        <v>3537</v>
      </c>
      <c r="C113" s="10">
        <v>10</v>
      </c>
    </row>
    <row r="114" spans="2:3" x14ac:dyDescent="0.25">
      <c r="B114" s="10">
        <v>2107</v>
      </c>
      <c r="C114" s="10">
        <v>32</v>
      </c>
    </row>
    <row r="115" spans="2:3" x14ac:dyDescent="0.25">
      <c r="B115" s="10">
        <v>3318</v>
      </c>
      <c r="C115" s="10">
        <v>1910</v>
      </c>
    </row>
    <row r="116" spans="2:3" x14ac:dyDescent="0.25">
      <c r="B116" s="10">
        <v>340</v>
      </c>
      <c r="C116" s="10">
        <v>38</v>
      </c>
    </row>
    <row r="117" spans="2:3" x14ac:dyDescent="0.25">
      <c r="B117" s="10">
        <v>1442</v>
      </c>
      <c r="C117" s="10">
        <v>104</v>
      </c>
    </row>
    <row r="118" spans="2:3" x14ac:dyDescent="0.25">
      <c r="B118" s="10">
        <v>126</v>
      </c>
      <c r="C118" s="10">
        <v>49</v>
      </c>
    </row>
    <row r="119" spans="2:3" x14ac:dyDescent="0.25">
      <c r="B119" s="10">
        <v>524</v>
      </c>
      <c r="C119" s="10">
        <v>1</v>
      </c>
    </row>
    <row r="120" spans="2:3" x14ac:dyDescent="0.25">
      <c r="B120" s="10">
        <v>1989</v>
      </c>
      <c r="C120" s="10">
        <v>245</v>
      </c>
    </row>
    <row r="121" spans="2:3" x14ac:dyDescent="0.25">
      <c r="B121" s="10">
        <v>157</v>
      </c>
      <c r="C121" s="10">
        <v>32</v>
      </c>
    </row>
    <row r="122" spans="2:3" x14ac:dyDescent="0.25">
      <c r="B122" s="10">
        <v>4498</v>
      </c>
      <c r="C122" s="10">
        <v>7</v>
      </c>
    </row>
    <row r="123" spans="2:3" x14ac:dyDescent="0.25">
      <c r="B123" s="10">
        <v>80</v>
      </c>
      <c r="C123" s="10">
        <v>803</v>
      </c>
    </row>
    <row r="124" spans="2:3" x14ac:dyDescent="0.25">
      <c r="B124" s="10">
        <v>43</v>
      </c>
      <c r="C124" s="10">
        <v>75</v>
      </c>
    </row>
    <row r="125" spans="2:3" x14ac:dyDescent="0.25">
      <c r="B125" s="10">
        <v>2053</v>
      </c>
      <c r="C125" s="10">
        <v>16</v>
      </c>
    </row>
    <row r="126" spans="2:3" x14ac:dyDescent="0.25">
      <c r="B126" s="10">
        <v>168</v>
      </c>
      <c r="C126" s="10">
        <v>31</v>
      </c>
    </row>
    <row r="127" spans="2:3" x14ac:dyDescent="0.25">
      <c r="B127" s="10">
        <v>4289</v>
      </c>
      <c r="C127" s="10">
        <v>108</v>
      </c>
    </row>
    <row r="128" spans="2:3" x14ac:dyDescent="0.25">
      <c r="B128" s="10">
        <v>165</v>
      </c>
      <c r="C128" s="10">
        <v>30</v>
      </c>
    </row>
    <row r="129" spans="2:3" x14ac:dyDescent="0.25">
      <c r="B129" s="10">
        <v>1815</v>
      </c>
      <c r="C129" s="10">
        <v>17</v>
      </c>
    </row>
    <row r="130" spans="2:3" x14ac:dyDescent="0.25">
      <c r="B130" s="10">
        <v>397</v>
      </c>
      <c r="C130" s="10">
        <v>64</v>
      </c>
    </row>
    <row r="131" spans="2:3" x14ac:dyDescent="0.25">
      <c r="B131" s="10">
        <v>1539</v>
      </c>
      <c r="C131" s="10">
        <v>80</v>
      </c>
    </row>
    <row r="132" spans="2:3" x14ac:dyDescent="0.25">
      <c r="B132" s="10">
        <v>138</v>
      </c>
      <c r="C132" s="10">
        <v>2468</v>
      </c>
    </row>
    <row r="133" spans="2:3" x14ac:dyDescent="0.25">
      <c r="B133" s="10">
        <v>3594</v>
      </c>
      <c r="C133" s="10">
        <v>26</v>
      </c>
    </row>
    <row r="134" spans="2:3" x14ac:dyDescent="0.25">
      <c r="B134" s="10">
        <v>5880</v>
      </c>
      <c r="C134" s="10">
        <v>73</v>
      </c>
    </row>
    <row r="135" spans="2:3" x14ac:dyDescent="0.25">
      <c r="B135" s="10">
        <v>112</v>
      </c>
      <c r="C135" s="10">
        <v>128</v>
      </c>
    </row>
    <row r="136" spans="2:3" x14ac:dyDescent="0.25">
      <c r="B136" s="10">
        <v>943</v>
      </c>
      <c r="C136" s="10">
        <v>33</v>
      </c>
    </row>
    <row r="137" spans="2:3" x14ac:dyDescent="0.25">
      <c r="B137" s="10">
        <v>2468</v>
      </c>
      <c r="C137" s="10">
        <v>1072</v>
      </c>
    </row>
    <row r="138" spans="2:3" x14ac:dyDescent="0.25">
      <c r="B138" s="10">
        <v>2551</v>
      </c>
      <c r="C138" s="10">
        <v>1297</v>
      </c>
    </row>
    <row r="139" spans="2:3" x14ac:dyDescent="0.25">
      <c r="B139" s="10">
        <v>101</v>
      </c>
      <c r="C139" s="10">
        <v>393</v>
      </c>
    </row>
    <row r="140" spans="2:3" x14ac:dyDescent="0.25">
      <c r="B140" s="10">
        <v>92</v>
      </c>
      <c r="C140" s="10">
        <v>1257</v>
      </c>
    </row>
    <row r="141" spans="2:3" x14ac:dyDescent="0.25">
      <c r="B141" s="10">
        <v>62</v>
      </c>
      <c r="C141" s="10">
        <v>328</v>
      </c>
    </row>
    <row r="142" spans="2:3" x14ac:dyDescent="0.25">
      <c r="B142" s="10">
        <v>149</v>
      </c>
      <c r="C142" s="10">
        <v>147</v>
      </c>
    </row>
    <row r="143" spans="2:3" x14ac:dyDescent="0.25">
      <c r="B143" s="10">
        <v>329</v>
      </c>
      <c r="C143" s="10">
        <v>830</v>
      </c>
    </row>
    <row r="144" spans="2:3" x14ac:dyDescent="0.25">
      <c r="B144" s="10">
        <v>97</v>
      </c>
      <c r="C144" s="10">
        <v>331</v>
      </c>
    </row>
    <row r="145" spans="2:3" x14ac:dyDescent="0.25">
      <c r="B145" s="10">
        <v>1784</v>
      </c>
      <c r="C145" s="10">
        <v>25</v>
      </c>
    </row>
    <row r="146" spans="2:3" x14ac:dyDescent="0.25">
      <c r="B146" s="10">
        <v>1684</v>
      </c>
      <c r="C146" s="10">
        <v>3483</v>
      </c>
    </row>
    <row r="147" spans="2:3" x14ac:dyDescent="0.25">
      <c r="B147" s="10">
        <v>250</v>
      </c>
      <c r="C147" s="10">
        <v>923</v>
      </c>
    </row>
    <row r="148" spans="2:3" x14ac:dyDescent="0.25">
      <c r="B148" s="10">
        <v>238</v>
      </c>
      <c r="C148" s="10">
        <v>1</v>
      </c>
    </row>
    <row r="149" spans="2:3" x14ac:dyDescent="0.25">
      <c r="B149" s="10">
        <v>53</v>
      </c>
      <c r="C149" s="10">
        <v>33</v>
      </c>
    </row>
    <row r="150" spans="2:3" x14ac:dyDescent="0.25">
      <c r="B150" s="10">
        <v>214</v>
      </c>
      <c r="C150" s="10">
        <v>40</v>
      </c>
    </row>
    <row r="151" spans="2:3" x14ac:dyDescent="0.25">
      <c r="B151" s="10">
        <v>222</v>
      </c>
      <c r="C151" s="10">
        <v>23</v>
      </c>
    </row>
    <row r="152" spans="2:3" x14ac:dyDescent="0.25">
      <c r="B152" s="10">
        <v>1884</v>
      </c>
      <c r="C152" s="10">
        <v>75</v>
      </c>
    </row>
    <row r="153" spans="2:3" x14ac:dyDescent="0.25">
      <c r="B153" s="10">
        <v>218</v>
      </c>
      <c r="C153" s="10">
        <v>2176</v>
      </c>
    </row>
    <row r="154" spans="2:3" x14ac:dyDescent="0.25">
      <c r="B154" s="10">
        <v>6465</v>
      </c>
      <c r="C154" s="10">
        <v>441</v>
      </c>
    </row>
    <row r="155" spans="2:3" x14ac:dyDescent="0.25">
      <c r="B155" s="10">
        <v>59</v>
      </c>
      <c r="C155" s="10">
        <v>25</v>
      </c>
    </row>
    <row r="156" spans="2:3" x14ac:dyDescent="0.25">
      <c r="B156" s="10">
        <v>88</v>
      </c>
      <c r="C156" s="10">
        <v>127</v>
      </c>
    </row>
    <row r="157" spans="2:3" x14ac:dyDescent="0.25">
      <c r="B157" s="10">
        <v>1697</v>
      </c>
      <c r="C157" s="10">
        <v>355</v>
      </c>
    </row>
    <row r="158" spans="2:3" x14ac:dyDescent="0.25">
      <c r="B158" s="10">
        <v>92</v>
      </c>
      <c r="C158" s="10">
        <v>44</v>
      </c>
    </row>
    <row r="159" spans="2:3" x14ac:dyDescent="0.25">
      <c r="B159" s="10">
        <v>186</v>
      </c>
      <c r="C159" s="10">
        <v>67</v>
      </c>
    </row>
    <row r="160" spans="2:3" x14ac:dyDescent="0.25">
      <c r="B160" s="10">
        <v>138</v>
      </c>
      <c r="C160" s="10">
        <v>1068</v>
      </c>
    </row>
    <row r="161" spans="2:3" x14ac:dyDescent="0.25">
      <c r="B161" s="10">
        <v>261</v>
      </c>
      <c r="C161" s="10">
        <v>424</v>
      </c>
    </row>
    <row r="162" spans="2:3" x14ac:dyDescent="0.25">
      <c r="B162" s="10">
        <v>107</v>
      </c>
      <c r="C162" s="10">
        <v>145</v>
      </c>
    </row>
    <row r="163" spans="2:3" x14ac:dyDescent="0.25">
      <c r="B163" s="10">
        <v>199</v>
      </c>
      <c r="C163" s="10">
        <v>151</v>
      </c>
    </row>
    <row r="164" spans="2:3" x14ac:dyDescent="0.25">
      <c r="B164" s="10">
        <v>5512</v>
      </c>
      <c r="C164" s="10">
        <v>1608</v>
      </c>
    </row>
    <row r="165" spans="2:3" x14ac:dyDescent="0.25">
      <c r="B165" s="10">
        <v>86</v>
      </c>
      <c r="C165" s="10">
        <v>941</v>
      </c>
    </row>
    <row r="166" spans="2:3" x14ac:dyDescent="0.25">
      <c r="B166" s="10">
        <v>2768</v>
      </c>
      <c r="C166" s="10">
        <v>1</v>
      </c>
    </row>
    <row r="167" spans="2:3" x14ac:dyDescent="0.25">
      <c r="B167" s="10">
        <v>48</v>
      </c>
      <c r="C167" s="10">
        <v>40</v>
      </c>
    </row>
    <row r="168" spans="2:3" x14ac:dyDescent="0.25">
      <c r="B168" s="10">
        <v>87</v>
      </c>
      <c r="C168" s="10">
        <v>3015</v>
      </c>
    </row>
    <row r="169" spans="2:3" x14ac:dyDescent="0.25">
      <c r="B169" s="10">
        <v>1894</v>
      </c>
      <c r="C169" s="10">
        <v>435</v>
      </c>
    </row>
    <row r="170" spans="2:3" x14ac:dyDescent="0.25">
      <c r="B170" s="10">
        <v>282</v>
      </c>
      <c r="C170" s="10">
        <v>714</v>
      </c>
    </row>
    <row r="171" spans="2:3" x14ac:dyDescent="0.25">
      <c r="B171" s="10">
        <v>116</v>
      </c>
      <c r="C171" s="10">
        <v>5497</v>
      </c>
    </row>
    <row r="172" spans="2:3" x14ac:dyDescent="0.25">
      <c r="B172" s="10">
        <v>83</v>
      </c>
      <c r="C172" s="10">
        <v>418</v>
      </c>
    </row>
    <row r="173" spans="2:3" x14ac:dyDescent="0.25">
      <c r="B173" s="10">
        <v>91</v>
      </c>
      <c r="C173" s="10">
        <v>1439</v>
      </c>
    </row>
    <row r="174" spans="2:3" x14ac:dyDescent="0.25">
      <c r="B174" s="10">
        <v>546</v>
      </c>
      <c r="C174" s="10">
        <v>15</v>
      </c>
    </row>
    <row r="175" spans="2:3" x14ac:dyDescent="0.25">
      <c r="B175" s="10">
        <v>393</v>
      </c>
      <c r="C175" s="10">
        <v>1999</v>
      </c>
    </row>
    <row r="176" spans="2:3" x14ac:dyDescent="0.25">
      <c r="B176" s="10">
        <v>133</v>
      </c>
      <c r="C176" s="10">
        <v>118</v>
      </c>
    </row>
    <row r="177" spans="2:3" x14ac:dyDescent="0.25">
      <c r="B177" s="10">
        <v>254</v>
      </c>
      <c r="C177" s="10">
        <v>162</v>
      </c>
    </row>
    <row r="178" spans="2:3" x14ac:dyDescent="0.25">
      <c r="B178" s="10">
        <v>176</v>
      </c>
      <c r="C178" s="10">
        <v>83</v>
      </c>
    </row>
    <row r="179" spans="2:3" x14ac:dyDescent="0.25">
      <c r="B179" s="10">
        <v>337</v>
      </c>
      <c r="C179" s="10">
        <v>747</v>
      </c>
    </row>
    <row r="180" spans="2:3" x14ac:dyDescent="0.25">
      <c r="B180" s="10">
        <v>107</v>
      </c>
      <c r="C180" s="10">
        <v>2138</v>
      </c>
    </row>
    <row r="181" spans="2:3" x14ac:dyDescent="0.25">
      <c r="B181" s="10">
        <v>183</v>
      </c>
      <c r="C181" s="10">
        <v>84</v>
      </c>
    </row>
    <row r="182" spans="2:3" x14ac:dyDescent="0.25">
      <c r="B182" s="10">
        <v>72</v>
      </c>
      <c r="C182" s="10">
        <v>91</v>
      </c>
    </row>
    <row r="183" spans="2:3" x14ac:dyDescent="0.25">
      <c r="B183" s="10">
        <v>295</v>
      </c>
      <c r="C183" s="10">
        <v>792</v>
      </c>
    </row>
    <row r="184" spans="2:3" x14ac:dyDescent="0.25">
      <c r="B184" s="10">
        <v>142</v>
      </c>
      <c r="C184" s="10">
        <v>10</v>
      </c>
    </row>
    <row r="185" spans="2:3" x14ac:dyDescent="0.25">
      <c r="B185" s="10">
        <v>85</v>
      </c>
      <c r="C185" s="10">
        <v>32</v>
      </c>
    </row>
    <row r="186" spans="2:3" x14ac:dyDescent="0.25">
      <c r="B186" s="10">
        <v>659</v>
      </c>
      <c r="C186" s="10">
        <v>90</v>
      </c>
    </row>
    <row r="187" spans="2:3" x14ac:dyDescent="0.25">
      <c r="B187" s="10">
        <v>121</v>
      </c>
      <c r="C187" s="10">
        <v>186</v>
      </c>
    </row>
    <row r="188" spans="2:3" x14ac:dyDescent="0.25">
      <c r="B188" s="10">
        <v>3742</v>
      </c>
      <c r="C188" s="10">
        <v>439</v>
      </c>
    </row>
    <row r="189" spans="2:3" x14ac:dyDescent="0.25">
      <c r="B189" s="10">
        <v>223</v>
      </c>
      <c r="C189" s="10">
        <v>605</v>
      </c>
    </row>
    <row r="190" spans="2:3" x14ac:dyDescent="0.25">
      <c r="B190" s="10">
        <v>133</v>
      </c>
      <c r="C190" s="10">
        <v>1</v>
      </c>
    </row>
    <row r="191" spans="2:3" x14ac:dyDescent="0.25">
      <c r="B191" s="10">
        <v>5168</v>
      </c>
      <c r="C191" s="10">
        <v>31</v>
      </c>
    </row>
    <row r="192" spans="2:3" x14ac:dyDescent="0.25">
      <c r="B192" s="10">
        <v>307</v>
      </c>
      <c r="C192" s="10">
        <v>1181</v>
      </c>
    </row>
    <row r="193" spans="2:3" x14ac:dyDescent="0.25">
      <c r="B193" s="10">
        <v>2441</v>
      </c>
      <c r="C193" s="10">
        <v>39</v>
      </c>
    </row>
    <row r="194" spans="2:3" x14ac:dyDescent="0.25">
      <c r="B194" s="10">
        <v>1385</v>
      </c>
      <c r="C194" s="10">
        <v>46</v>
      </c>
    </row>
    <row r="195" spans="2:3" x14ac:dyDescent="0.25">
      <c r="B195" s="10">
        <v>190</v>
      </c>
      <c r="C195" s="10">
        <v>105</v>
      </c>
    </row>
    <row r="196" spans="2:3" x14ac:dyDescent="0.25">
      <c r="B196" s="10">
        <v>470</v>
      </c>
      <c r="C196" s="10">
        <v>535</v>
      </c>
    </row>
    <row r="197" spans="2:3" x14ac:dyDescent="0.25">
      <c r="B197" s="10">
        <v>253</v>
      </c>
      <c r="C197" s="10">
        <v>16</v>
      </c>
    </row>
    <row r="198" spans="2:3" x14ac:dyDescent="0.25">
      <c r="B198" s="10">
        <v>1113</v>
      </c>
      <c r="C198" s="10">
        <v>575</v>
      </c>
    </row>
    <row r="199" spans="2:3" x14ac:dyDescent="0.25">
      <c r="B199" s="10">
        <v>2283</v>
      </c>
      <c r="C199" s="10">
        <v>1120</v>
      </c>
    </row>
    <row r="200" spans="2:3" x14ac:dyDescent="0.25">
      <c r="B200" s="10">
        <v>1095</v>
      </c>
      <c r="C200" s="10">
        <v>113</v>
      </c>
    </row>
    <row r="201" spans="2:3" x14ac:dyDescent="0.25">
      <c r="B201" s="10">
        <v>1690</v>
      </c>
      <c r="C201" s="10">
        <v>1538</v>
      </c>
    </row>
    <row r="202" spans="2:3" x14ac:dyDescent="0.25">
      <c r="B202" s="10">
        <v>191</v>
      </c>
      <c r="C202" s="10">
        <v>9</v>
      </c>
    </row>
    <row r="203" spans="2:3" x14ac:dyDescent="0.25">
      <c r="B203" s="10">
        <v>2013</v>
      </c>
      <c r="C203" s="10">
        <v>554</v>
      </c>
    </row>
    <row r="204" spans="2:3" x14ac:dyDescent="0.25">
      <c r="B204" s="10">
        <v>1703</v>
      </c>
      <c r="C204" s="10">
        <v>648</v>
      </c>
    </row>
    <row r="205" spans="2:3" x14ac:dyDescent="0.25">
      <c r="B205" s="10">
        <v>80</v>
      </c>
      <c r="C205" s="10">
        <v>21</v>
      </c>
    </row>
    <row r="206" spans="2:3" x14ac:dyDescent="0.25">
      <c r="B206" s="10">
        <v>41</v>
      </c>
      <c r="C206" s="10">
        <v>595</v>
      </c>
    </row>
    <row r="207" spans="2:3" x14ac:dyDescent="0.25">
      <c r="B207" s="10">
        <v>187</v>
      </c>
      <c r="C207" s="10">
        <v>54</v>
      </c>
    </row>
    <row r="208" spans="2:3" x14ac:dyDescent="0.25">
      <c r="B208" s="10">
        <v>2875</v>
      </c>
      <c r="C208" s="10">
        <v>120</v>
      </c>
    </row>
    <row r="209" spans="2:3" x14ac:dyDescent="0.25">
      <c r="B209" s="10">
        <v>88</v>
      </c>
      <c r="C209" s="10">
        <v>579</v>
      </c>
    </row>
    <row r="210" spans="2:3" x14ac:dyDescent="0.25">
      <c r="B210" s="10">
        <v>191</v>
      </c>
      <c r="C210" s="10">
        <v>2072</v>
      </c>
    </row>
    <row r="211" spans="2:3" x14ac:dyDescent="0.25">
      <c r="B211" s="10">
        <v>139</v>
      </c>
      <c r="C211" s="10">
        <v>0</v>
      </c>
    </row>
    <row r="212" spans="2:3" x14ac:dyDescent="0.25">
      <c r="B212" s="10">
        <v>186</v>
      </c>
      <c r="C212" s="10">
        <v>1796</v>
      </c>
    </row>
    <row r="213" spans="2:3" x14ac:dyDescent="0.25">
      <c r="B213" s="10">
        <v>112</v>
      </c>
      <c r="C213" s="10">
        <v>62</v>
      </c>
    </row>
    <row r="214" spans="2:3" x14ac:dyDescent="0.25">
      <c r="B214" s="10">
        <v>101</v>
      </c>
      <c r="C214" s="10">
        <v>347</v>
      </c>
    </row>
    <row r="215" spans="2:3" x14ac:dyDescent="0.25">
      <c r="B215" s="10">
        <v>206</v>
      </c>
      <c r="C215" s="10">
        <v>19</v>
      </c>
    </row>
    <row r="216" spans="2:3" x14ac:dyDescent="0.25">
      <c r="B216" s="10">
        <v>154</v>
      </c>
      <c r="C216" s="10">
        <v>1258</v>
      </c>
    </row>
    <row r="217" spans="2:3" x14ac:dyDescent="0.25">
      <c r="B217" s="10">
        <v>5966</v>
      </c>
      <c r="C217" s="10">
        <v>362</v>
      </c>
    </row>
    <row r="218" spans="2:3" x14ac:dyDescent="0.25">
      <c r="B218" s="10">
        <v>169</v>
      </c>
      <c r="C218" s="10">
        <v>35</v>
      </c>
    </row>
    <row r="219" spans="2:3" x14ac:dyDescent="0.25">
      <c r="B219" s="10">
        <v>2106</v>
      </c>
      <c r="C219" s="10">
        <v>528</v>
      </c>
    </row>
    <row r="220" spans="2:3" x14ac:dyDescent="0.25">
      <c r="B220" s="10">
        <v>131</v>
      </c>
      <c r="C220" s="10">
        <v>133</v>
      </c>
    </row>
    <row r="221" spans="2:3" x14ac:dyDescent="0.25">
      <c r="B221" s="10">
        <v>84</v>
      </c>
      <c r="C221" s="10">
        <v>846</v>
      </c>
    </row>
    <row r="222" spans="2:3" x14ac:dyDescent="0.25">
      <c r="B222" s="10">
        <v>155</v>
      </c>
      <c r="C222" s="10">
        <v>10</v>
      </c>
    </row>
    <row r="223" spans="2:3" x14ac:dyDescent="0.25">
      <c r="B223" s="10">
        <v>189</v>
      </c>
      <c r="C223" s="10">
        <v>191</v>
      </c>
    </row>
    <row r="224" spans="2:3" x14ac:dyDescent="0.25">
      <c r="B224" s="10">
        <v>4799</v>
      </c>
      <c r="C224" s="10">
        <v>1979</v>
      </c>
    </row>
    <row r="225" spans="2:3" x14ac:dyDescent="0.25">
      <c r="B225" s="10">
        <v>1137</v>
      </c>
      <c r="C225" s="10">
        <v>63</v>
      </c>
    </row>
    <row r="226" spans="2:3" x14ac:dyDescent="0.25">
      <c r="B226" s="10">
        <v>1152</v>
      </c>
      <c r="C226" s="10">
        <v>6080</v>
      </c>
    </row>
    <row r="227" spans="2:3" x14ac:dyDescent="0.25">
      <c r="B227" s="10">
        <v>50</v>
      </c>
      <c r="C227" s="10">
        <v>80</v>
      </c>
    </row>
    <row r="228" spans="2:3" x14ac:dyDescent="0.25">
      <c r="B228" s="10">
        <v>3059</v>
      </c>
      <c r="C228" s="10">
        <v>9</v>
      </c>
    </row>
    <row r="229" spans="2:3" x14ac:dyDescent="0.25">
      <c r="B229" s="10">
        <v>34</v>
      </c>
      <c r="C229" s="10">
        <v>1784</v>
      </c>
    </row>
    <row r="230" spans="2:3" x14ac:dyDescent="0.25">
      <c r="B230" s="10">
        <v>220</v>
      </c>
      <c r="C230" s="10">
        <v>243</v>
      </c>
    </row>
    <row r="231" spans="2:3" x14ac:dyDescent="0.25">
      <c r="B231" s="10">
        <v>1604</v>
      </c>
      <c r="C231" s="10">
        <v>1296</v>
      </c>
    </row>
    <row r="232" spans="2:3" x14ac:dyDescent="0.25">
      <c r="B232" s="10">
        <v>454</v>
      </c>
      <c r="C232" s="10">
        <v>77</v>
      </c>
    </row>
    <row r="233" spans="2:3" x14ac:dyDescent="0.25">
      <c r="B233" s="10">
        <v>123</v>
      </c>
      <c r="C233" s="10">
        <v>395</v>
      </c>
    </row>
    <row r="234" spans="2:3" x14ac:dyDescent="0.25">
      <c r="B234" s="10">
        <v>299</v>
      </c>
      <c r="C234" s="10">
        <v>49</v>
      </c>
    </row>
    <row r="235" spans="2:3" x14ac:dyDescent="0.25">
      <c r="B235" s="10">
        <v>2237</v>
      </c>
      <c r="C235" s="10">
        <v>180</v>
      </c>
    </row>
    <row r="236" spans="2:3" x14ac:dyDescent="0.25">
      <c r="B236" s="10">
        <v>645</v>
      </c>
      <c r="C236" s="10">
        <v>2690</v>
      </c>
    </row>
    <row r="237" spans="2:3" x14ac:dyDescent="0.25">
      <c r="B237" s="10">
        <v>484</v>
      </c>
      <c r="C237" s="10">
        <v>1</v>
      </c>
    </row>
    <row r="238" spans="2:3" x14ac:dyDescent="0.25">
      <c r="B238" s="10">
        <v>154</v>
      </c>
      <c r="C238" s="10">
        <v>2779</v>
      </c>
    </row>
    <row r="239" spans="2:3" x14ac:dyDescent="0.25">
      <c r="B239" s="10">
        <v>82</v>
      </c>
      <c r="C239" s="10">
        <v>92</v>
      </c>
    </row>
    <row r="240" spans="2:3" x14ac:dyDescent="0.25">
      <c r="B240" s="10">
        <v>134</v>
      </c>
      <c r="C240" s="10">
        <v>1028</v>
      </c>
    </row>
    <row r="241" spans="2:3" x14ac:dyDescent="0.25">
      <c r="B241" s="10">
        <v>5203</v>
      </c>
      <c r="C241" s="10">
        <v>26</v>
      </c>
    </row>
    <row r="242" spans="2:3" x14ac:dyDescent="0.25">
      <c r="B242" s="10">
        <v>94</v>
      </c>
      <c r="C242" s="10">
        <v>1790</v>
      </c>
    </row>
    <row r="243" spans="2:3" x14ac:dyDescent="0.25">
      <c r="B243" s="10">
        <v>205</v>
      </c>
      <c r="C243" s="10">
        <v>37</v>
      </c>
    </row>
    <row r="244" spans="2:3" x14ac:dyDescent="0.25">
      <c r="B244" s="10">
        <v>92</v>
      </c>
      <c r="C244" s="10">
        <v>35</v>
      </c>
    </row>
    <row r="245" spans="2:3" x14ac:dyDescent="0.25">
      <c r="B245" s="10">
        <v>219</v>
      </c>
      <c r="C245" s="10">
        <v>94</v>
      </c>
    </row>
    <row r="246" spans="2:3" x14ac:dyDescent="0.25">
      <c r="B246" s="10">
        <v>2526</v>
      </c>
      <c r="C246" s="10">
        <v>558</v>
      </c>
    </row>
    <row r="247" spans="2:3" x14ac:dyDescent="0.25">
      <c r="B247" s="10">
        <v>94</v>
      </c>
      <c r="C247" s="10">
        <v>64</v>
      </c>
    </row>
    <row r="248" spans="2:3" x14ac:dyDescent="0.25">
      <c r="B248" s="10">
        <v>1713</v>
      </c>
      <c r="C248" s="10">
        <v>37</v>
      </c>
    </row>
    <row r="249" spans="2:3" x14ac:dyDescent="0.25">
      <c r="B249" s="10">
        <v>249</v>
      </c>
      <c r="C249" s="10">
        <v>245</v>
      </c>
    </row>
    <row r="250" spans="2:3" x14ac:dyDescent="0.25">
      <c r="B250" s="10">
        <v>192</v>
      </c>
      <c r="C250" s="10">
        <v>71</v>
      </c>
    </row>
    <row r="251" spans="2:3" x14ac:dyDescent="0.25">
      <c r="B251" s="10">
        <v>247</v>
      </c>
      <c r="C251" s="10">
        <v>42</v>
      </c>
    </row>
    <row r="252" spans="2:3" x14ac:dyDescent="0.25">
      <c r="B252" s="10">
        <v>2293</v>
      </c>
      <c r="C252" s="10">
        <v>156</v>
      </c>
    </row>
    <row r="253" spans="2:3" x14ac:dyDescent="0.25">
      <c r="B253" s="10">
        <v>3131</v>
      </c>
      <c r="C253" s="10">
        <v>1368</v>
      </c>
    </row>
    <row r="254" spans="2:3" x14ac:dyDescent="0.25">
      <c r="B254" s="10">
        <v>143</v>
      </c>
      <c r="C254" s="10">
        <v>102</v>
      </c>
    </row>
    <row r="255" spans="2:3" x14ac:dyDescent="0.25">
      <c r="B255" s="10">
        <v>296</v>
      </c>
      <c r="C255" s="10">
        <v>86</v>
      </c>
    </row>
    <row r="256" spans="2:3" x14ac:dyDescent="0.25">
      <c r="B256" s="10">
        <v>170</v>
      </c>
      <c r="C256" s="10">
        <v>253</v>
      </c>
    </row>
    <row r="257" spans="2:3" x14ac:dyDescent="0.25">
      <c r="B257" s="10">
        <v>86</v>
      </c>
      <c r="C257" s="10">
        <v>157</v>
      </c>
    </row>
    <row r="258" spans="2:3" x14ac:dyDescent="0.25">
      <c r="B258" s="10">
        <v>6286</v>
      </c>
      <c r="C258" s="10">
        <v>183</v>
      </c>
    </row>
    <row r="259" spans="2:3" x14ac:dyDescent="0.25">
      <c r="B259" s="10">
        <v>3727</v>
      </c>
      <c r="C259" s="10">
        <v>82</v>
      </c>
    </row>
    <row r="260" spans="2:3" x14ac:dyDescent="0.25">
      <c r="B260" s="10">
        <v>1605</v>
      </c>
      <c r="C260" s="10">
        <v>1</v>
      </c>
    </row>
    <row r="261" spans="2:3" x14ac:dyDescent="0.25">
      <c r="B261" s="10">
        <v>2120</v>
      </c>
      <c r="C261" s="10">
        <v>15</v>
      </c>
    </row>
    <row r="262" spans="2:3" x14ac:dyDescent="0.25">
      <c r="B262" s="10">
        <v>50</v>
      </c>
      <c r="C262" s="10">
        <v>1198</v>
      </c>
    </row>
    <row r="263" spans="2:3" x14ac:dyDescent="0.25">
      <c r="B263" s="10">
        <v>2080</v>
      </c>
      <c r="C263" s="10">
        <v>648</v>
      </c>
    </row>
    <row r="264" spans="2:3" x14ac:dyDescent="0.25">
      <c r="B264" s="10">
        <v>2105</v>
      </c>
      <c r="C264" s="10">
        <v>64</v>
      </c>
    </row>
    <row r="265" spans="2:3" x14ac:dyDescent="0.25">
      <c r="B265" s="10">
        <v>2436</v>
      </c>
      <c r="C265" s="10">
        <v>62</v>
      </c>
    </row>
    <row r="266" spans="2:3" x14ac:dyDescent="0.25">
      <c r="B266" s="10">
        <v>80</v>
      </c>
      <c r="C266" s="10">
        <v>750</v>
      </c>
    </row>
    <row r="267" spans="2:3" x14ac:dyDescent="0.25">
      <c r="B267" s="10">
        <v>42</v>
      </c>
      <c r="C267" s="10">
        <v>87</v>
      </c>
    </row>
    <row r="268" spans="2:3" x14ac:dyDescent="0.25">
      <c r="B268" s="10">
        <v>139</v>
      </c>
      <c r="C268" s="10">
        <v>105</v>
      </c>
    </row>
    <row r="269" spans="2:3" x14ac:dyDescent="0.25">
      <c r="B269" s="10">
        <v>159</v>
      </c>
      <c r="C269" s="10">
        <v>1658</v>
      </c>
    </row>
    <row r="270" spans="2:3" x14ac:dyDescent="0.25">
      <c r="B270" s="10">
        <v>381</v>
      </c>
      <c r="C270" s="10">
        <v>2604</v>
      </c>
    </row>
    <row r="271" spans="2:3" x14ac:dyDescent="0.25">
      <c r="B271" s="10">
        <v>194</v>
      </c>
      <c r="C271" s="10">
        <v>65</v>
      </c>
    </row>
    <row r="272" spans="2:3" x14ac:dyDescent="0.25">
      <c r="B272" s="10">
        <v>106</v>
      </c>
      <c r="C272" s="10">
        <v>94</v>
      </c>
    </row>
    <row r="273" spans="2:3" x14ac:dyDescent="0.25">
      <c r="B273" s="10">
        <v>142</v>
      </c>
      <c r="C273" s="10">
        <v>257</v>
      </c>
    </row>
    <row r="274" spans="2:3" x14ac:dyDescent="0.25">
      <c r="B274" s="10">
        <v>211</v>
      </c>
      <c r="C274" s="10">
        <v>2928</v>
      </c>
    </row>
    <row r="275" spans="2:3" x14ac:dyDescent="0.25">
      <c r="B275" s="10">
        <v>2756</v>
      </c>
      <c r="C275" s="10">
        <v>4697</v>
      </c>
    </row>
    <row r="276" spans="2:3" x14ac:dyDescent="0.25">
      <c r="B276" s="10">
        <v>173</v>
      </c>
      <c r="C276" s="10">
        <v>2915</v>
      </c>
    </row>
    <row r="277" spans="2:3" x14ac:dyDescent="0.25">
      <c r="B277" s="10">
        <v>87</v>
      </c>
      <c r="C277" s="10">
        <v>18</v>
      </c>
    </row>
    <row r="278" spans="2:3" x14ac:dyDescent="0.25">
      <c r="B278" s="10">
        <v>1572</v>
      </c>
      <c r="C278" s="10">
        <v>723</v>
      </c>
    </row>
    <row r="279" spans="2:3" x14ac:dyDescent="0.25">
      <c r="B279" s="10">
        <v>2346</v>
      </c>
      <c r="C279" s="10">
        <v>602</v>
      </c>
    </row>
    <row r="280" spans="2:3" x14ac:dyDescent="0.25">
      <c r="B280" s="10">
        <v>115</v>
      </c>
      <c r="C280" s="10">
        <v>1</v>
      </c>
    </row>
    <row r="281" spans="2:3" x14ac:dyDescent="0.25">
      <c r="B281" s="10">
        <v>85</v>
      </c>
      <c r="C281" s="10">
        <v>3868</v>
      </c>
    </row>
    <row r="282" spans="2:3" x14ac:dyDescent="0.25">
      <c r="B282" s="10">
        <v>144</v>
      </c>
      <c r="C282" s="10">
        <v>504</v>
      </c>
    </row>
    <row r="283" spans="2:3" x14ac:dyDescent="0.25">
      <c r="B283" s="10">
        <v>2443</v>
      </c>
      <c r="C283" s="10">
        <v>14</v>
      </c>
    </row>
    <row r="284" spans="2:3" x14ac:dyDescent="0.25">
      <c r="B284" s="10">
        <v>64</v>
      </c>
      <c r="C284" s="10">
        <v>390</v>
      </c>
    </row>
    <row r="285" spans="2:3" x14ac:dyDescent="0.25">
      <c r="B285" s="10">
        <v>268</v>
      </c>
      <c r="C285" s="10">
        <v>750</v>
      </c>
    </row>
    <row r="286" spans="2:3" x14ac:dyDescent="0.25">
      <c r="B286" s="10">
        <v>195</v>
      </c>
      <c r="C286" s="10">
        <v>77</v>
      </c>
    </row>
    <row r="287" spans="2:3" x14ac:dyDescent="0.25">
      <c r="B287" s="10">
        <v>186</v>
      </c>
      <c r="C287" s="10">
        <v>752</v>
      </c>
    </row>
    <row r="288" spans="2:3" x14ac:dyDescent="0.25">
      <c r="B288" s="10">
        <v>460</v>
      </c>
      <c r="C288" s="10">
        <v>131</v>
      </c>
    </row>
    <row r="289" spans="2:3" x14ac:dyDescent="0.25">
      <c r="B289" s="10">
        <v>2528</v>
      </c>
      <c r="C289" s="10">
        <v>87</v>
      </c>
    </row>
    <row r="290" spans="2:3" x14ac:dyDescent="0.25">
      <c r="B290" s="10">
        <v>3657</v>
      </c>
      <c r="C290" s="10">
        <v>1063</v>
      </c>
    </row>
    <row r="291" spans="2:3" x14ac:dyDescent="0.25">
      <c r="B291" s="10">
        <v>131</v>
      </c>
      <c r="C291" s="10">
        <v>25</v>
      </c>
    </row>
    <row r="292" spans="2:3" x14ac:dyDescent="0.25">
      <c r="B292" s="10">
        <v>239</v>
      </c>
      <c r="C292" s="10">
        <v>76</v>
      </c>
    </row>
    <row r="293" spans="2:3" x14ac:dyDescent="0.25">
      <c r="B293" s="10">
        <v>78</v>
      </c>
      <c r="C293" s="10">
        <v>4428</v>
      </c>
    </row>
    <row r="294" spans="2:3" x14ac:dyDescent="0.25">
      <c r="B294" s="10">
        <v>1773</v>
      </c>
      <c r="C294" s="10">
        <v>58</v>
      </c>
    </row>
    <row r="295" spans="2:3" x14ac:dyDescent="0.25">
      <c r="B295" s="10">
        <v>32</v>
      </c>
      <c r="C295" s="10">
        <v>1218</v>
      </c>
    </row>
    <row r="296" spans="2:3" x14ac:dyDescent="0.25">
      <c r="B296" s="10">
        <v>369</v>
      </c>
      <c r="C296" s="10">
        <v>111</v>
      </c>
    </row>
    <row r="297" spans="2:3" x14ac:dyDescent="0.25">
      <c r="B297" s="10">
        <v>89</v>
      </c>
      <c r="C297" s="10">
        <v>215</v>
      </c>
    </row>
    <row r="298" spans="2:3" x14ac:dyDescent="0.25">
      <c r="B298" s="10">
        <v>147</v>
      </c>
      <c r="C298" s="10">
        <v>2955</v>
      </c>
    </row>
    <row r="299" spans="2:3" x14ac:dyDescent="0.25">
      <c r="B299" s="10">
        <v>126</v>
      </c>
      <c r="C299" s="10">
        <v>1657</v>
      </c>
    </row>
    <row r="300" spans="2:3" x14ac:dyDescent="0.25">
      <c r="B300" s="10">
        <v>2218</v>
      </c>
      <c r="C300" s="10">
        <v>926</v>
      </c>
    </row>
    <row r="301" spans="2:3" x14ac:dyDescent="0.25">
      <c r="B301" s="10">
        <v>202</v>
      </c>
      <c r="C301" s="10">
        <v>77</v>
      </c>
    </row>
    <row r="302" spans="2:3" x14ac:dyDescent="0.25">
      <c r="B302" s="10">
        <v>140</v>
      </c>
      <c r="C302" s="10">
        <v>1748</v>
      </c>
    </row>
    <row r="303" spans="2:3" x14ac:dyDescent="0.25">
      <c r="B303" s="10">
        <v>1052</v>
      </c>
      <c r="C303" s="10">
        <v>79</v>
      </c>
    </row>
    <row r="304" spans="2:3" x14ac:dyDescent="0.25">
      <c r="B304" s="10">
        <v>247</v>
      </c>
      <c r="C304" s="10">
        <v>889</v>
      </c>
    </row>
    <row r="305" spans="2:3" x14ac:dyDescent="0.25">
      <c r="B305" s="10">
        <v>84</v>
      </c>
      <c r="C305" s="10">
        <v>56</v>
      </c>
    </row>
    <row r="306" spans="2:3" x14ac:dyDescent="0.25">
      <c r="B306" s="10">
        <v>88</v>
      </c>
      <c r="C306" s="10">
        <v>1</v>
      </c>
    </row>
    <row r="307" spans="2:3" x14ac:dyDescent="0.25">
      <c r="B307" s="10">
        <v>156</v>
      </c>
      <c r="C307" s="10">
        <v>83</v>
      </c>
    </row>
    <row r="308" spans="2:3" x14ac:dyDescent="0.25">
      <c r="B308" s="10">
        <v>2985</v>
      </c>
      <c r="C308" s="10">
        <v>2025</v>
      </c>
    </row>
    <row r="309" spans="2:3" x14ac:dyDescent="0.25">
      <c r="B309" s="10">
        <v>762</v>
      </c>
      <c r="C309" s="10">
        <v>14</v>
      </c>
    </row>
    <row r="310" spans="2:3" x14ac:dyDescent="0.25">
      <c r="B310" s="10">
        <v>554</v>
      </c>
      <c r="C310" s="10">
        <v>656</v>
      </c>
    </row>
    <row r="311" spans="2:3" x14ac:dyDescent="0.25">
      <c r="B311" s="10">
        <v>135</v>
      </c>
      <c r="C311" s="10">
        <v>38</v>
      </c>
    </row>
    <row r="312" spans="2:3" x14ac:dyDescent="0.25">
      <c r="B312" s="10">
        <v>122</v>
      </c>
      <c r="C312" s="10">
        <v>60</v>
      </c>
    </row>
    <row r="313" spans="2:3" x14ac:dyDescent="0.25">
      <c r="B313" s="10">
        <v>221</v>
      </c>
      <c r="C313" s="10">
        <v>1596</v>
      </c>
    </row>
    <row r="314" spans="2:3" x14ac:dyDescent="0.25">
      <c r="B314" s="10">
        <v>126</v>
      </c>
      <c r="C314" s="10">
        <v>524</v>
      </c>
    </row>
    <row r="315" spans="2:3" x14ac:dyDescent="0.25">
      <c r="B315" s="10">
        <v>1022</v>
      </c>
      <c r="C315" s="10">
        <v>10</v>
      </c>
    </row>
    <row r="316" spans="2:3" x14ac:dyDescent="0.25">
      <c r="B316" s="10">
        <v>3177</v>
      </c>
      <c r="C316" s="10">
        <v>219</v>
      </c>
    </row>
    <row r="317" spans="2:3" x14ac:dyDescent="0.25">
      <c r="B317" s="10">
        <v>198</v>
      </c>
      <c r="C317" s="10">
        <v>1121</v>
      </c>
    </row>
    <row r="318" spans="2:3" x14ac:dyDescent="0.25">
      <c r="B318" s="10">
        <v>85</v>
      </c>
      <c r="C318" s="10">
        <v>29</v>
      </c>
    </row>
    <row r="319" spans="2:3" x14ac:dyDescent="0.25">
      <c r="B319" s="10">
        <v>3596</v>
      </c>
      <c r="C319" s="10">
        <v>15</v>
      </c>
    </row>
    <row r="320" spans="2:3" x14ac:dyDescent="0.25">
      <c r="B320" s="10">
        <v>244</v>
      </c>
      <c r="C320" s="10">
        <v>191</v>
      </c>
    </row>
    <row r="321" spans="2:3" x14ac:dyDescent="0.25">
      <c r="B321" s="10">
        <v>5180</v>
      </c>
      <c r="C321" s="10">
        <v>16</v>
      </c>
    </row>
    <row r="322" spans="2:3" x14ac:dyDescent="0.25">
      <c r="B322" s="10">
        <v>589</v>
      </c>
      <c r="C322" s="10">
        <v>17</v>
      </c>
    </row>
    <row r="323" spans="2:3" x14ac:dyDescent="0.25">
      <c r="B323" s="10">
        <v>2725</v>
      </c>
      <c r="C323" s="10">
        <v>34</v>
      </c>
    </row>
    <row r="324" spans="2:3" x14ac:dyDescent="0.25">
      <c r="B324" s="10">
        <v>300</v>
      </c>
      <c r="C324" s="10">
        <v>614</v>
      </c>
    </row>
    <row r="325" spans="2:3" x14ac:dyDescent="0.25">
      <c r="B325" s="10">
        <v>144</v>
      </c>
      <c r="C325" s="10">
        <v>1</v>
      </c>
    </row>
    <row r="326" spans="2:3" x14ac:dyDescent="0.25">
      <c r="B326" s="10">
        <v>87</v>
      </c>
      <c r="C326" s="10">
        <v>114</v>
      </c>
    </row>
    <row r="327" spans="2:3" x14ac:dyDescent="0.25">
      <c r="B327" s="10">
        <v>3116</v>
      </c>
      <c r="C327" s="10">
        <v>1274</v>
      </c>
    </row>
    <row r="328" spans="2:3" x14ac:dyDescent="0.25">
      <c r="B328" s="10">
        <v>909</v>
      </c>
      <c r="C328" s="10">
        <v>210</v>
      </c>
    </row>
    <row r="329" spans="2:3" x14ac:dyDescent="0.25">
      <c r="B329" s="10">
        <v>1613</v>
      </c>
      <c r="C329" s="10">
        <v>248</v>
      </c>
    </row>
    <row r="330" spans="2:3" x14ac:dyDescent="0.25">
      <c r="B330" s="10">
        <v>136</v>
      </c>
      <c r="C330" s="10">
        <v>513</v>
      </c>
    </row>
    <row r="331" spans="2:3" x14ac:dyDescent="0.25">
      <c r="B331" s="10">
        <v>130</v>
      </c>
      <c r="C331" s="10">
        <v>3410</v>
      </c>
    </row>
    <row r="332" spans="2:3" x14ac:dyDescent="0.25">
      <c r="B332" s="10">
        <v>102</v>
      </c>
      <c r="C332" s="10">
        <v>26</v>
      </c>
    </row>
    <row r="333" spans="2:3" x14ac:dyDescent="0.25">
      <c r="B333" s="10">
        <v>4006</v>
      </c>
      <c r="C333" s="10">
        <v>10</v>
      </c>
    </row>
    <row r="334" spans="2:3" x14ac:dyDescent="0.25">
      <c r="B334" s="10">
        <v>1629</v>
      </c>
      <c r="C334" s="10">
        <v>2201</v>
      </c>
    </row>
    <row r="335" spans="2:3" x14ac:dyDescent="0.25">
      <c r="B335" s="10">
        <v>2188</v>
      </c>
      <c r="C335" s="10">
        <v>676</v>
      </c>
    </row>
    <row r="336" spans="2:3" x14ac:dyDescent="0.25">
      <c r="B336" s="10">
        <v>2409</v>
      </c>
      <c r="C336" s="10">
        <v>831</v>
      </c>
    </row>
    <row r="337" spans="2:3" x14ac:dyDescent="0.25">
      <c r="B337" s="10">
        <v>194</v>
      </c>
      <c r="C337" s="10">
        <v>56</v>
      </c>
    </row>
    <row r="338" spans="2:3" x14ac:dyDescent="0.25">
      <c r="B338" s="10">
        <v>1140</v>
      </c>
      <c r="C338" s="10">
        <v>859</v>
      </c>
    </row>
    <row r="339" spans="2:3" x14ac:dyDescent="0.25">
      <c r="B339" s="10">
        <v>102</v>
      </c>
      <c r="C339" s="10">
        <v>45</v>
      </c>
    </row>
    <row r="340" spans="2:3" x14ac:dyDescent="0.25">
      <c r="B340" s="10">
        <v>2857</v>
      </c>
      <c r="C340" s="10">
        <v>1113</v>
      </c>
    </row>
    <row r="341" spans="2:3" x14ac:dyDescent="0.25">
      <c r="B341" s="10">
        <v>107</v>
      </c>
      <c r="C341" s="10">
        <v>6</v>
      </c>
    </row>
    <row r="342" spans="2:3" x14ac:dyDescent="0.25">
      <c r="B342" s="10">
        <v>160</v>
      </c>
      <c r="C342" s="10">
        <v>7</v>
      </c>
    </row>
    <row r="343" spans="2:3" x14ac:dyDescent="0.25">
      <c r="B343" s="10">
        <v>2230</v>
      </c>
      <c r="C343" s="10">
        <v>31</v>
      </c>
    </row>
    <row r="344" spans="2:3" x14ac:dyDescent="0.25">
      <c r="B344" s="10">
        <v>316</v>
      </c>
      <c r="C344" s="10">
        <v>78</v>
      </c>
    </row>
    <row r="345" spans="2:3" x14ac:dyDescent="0.25">
      <c r="B345" s="10">
        <v>117</v>
      </c>
      <c r="C345" s="10">
        <v>1225</v>
      </c>
    </row>
    <row r="346" spans="2:3" x14ac:dyDescent="0.25">
      <c r="B346" s="10">
        <v>6406</v>
      </c>
      <c r="C346" s="10">
        <v>1</v>
      </c>
    </row>
    <row r="347" spans="2:3" x14ac:dyDescent="0.25">
      <c r="B347" s="10">
        <v>192</v>
      </c>
      <c r="C347" s="10">
        <v>67</v>
      </c>
    </row>
    <row r="348" spans="2:3" x14ac:dyDescent="0.25">
      <c r="B348" s="10">
        <v>26</v>
      </c>
      <c r="C348" s="10">
        <v>19</v>
      </c>
    </row>
    <row r="349" spans="2:3" x14ac:dyDescent="0.25">
      <c r="B349" s="10">
        <v>723</v>
      </c>
      <c r="C349" s="10">
        <v>2108</v>
      </c>
    </row>
    <row r="350" spans="2:3" x14ac:dyDescent="0.25">
      <c r="B350" s="10">
        <v>170</v>
      </c>
      <c r="C350" s="10">
        <v>679</v>
      </c>
    </row>
    <row r="351" spans="2:3" x14ac:dyDescent="0.25">
      <c r="B351" s="10">
        <v>238</v>
      </c>
      <c r="C351" s="10">
        <v>36</v>
      </c>
    </row>
    <row r="352" spans="2:3" x14ac:dyDescent="0.25">
      <c r="B352" s="10">
        <v>55</v>
      </c>
      <c r="C352" s="10">
        <v>47</v>
      </c>
    </row>
    <row r="353" spans="2:3" x14ac:dyDescent="0.25">
      <c r="B353" s="10">
        <v>128</v>
      </c>
      <c r="C353" s="10">
        <v>70</v>
      </c>
    </row>
    <row r="354" spans="2:3" x14ac:dyDescent="0.25">
      <c r="B354" s="10">
        <v>2144</v>
      </c>
      <c r="C354" s="10">
        <v>154</v>
      </c>
    </row>
    <row r="355" spans="2:3" x14ac:dyDescent="0.25">
      <c r="B355" s="10">
        <v>2693</v>
      </c>
      <c r="C355" s="10">
        <v>22</v>
      </c>
    </row>
    <row r="356" spans="2:3" x14ac:dyDescent="0.25">
      <c r="B356" s="10">
        <v>432</v>
      </c>
      <c r="C356" s="10">
        <v>1758</v>
      </c>
    </row>
    <row r="357" spans="2:3" x14ac:dyDescent="0.25">
      <c r="B357" s="10">
        <v>189</v>
      </c>
      <c r="C357" s="10">
        <v>94</v>
      </c>
    </row>
    <row r="358" spans="2:3" x14ac:dyDescent="0.25">
      <c r="B358" s="10">
        <v>154</v>
      </c>
      <c r="C358" s="10">
        <v>33</v>
      </c>
    </row>
    <row r="359" spans="2:3" x14ac:dyDescent="0.25">
      <c r="B359" s="10">
        <v>96</v>
      </c>
      <c r="C359" s="10">
        <v>94</v>
      </c>
    </row>
    <row r="360" spans="2:3" x14ac:dyDescent="0.25">
      <c r="B360" s="10">
        <v>3063</v>
      </c>
      <c r="C360" s="10">
        <v>1</v>
      </c>
    </row>
    <row r="361" spans="2:3" x14ac:dyDescent="0.25">
      <c r="B361" s="10">
        <v>2266</v>
      </c>
      <c r="C361" s="10">
        <v>31</v>
      </c>
    </row>
    <row r="362" spans="2:3" x14ac:dyDescent="0.25">
      <c r="B362" s="10">
        <v>194</v>
      </c>
      <c r="C362" s="10">
        <v>35</v>
      </c>
    </row>
    <row r="363" spans="2:3" x14ac:dyDescent="0.25">
      <c r="B363" s="10">
        <v>129</v>
      </c>
      <c r="C363" s="10">
        <v>63</v>
      </c>
    </row>
    <row r="364" spans="2:3" x14ac:dyDescent="0.25">
      <c r="B364" s="10">
        <v>375</v>
      </c>
      <c r="C364" s="10">
        <v>898</v>
      </c>
    </row>
    <row r="365" spans="2:3" x14ac:dyDescent="0.25">
      <c r="B365" s="10">
        <v>409</v>
      </c>
      <c r="C365" s="10">
        <v>526</v>
      </c>
    </row>
    <row r="366" spans="2:3" x14ac:dyDescent="0.25">
      <c r="B366" s="10">
        <v>234</v>
      </c>
      <c r="C366" s="10">
        <v>121</v>
      </c>
    </row>
    <row r="367" spans="2:3" x14ac:dyDescent="0.25">
      <c r="B367" s="10">
        <v>3016</v>
      </c>
      <c r="C367" s="10">
        <v>67</v>
      </c>
    </row>
    <row r="368" spans="2:3" x14ac:dyDescent="0.25">
      <c r="B368" s="10">
        <v>264</v>
      </c>
      <c r="C368" s="10">
        <v>57</v>
      </c>
    </row>
    <row r="369" spans="2:3" x14ac:dyDescent="0.25">
      <c r="B369" s="10">
        <v>272</v>
      </c>
      <c r="C369" s="10">
        <v>1229</v>
      </c>
    </row>
    <row r="370" spans="2:3" x14ac:dyDescent="0.25">
      <c r="B370" s="10">
        <v>419</v>
      </c>
      <c r="C370" s="10">
        <v>12</v>
      </c>
    </row>
    <row r="371" spans="2:3" x14ac:dyDescent="0.25">
      <c r="B371" s="10">
        <v>1621</v>
      </c>
      <c r="C371" s="10">
        <v>452</v>
      </c>
    </row>
    <row r="372" spans="2:3" x14ac:dyDescent="0.25">
      <c r="B372" s="10">
        <v>1101</v>
      </c>
      <c r="C372" s="10">
        <v>1886</v>
      </c>
    </row>
    <row r="373" spans="2:3" x14ac:dyDescent="0.25">
      <c r="B373" s="10">
        <v>1073</v>
      </c>
      <c r="C373" s="10">
        <v>1825</v>
      </c>
    </row>
    <row r="374" spans="2:3" x14ac:dyDescent="0.25">
      <c r="B374" s="10">
        <v>331</v>
      </c>
      <c r="C374" s="10">
        <v>31</v>
      </c>
    </row>
    <row r="375" spans="2:3" x14ac:dyDescent="0.25">
      <c r="B375" s="10">
        <v>1170</v>
      </c>
      <c r="C375" s="10">
        <v>107</v>
      </c>
    </row>
    <row r="376" spans="2:3" x14ac:dyDescent="0.25">
      <c r="B376" s="10">
        <v>363</v>
      </c>
      <c r="C376" s="10">
        <v>27</v>
      </c>
    </row>
    <row r="377" spans="2:3" x14ac:dyDescent="0.25">
      <c r="B377" s="10">
        <v>103</v>
      </c>
      <c r="C377" s="10">
        <v>1221</v>
      </c>
    </row>
    <row r="378" spans="2:3" x14ac:dyDescent="0.25">
      <c r="B378" s="10">
        <v>147</v>
      </c>
      <c r="C378" s="10">
        <v>1</v>
      </c>
    </row>
    <row r="379" spans="2:3" x14ac:dyDescent="0.25">
      <c r="B379" s="10">
        <v>110</v>
      </c>
      <c r="C379" s="10">
        <v>16</v>
      </c>
    </row>
    <row r="380" spans="2:3" x14ac:dyDescent="0.25">
      <c r="B380" s="10">
        <v>134</v>
      </c>
      <c r="C380" s="10">
        <v>41</v>
      </c>
    </row>
    <row r="381" spans="2:3" x14ac:dyDescent="0.25">
      <c r="B381" s="10">
        <v>269</v>
      </c>
      <c r="C381" s="10">
        <v>296</v>
      </c>
    </row>
    <row r="382" spans="2:3" x14ac:dyDescent="0.25">
      <c r="B382" s="10">
        <v>175</v>
      </c>
      <c r="C382" s="10">
        <v>523</v>
      </c>
    </row>
    <row r="383" spans="2:3" x14ac:dyDescent="0.25">
      <c r="B383" s="10">
        <v>69</v>
      </c>
      <c r="C383" s="10">
        <v>141</v>
      </c>
    </row>
    <row r="384" spans="2:3" x14ac:dyDescent="0.25">
      <c r="B384" s="10">
        <v>190</v>
      </c>
      <c r="C384" s="10">
        <v>52</v>
      </c>
    </row>
    <row r="385" spans="2:3" x14ac:dyDescent="0.25">
      <c r="B385" s="10">
        <v>237</v>
      </c>
      <c r="C385" s="10">
        <v>225</v>
      </c>
    </row>
    <row r="386" spans="2:3" x14ac:dyDescent="0.25">
      <c r="B386" s="10">
        <v>196</v>
      </c>
      <c r="C386" s="10">
        <v>38</v>
      </c>
    </row>
    <row r="387" spans="2:3" x14ac:dyDescent="0.25">
      <c r="B387" s="10">
        <v>7295</v>
      </c>
      <c r="C387" s="10">
        <v>15</v>
      </c>
    </row>
    <row r="388" spans="2:3" x14ac:dyDescent="0.25">
      <c r="B388" s="10">
        <v>2893</v>
      </c>
      <c r="C388" s="10">
        <v>37</v>
      </c>
    </row>
    <row r="389" spans="2:3" x14ac:dyDescent="0.25">
      <c r="B389" s="10">
        <v>820</v>
      </c>
      <c r="C389" s="10">
        <v>112</v>
      </c>
    </row>
    <row r="390" spans="2:3" x14ac:dyDescent="0.25">
      <c r="B390" s="10">
        <v>2038</v>
      </c>
      <c r="C390" s="10">
        <v>21</v>
      </c>
    </row>
    <row r="391" spans="2:3" x14ac:dyDescent="0.25">
      <c r="B391" s="10">
        <v>116</v>
      </c>
      <c r="C391" s="10">
        <v>976</v>
      </c>
    </row>
    <row r="392" spans="2:3" x14ac:dyDescent="0.25">
      <c r="B392" s="10">
        <v>1345</v>
      </c>
      <c r="C392" s="10">
        <v>67</v>
      </c>
    </row>
    <row r="393" spans="2:3" x14ac:dyDescent="0.25">
      <c r="B393" s="10">
        <v>168</v>
      </c>
      <c r="C393" s="10">
        <v>78</v>
      </c>
    </row>
    <row r="394" spans="2:3" x14ac:dyDescent="0.25">
      <c r="B394" s="10">
        <v>137</v>
      </c>
      <c r="C394" s="10">
        <v>67</v>
      </c>
    </row>
    <row r="395" spans="2:3" x14ac:dyDescent="0.25">
      <c r="B395" s="10">
        <v>186</v>
      </c>
      <c r="C395" s="10">
        <v>263</v>
      </c>
    </row>
    <row r="396" spans="2:3" x14ac:dyDescent="0.25">
      <c r="B396" s="10">
        <v>125</v>
      </c>
      <c r="C396" s="10">
        <v>1691</v>
      </c>
    </row>
    <row r="397" spans="2:3" x14ac:dyDescent="0.25">
      <c r="B397" s="10">
        <v>202</v>
      </c>
      <c r="C397" s="10">
        <v>181</v>
      </c>
    </row>
    <row r="398" spans="2:3" x14ac:dyDescent="0.25">
      <c r="B398" s="10">
        <v>103</v>
      </c>
      <c r="C398" s="10">
        <v>13</v>
      </c>
    </row>
    <row r="399" spans="2:3" x14ac:dyDescent="0.25">
      <c r="B399" s="10">
        <v>1785</v>
      </c>
      <c r="C399" s="10">
        <v>160</v>
      </c>
    </row>
    <row r="400" spans="2:3" x14ac:dyDescent="0.25">
      <c r="B400" s="10">
        <v>157</v>
      </c>
      <c r="C400" s="10">
        <v>1</v>
      </c>
    </row>
    <row r="401" spans="2:3" x14ac:dyDescent="0.25">
      <c r="B401" s="10">
        <v>555</v>
      </c>
      <c r="C401" s="10">
        <v>2266</v>
      </c>
    </row>
    <row r="402" spans="2:3" x14ac:dyDescent="0.25">
      <c r="B402" s="10">
        <v>297</v>
      </c>
      <c r="C402" s="10">
        <v>21</v>
      </c>
    </row>
    <row r="403" spans="2:3" x14ac:dyDescent="0.25">
      <c r="B403" s="10">
        <v>123</v>
      </c>
      <c r="C403" s="10">
        <v>830</v>
      </c>
    </row>
    <row r="404" spans="2:3" x14ac:dyDescent="0.25">
      <c r="B404" s="10">
        <v>3036</v>
      </c>
      <c r="C404" s="10">
        <v>130</v>
      </c>
    </row>
    <row r="405" spans="2:3" x14ac:dyDescent="0.25">
      <c r="B405" s="10">
        <v>144</v>
      </c>
      <c r="C405" s="10">
        <v>55</v>
      </c>
    </row>
    <row r="406" spans="2:3" x14ac:dyDescent="0.25">
      <c r="B406" s="10">
        <v>121</v>
      </c>
      <c r="C406" s="10">
        <v>114</v>
      </c>
    </row>
    <row r="407" spans="2:3" x14ac:dyDescent="0.25">
      <c r="B407" s="10">
        <v>181</v>
      </c>
      <c r="C407" s="10">
        <v>594</v>
      </c>
    </row>
    <row r="408" spans="2:3" x14ac:dyDescent="0.25">
      <c r="B408" s="10">
        <v>122</v>
      </c>
      <c r="C408" s="10">
        <v>24</v>
      </c>
    </row>
    <row r="409" spans="2:3" x14ac:dyDescent="0.25">
      <c r="B409" s="10">
        <v>1071</v>
      </c>
      <c r="C409" s="10">
        <v>252</v>
      </c>
    </row>
    <row r="410" spans="2:3" x14ac:dyDescent="0.25">
      <c r="B410" s="10">
        <v>980</v>
      </c>
      <c r="C410" s="10">
        <v>67</v>
      </c>
    </row>
    <row r="411" spans="2:3" x14ac:dyDescent="0.25">
      <c r="B411" s="10">
        <v>536</v>
      </c>
      <c r="C411" s="10">
        <v>742</v>
      </c>
    </row>
    <row r="412" spans="2:3" x14ac:dyDescent="0.25">
      <c r="B412" s="10">
        <v>1991</v>
      </c>
      <c r="C412" s="10">
        <v>75</v>
      </c>
    </row>
    <row r="413" spans="2:3" x14ac:dyDescent="0.25">
      <c r="B413" s="10">
        <v>180</v>
      </c>
      <c r="C413" s="10">
        <v>4405</v>
      </c>
    </row>
    <row r="414" spans="2:3" x14ac:dyDescent="0.25">
      <c r="B414" s="10">
        <v>130</v>
      </c>
      <c r="C414" s="10">
        <v>92</v>
      </c>
    </row>
    <row r="415" spans="2:3" x14ac:dyDescent="0.25">
      <c r="B415" s="10">
        <v>122</v>
      </c>
      <c r="C415" s="10">
        <v>64</v>
      </c>
    </row>
    <row r="416" spans="2:3" x14ac:dyDescent="0.25">
      <c r="B416" s="10">
        <v>140</v>
      </c>
      <c r="C416" s="10">
        <v>64</v>
      </c>
    </row>
    <row r="417" spans="2:3" x14ac:dyDescent="0.25">
      <c r="B417" s="10">
        <v>3388</v>
      </c>
      <c r="C417" s="10">
        <v>75</v>
      </c>
    </row>
    <row r="418" spans="2:3" x14ac:dyDescent="0.25">
      <c r="B418" s="10">
        <v>280</v>
      </c>
      <c r="C418" s="10">
        <v>842</v>
      </c>
    </row>
    <row r="419" spans="2:3" x14ac:dyDescent="0.25">
      <c r="B419" s="10">
        <v>366</v>
      </c>
      <c r="C419" s="10">
        <v>112</v>
      </c>
    </row>
    <row r="420" spans="2:3" x14ac:dyDescent="0.25">
      <c r="B420" s="10">
        <v>270</v>
      </c>
      <c r="C420" s="10">
        <v>139</v>
      </c>
    </row>
    <row r="421" spans="2:3" x14ac:dyDescent="0.25">
      <c r="B421" s="10">
        <v>137</v>
      </c>
      <c r="C421" s="10">
        <v>374</v>
      </c>
    </row>
    <row r="422" spans="2:3" x14ac:dyDescent="0.25">
      <c r="B422" s="10">
        <v>3205</v>
      </c>
      <c r="C422" s="10">
        <v>1122</v>
      </c>
    </row>
    <row r="423" spans="2:3" x14ac:dyDescent="0.25">
      <c r="B423" s="10">
        <v>288</v>
      </c>
      <c r="C423" s="10"/>
    </row>
    <row r="424" spans="2:3" x14ac:dyDescent="0.25">
      <c r="B424" s="10">
        <v>148</v>
      </c>
      <c r="C424" s="10"/>
    </row>
    <row r="425" spans="2:3" x14ac:dyDescent="0.25">
      <c r="B425" s="10">
        <v>114</v>
      </c>
      <c r="C425" s="10"/>
    </row>
    <row r="426" spans="2:3" x14ac:dyDescent="0.25">
      <c r="B426" s="10">
        <v>1518</v>
      </c>
      <c r="C426" s="10"/>
    </row>
    <row r="427" spans="2:3" x14ac:dyDescent="0.25">
      <c r="B427" s="10">
        <v>166</v>
      </c>
      <c r="C427" s="10"/>
    </row>
    <row r="428" spans="2:3" x14ac:dyDescent="0.25">
      <c r="B428" s="10">
        <v>100</v>
      </c>
      <c r="C428" s="10"/>
    </row>
    <row r="429" spans="2:3" x14ac:dyDescent="0.25">
      <c r="B429" s="10">
        <v>235</v>
      </c>
      <c r="C429" s="10"/>
    </row>
    <row r="430" spans="2:3" x14ac:dyDescent="0.25">
      <c r="B430" s="10">
        <v>148</v>
      </c>
      <c r="C430" s="10"/>
    </row>
    <row r="431" spans="2:3" x14ac:dyDescent="0.25">
      <c r="B431" s="10">
        <v>198</v>
      </c>
      <c r="C431" s="10"/>
    </row>
    <row r="432" spans="2:3" x14ac:dyDescent="0.25">
      <c r="B432" s="10">
        <v>150</v>
      </c>
      <c r="C432" s="10"/>
    </row>
    <row r="433" spans="2:3" x14ac:dyDescent="0.25">
      <c r="B433" s="10">
        <v>216</v>
      </c>
      <c r="C433" s="10"/>
    </row>
    <row r="434" spans="2:3" x14ac:dyDescent="0.25">
      <c r="B434" s="10">
        <v>5139</v>
      </c>
      <c r="C434" s="10"/>
    </row>
    <row r="435" spans="2:3" x14ac:dyDescent="0.25">
      <c r="B435" s="10">
        <v>2353</v>
      </c>
      <c r="C435" s="10"/>
    </row>
    <row r="436" spans="2:3" x14ac:dyDescent="0.25">
      <c r="B436" s="10">
        <v>78</v>
      </c>
      <c r="C436" s="10"/>
    </row>
    <row r="437" spans="2:3" x14ac:dyDescent="0.25">
      <c r="B437" s="10">
        <v>174</v>
      </c>
      <c r="C437" s="10"/>
    </row>
    <row r="438" spans="2:3" x14ac:dyDescent="0.25">
      <c r="B438" s="10">
        <v>164</v>
      </c>
      <c r="C438" s="10"/>
    </row>
    <row r="439" spans="2:3" x14ac:dyDescent="0.25">
      <c r="B439" s="10">
        <v>161</v>
      </c>
      <c r="C439" s="10"/>
    </row>
    <row r="440" spans="2:3" x14ac:dyDescent="0.25">
      <c r="B440" s="10">
        <v>138</v>
      </c>
      <c r="C440" s="10"/>
    </row>
    <row r="441" spans="2:3" x14ac:dyDescent="0.25">
      <c r="B441" s="10">
        <v>3308</v>
      </c>
      <c r="C441" s="10"/>
    </row>
    <row r="442" spans="2:3" x14ac:dyDescent="0.25">
      <c r="B442" s="10">
        <v>127</v>
      </c>
      <c r="C442" s="10"/>
    </row>
    <row r="443" spans="2:3" x14ac:dyDescent="0.25">
      <c r="B443" s="10">
        <v>207</v>
      </c>
      <c r="C443" s="10"/>
    </row>
    <row r="444" spans="2:3" x14ac:dyDescent="0.25">
      <c r="B444" s="10">
        <v>181</v>
      </c>
      <c r="C444" s="10"/>
    </row>
    <row r="445" spans="2:3" x14ac:dyDescent="0.25">
      <c r="B445" s="10">
        <v>110</v>
      </c>
      <c r="C445" s="10"/>
    </row>
    <row r="446" spans="2:3" x14ac:dyDescent="0.25">
      <c r="B446" s="10">
        <v>185</v>
      </c>
      <c r="C446" s="10"/>
    </row>
    <row r="447" spans="2:3" x14ac:dyDescent="0.25">
      <c r="B447" s="10">
        <v>121</v>
      </c>
      <c r="C447" s="10"/>
    </row>
    <row r="448" spans="2:3" x14ac:dyDescent="0.25">
      <c r="B448" s="10">
        <v>106</v>
      </c>
      <c r="C448" s="10"/>
    </row>
    <row r="449" spans="2:3" x14ac:dyDescent="0.25">
      <c r="B449" s="10">
        <v>142</v>
      </c>
      <c r="C449" s="10"/>
    </row>
    <row r="450" spans="2:3" x14ac:dyDescent="0.25">
      <c r="B450" s="10">
        <v>233</v>
      </c>
      <c r="C450" s="10"/>
    </row>
    <row r="451" spans="2:3" x14ac:dyDescent="0.25">
      <c r="B451" s="10">
        <v>218</v>
      </c>
      <c r="C451" s="10"/>
    </row>
    <row r="452" spans="2:3" x14ac:dyDescent="0.25">
      <c r="B452" s="10">
        <v>76</v>
      </c>
      <c r="C452" s="10"/>
    </row>
    <row r="453" spans="2:3" x14ac:dyDescent="0.25">
      <c r="B453" s="10">
        <v>43</v>
      </c>
      <c r="C453" s="10"/>
    </row>
    <row r="454" spans="2:3" x14ac:dyDescent="0.25">
      <c r="B454" s="10">
        <v>221</v>
      </c>
      <c r="C454" s="10"/>
    </row>
    <row r="455" spans="2:3" x14ac:dyDescent="0.25">
      <c r="B455" s="10">
        <v>2805</v>
      </c>
      <c r="C455" s="10"/>
    </row>
    <row r="456" spans="2:3" x14ac:dyDescent="0.25">
      <c r="B456" s="10">
        <v>68</v>
      </c>
      <c r="C456" s="10"/>
    </row>
    <row r="457" spans="2:3" x14ac:dyDescent="0.25">
      <c r="B457" s="10">
        <v>183</v>
      </c>
      <c r="C457" s="10"/>
    </row>
    <row r="458" spans="2:3" x14ac:dyDescent="0.25">
      <c r="B458" s="10">
        <v>133</v>
      </c>
      <c r="C458" s="10"/>
    </row>
    <row r="459" spans="2:3" x14ac:dyDescent="0.25">
      <c r="B459" s="10">
        <v>2489</v>
      </c>
      <c r="C459" s="10"/>
    </row>
    <row r="460" spans="2:3" x14ac:dyDescent="0.25">
      <c r="B460" s="10">
        <v>69</v>
      </c>
      <c r="C460" s="10"/>
    </row>
    <row r="461" spans="2:3" x14ac:dyDescent="0.25">
      <c r="B461" s="10">
        <v>279</v>
      </c>
      <c r="C461" s="10"/>
    </row>
    <row r="462" spans="2:3" x14ac:dyDescent="0.25">
      <c r="B462" s="10">
        <v>210</v>
      </c>
      <c r="C462" s="10"/>
    </row>
    <row r="463" spans="2:3" x14ac:dyDescent="0.25">
      <c r="B463" s="10">
        <v>2100</v>
      </c>
      <c r="C463" s="10"/>
    </row>
    <row r="464" spans="2:3" x14ac:dyDescent="0.25">
      <c r="B464" s="10">
        <v>252</v>
      </c>
      <c r="C464" s="10"/>
    </row>
    <row r="465" spans="2:3" x14ac:dyDescent="0.25">
      <c r="B465" s="10">
        <v>1280</v>
      </c>
      <c r="C465" s="10"/>
    </row>
    <row r="466" spans="2:3" x14ac:dyDescent="0.25">
      <c r="B466" s="10">
        <v>157</v>
      </c>
      <c r="C466" s="10"/>
    </row>
    <row r="467" spans="2:3" x14ac:dyDescent="0.25">
      <c r="B467" s="10">
        <v>194</v>
      </c>
      <c r="C467" s="10"/>
    </row>
    <row r="468" spans="2:3" x14ac:dyDescent="0.25">
      <c r="B468" s="10">
        <v>82</v>
      </c>
      <c r="C468" s="10"/>
    </row>
    <row r="469" spans="2:3" x14ac:dyDescent="0.25">
      <c r="B469" s="10">
        <v>4233</v>
      </c>
      <c r="C469" s="10"/>
    </row>
    <row r="470" spans="2:3" x14ac:dyDescent="0.25">
      <c r="B470" s="10">
        <v>1297</v>
      </c>
      <c r="C470" s="10"/>
    </row>
    <row r="471" spans="2:3" x14ac:dyDescent="0.25">
      <c r="B471" s="10">
        <v>165</v>
      </c>
      <c r="C471" s="10"/>
    </row>
    <row r="472" spans="2:3" x14ac:dyDescent="0.25">
      <c r="B472" s="10">
        <v>119</v>
      </c>
      <c r="C472" s="10"/>
    </row>
    <row r="473" spans="2:3" x14ac:dyDescent="0.25">
      <c r="B473" s="10">
        <v>1797</v>
      </c>
      <c r="C473" s="10"/>
    </row>
    <row r="474" spans="2:3" x14ac:dyDescent="0.25">
      <c r="B474" s="10">
        <v>261</v>
      </c>
      <c r="C474" s="10"/>
    </row>
    <row r="475" spans="2:3" x14ac:dyDescent="0.25">
      <c r="B475" s="10">
        <v>157</v>
      </c>
      <c r="C475" s="10"/>
    </row>
    <row r="476" spans="2:3" x14ac:dyDescent="0.25">
      <c r="B476" s="10">
        <v>3533</v>
      </c>
      <c r="C476" s="10"/>
    </row>
    <row r="477" spans="2:3" x14ac:dyDescent="0.25">
      <c r="B477" s="10">
        <v>155</v>
      </c>
      <c r="C477" s="10"/>
    </row>
    <row r="478" spans="2:3" x14ac:dyDescent="0.25">
      <c r="B478" s="10">
        <v>132</v>
      </c>
      <c r="C478" s="10"/>
    </row>
    <row r="479" spans="2:3" x14ac:dyDescent="0.25">
      <c r="B479" s="10">
        <v>1354</v>
      </c>
      <c r="C479" s="10"/>
    </row>
    <row r="480" spans="2:3" x14ac:dyDescent="0.25">
      <c r="B480" s="10">
        <v>48</v>
      </c>
      <c r="C480" s="10"/>
    </row>
    <row r="481" spans="2:3" x14ac:dyDescent="0.25">
      <c r="B481" s="10">
        <v>110</v>
      </c>
      <c r="C481" s="10"/>
    </row>
    <row r="482" spans="2:3" x14ac:dyDescent="0.25">
      <c r="B482" s="10">
        <v>172</v>
      </c>
      <c r="C482" s="10"/>
    </row>
    <row r="483" spans="2:3" x14ac:dyDescent="0.25">
      <c r="B483" s="10">
        <v>307</v>
      </c>
      <c r="C483" s="10"/>
    </row>
    <row r="484" spans="2:3" x14ac:dyDescent="0.25">
      <c r="B484" s="10">
        <v>160</v>
      </c>
      <c r="C484" s="10"/>
    </row>
    <row r="485" spans="2:3" x14ac:dyDescent="0.25">
      <c r="B485" s="10">
        <v>1467</v>
      </c>
      <c r="C485" s="10"/>
    </row>
    <row r="486" spans="2:3" x14ac:dyDescent="0.25">
      <c r="B486" s="10">
        <v>2662</v>
      </c>
      <c r="C486" s="10"/>
    </row>
    <row r="487" spans="2:3" x14ac:dyDescent="0.25">
      <c r="B487" s="10">
        <v>452</v>
      </c>
      <c r="C487" s="10"/>
    </row>
    <row r="488" spans="2:3" x14ac:dyDescent="0.25">
      <c r="B488" s="10">
        <v>158</v>
      </c>
      <c r="C488" s="10"/>
    </row>
    <row r="489" spans="2:3" x14ac:dyDescent="0.25">
      <c r="B489" s="10">
        <v>225</v>
      </c>
      <c r="C489" s="10"/>
    </row>
    <row r="490" spans="2:3" x14ac:dyDescent="0.25">
      <c r="B490" s="10">
        <v>65</v>
      </c>
      <c r="C490" s="10"/>
    </row>
    <row r="491" spans="2:3" x14ac:dyDescent="0.25">
      <c r="B491" s="10">
        <v>163</v>
      </c>
      <c r="C491" s="10"/>
    </row>
    <row r="492" spans="2:3" x14ac:dyDescent="0.25">
      <c r="B492" s="10">
        <v>85</v>
      </c>
      <c r="C492" s="10"/>
    </row>
    <row r="493" spans="2:3" x14ac:dyDescent="0.25">
      <c r="B493" s="10">
        <v>217</v>
      </c>
      <c r="C493" s="10"/>
    </row>
    <row r="494" spans="2:3" x14ac:dyDescent="0.25">
      <c r="B494" s="10">
        <v>150</v>
      </c>
      <c r="C494" s="10"/>
    </row>
    <row r="495" spans="2:3" x14ac:dyDescent="0.25">
      <c r="B495" s="10">
        <v>3272</v>
      </c>
      <c r="C495" s="10"/>
    </row>
    <row r="496" spans="2:3" x14ac:dyDescent="0.25">
      <c r="B496" s="10">
        <v>300</v>
      </c>
      <c r="C496" s="10"/>
    </row>
    <row r="497" spans="2:3" x14ac:dyDescent="0.25">
      <c r="B497" s="10">
        <v>126</v>
      </c>
      <c r="C497" s="10"/>
    </row>
    <row r="498" spans="2:3" x14ac:dyDescent="0.25">
      <c r="B498" s="10">
        <v>2320</v>
      </c>
      <c r="C498" s="10"/>
    </row>
    <row r="499" spans="2:3" x14ac:dyDescent="0.25">
      <c r="B499" s="10">
        <v>81</v>
      </c>
      <c r="C499" s="10"/>
    </row>
    <row r="500" spans="2:3" x14ac:dyDescent="0.25">
      <c r="B500" s="10">
        <v>1887</v>
      </c>
      <c r="C500" s="10"/>
    </row>
    <row r="501" spans="2:3" x14ac:dyDescent="0.25">
      <c r="B501" s="10">
        <v>4358</v>
      </c>
      <c r="C501" s="10"/>
    </row>
    <row r="502" spans="2:3" x14ac:dyDescent="0.25">
      <c r="B502" s="10">
        <v>53</v>
      </c>
      <c r="C502" s="10"/>
    </row>
    <row r="503" spans="2:3" x14ac:dyDescent="0.25">
      <c r="B503" s="10">
        <v>2414</v>
      </c>
      <c r="C503" s="10"/>
    </row>
    <row r="504" spans="2:3" x14ac:dyDescent="0.25">
      <c r="B504" s="10">
        <v>80</v>
      </c>
      <c r="C504" s="10"/>
    </row>
    <row r="505" spans="2:3" x14ac:dyDescent="0.25">
      <c r="B505" s="10">
        <v>193</v>
      </c>
      <c r="C505" s="10"/>
    </row>
    <row r="506" spans="2:3" x14ac:dyDescent="0.25">
      <c r="B506" s="10">
        <v>52</v>
      </c>
      <c r="C506" s="10"/>
    </row>
    <row r="507" spans="2:3" x14ac:dyDescent="0.25">
      <c r="B507" s="10">
        <v>290</v>
      </c>
      <c r="C507" s="10"/>
    </row>
    <row r="508" spans="2:3" x14ac:dyDescent="0.25">
      <c r="B508" s="10">
        <v>122</v>
      </c>
      <c r="C508" s="10"/>
    </row>
    <row r="509" spans="2:3" x14ac:dyDescent="0.25">
      <c r="B509" s="10">
        <v>1470</v>
      </c>
      <c r="C509" s="10"/>
    </row>
    <row r="510" spans="2:3" x14ac:dyDescent="0.25">
      <c r="B510" s="10">
        <v>165</v>
      </c>
      <c r="C510" s="10"/>
    </row>
    <row r="511" spans="2:3" x14ac:dyDescent="0.25">
      <c r="B511" s="10">
        <v>182</v>
      </c>
      <c r="C511" s="10"/>
    </row>
    <row r="512" spans="2:3" x14ac:dyDescent="0.25">
      <c r="B512" s="10">
        <v>199</v>
      </c>
      <c r="C512" s="10"/>
    </row>
    <row r="513" spans="2:3" x14ac:dyDescent="0.25">
      <c r="B513" s="10">
        <v>56</v>
      </c>
      <c r="C513" s="10"/>
    </row>
    <row r="514" spans="2:3" x14ac:dyDescent="0.25">
      <c r="B514" s="10">
        <v>1460</v>
      </c>
      <c r="C514" s="10"/>
    </row>
    <row r="515" spans="2:3" x14ac:dyDescent="0.25">
      <c r="B515" s="10">
        <v>123</v>
      </c>
      <c r="C515" s="10"/>
    </row>
    <row r="516" spans="2:3" x14ac:dyDescent="0.25">
      <c r="B516" s="10">
        <v>159</v>
      </c>
      <c r="C516" s="10"/>
    </row>
    <row r="517" spans="2:3" x14ac:dyDescent="0.25">
      <c r="B517" s="10">
        <v>110</v>
      </c>
      <c r="C517" s="10"/>
    </row>
    <row r="518" spans="2:3" x14ac:dyDescent="0.25">
      <c r="B518" s="10">
        <v>236</v>
      </c>
      <c r="C518" s="10"/>
    </row>
    <row r="519" spans="2:3" x14ac:dyDescent="0.25">
      <c r="B519" s="10">
        <v>191</v>
      </c>
      <c r="C519" s="10"/>
    </row>
    <row r="520" spans="2:3" x14ac:dyDescent="0.25">
      <c r="B520" s="10">
        <v>3934</v>
      </c>
      <c r="C520" s="10"/>
    </row>
    <row r="521" spans="2:3" x14ac:dyDescent="0.25">
      <c r="B521" s="10">
        <v>80</v>
      </c>
      <c r="C521" s="10"/>
    </row>
    <row r="522" spans="2:3" x14ac:dyDescent="0.25">
      <c r="B522" s="10">
        <v>462</v>
      </c>
      <c r="C522" s="10"/>
    </row>
    <row r="523" spans="2:3" x14ac:dyDescent="0.25">
      <c r="B523" s="10">
        <v>179</v>
      </c>
      <c r="C523" s="10"/>
    </row>
    <row r="524" spans="2:3" x14ac:dyDescent="0.25">
      <c r="B524" s="10">
        <v>1866</v>
      </c>
      <c r="C524" s="10"/>
    </row>
    <row r="525" spans="2:3" x14ac:dyDescent="0.25">
      <c r="B525" s="10">
        <v>156</v>
      </c>
      <c r="C525" s="10"/>
    </row>
    <row r="526" spans="2:3" x14ac:dyDescent="0.25">
      <c r="B526" s="10">
        <v>255</v>
      </c>
      <c r="C526" s="10"/>
    </row>
    <row r="527" spans="2:3" x14ac:dyDescent="0.25">
      <c r="B527" s="10">
        <v>2261</v>
      </c>
      <c r="C527" s="10"/>
    </row>
    <row r="528" spans="2:3" x14ac:dyDescent="0.25">
      <c r="B528" s="10">
        <v>40</v>
      </c>
      <c r="C528" s="10"/>
    </row>
    <row r="529" spans="2:3" x14ac:dyDescent="0.25">
      <c r="B529" s="10">
        <v>2289</v>
      </c>
      <c r="C529" s="10"/>
    </row>
    <row r="530" spans="2:3" x14ac:dyDescent="0.25">
      <c r="B530" s="10">
        <v>65</v>
      </c>
      <c r="C530" s="10"/>
    </row>
    <row r="531" spans="2:3" x14ac:dyDescent="0.25">
      <c r="B531" s="10">
        <v>3777</v>
      </c>
      <c r="C531" s="10"/>
    </row>
    <row r="532" spans="2:3" x14ac:dyDescent="0.25">
      <c r="B532" s="10">
        <v>184</v>
      </c>
      <c r="C532" s="10"/>
    </row>
    <row r="533" spans="2:3" x14ac:dyDescent="0.25">
      <c r="B533" s="10">
        <v>85</v>
      </c>
      <c r="C533" s="10"/>
    </row>
    <row r="534" spans="2:3" x14ac:dyDescent="0.25">
      <c r="B534" s="10">
        <v>144</v>
      </c>
      <c r="C534" s="10"/>
    </row>
    <row r="535" spans="2:3" x14ac:dyDescent="0.25">
      <c r="B535" s="10">
        <v>1902</v>
      </c>
      <c r="C535" s="10"/>
    </row>
    <row r="536" spans="2:3" x14ac:dyDescent="0.25">
      <c r="B536" s="10">
        <v>105</v>
      </c>
      <c r="C536" s="10"/>
    </row>
    <row r="537" spans="2:3" x14ac:dyDescent="0.25">
      <c r="B537" s="10">
        <v>132</v>
      </c>
      <c r="C537" s="10"/>
    </row>
    <row r="538" spans="2:3" x14ac:dyDescent="0.25">
      <c r="B538" s="10">
        <v>96</v>
      </c>
      <c r="C538" s="10"/>
    </row>
    <row r="539" spans="2:3" x14ac:dyDescent="0.25">
      <c r="B539" s="10">
        <v>114</v>
      </c>
      <c r="C539" s="10"/>
    </row>
    <row r="540" spans="2:3" x14ac:dyDescent="0.25">
      <c r="B540" s="10">
        <v>203</v>
      </c>
      <c r="C540" s="10"/>
    </row>
    <row r="541" spans="2:3" x14ac:dyDescent="0.25">
      <c r="B541" s="10">
        <v>1559</v>
      </c>
      <c r="C541" s="10"/>
    </row>
    <row r="542" spans="2:3" x14ac:dyDescent="0.25">
      <c r="B542" s="10">
        <v>1548</v>
      </c>
      <c r="C542" s="10"/>
    </row>
    <row r="543" spans="2:3" x14ac:dyDescent="0.25">
      <c r="B543" s="10">
        <v>80</v>
      </c>
      <c r="C543" s="10"/>
    </row>
    <row r="544" spans="2:3" x14ac:dyDescent="0.25">
      <c r="B544" s="10">
        <v>131</v>
      </c>
      <c r="C544" s="10"/>
    </row>
    <row r="545" spans="2:3" x14ac:dyDescent="0.25">
      <c r="B545" s="10">
        <v>112</v>
      </c>
      <c r="C545" s="10"/>
    </row>
    <row r="546" spans="2:3" x14ac:dyDescent="0.25">
      <c r="B546" s="10">
        <v>155</v>
      </c>
      <c r="C546" s="10"/>
    </row>
    <row r="547" spans="2:3" x14ac:dyDescent="0.25">
      <c r="B547" s="10">
        <v>266</v>
      </c>
      <c r="C547" s="10"/>
    </row>
    <row r="548" spans="2:3" x14ac:dyDescent="0.25">
      <c r="B548" s="10">
        <v>155</v>
      </c>
      <c r="C548" s="10"/>
    </row>
    <row r="549" spans="2:3" x14ac:dyDescent="0.25">
      <c r="B549" s="10">
        <v>207</v>
      </c>
      <c r="C549" s="10"/>
    </row>
    <row r="550" spans="2:3" x14ac:dyDescent="0.25">
      <c r="B550" s="10">
        <v>245</v>
      </c>
      <c r="C550" s="10"/>
    </row>
    <row r="551" spans="2:3" x14ac:dyDescent="0.25">
      <c r="B551" s="10">
        <v>1573</v>
      </c>
      <c r="C551" s="10"/>
    </row>
    <row r="552" spans="2:3" x14ac:dyDescent="0.25">
      <c r="B552" s="10">
        <v>114</v>
      </c>
      <c r="C552" s="10"/>
    </row>
    <row r="553" spans="2:3" x14ac:dyDescent="0.25">
      <c r="B553" s="10">
        <v>93</v>
      </c>
      <c r="C553" s="10"/>
    </row>
    <row r="554" spans="2:3" x14ac:dyDescent="0.25">
      <c r="B554" s="10">
        <v>1681</v>
      </c>
      <c r="C554" s="10"/>
    </row>
    <row r="555" spans="2:3" x14ac:dyDescent="0.25">
      <c r="B555" s="10">
        <v>32</v>
      </c>
      <c r="C555" s="10"/>
    </row>
    <row r="556" spans="2:3" x14ac:dyDescent="0.25">
      <c r="B556" s="10">
        <v>135</v>
      </c>
      <c r="C556" s="10"/>
    </row>
    <row r="557" spans="2:3" x14ac:dyDescent="0.25">
      <c r="B557" s="10">
        <v>140</v>
      </c>
      <c r="C557" s="10"/>
    </row>
    <row r="558" spans="2:3" x14ac:dyDescent="0.25">
      <c r="B558" s="10">
        <v>92</v>
      </c>
      <c r="C558" s="10"/>
    </row>
    <row r="559" spans="2:3" x14ac:dyDescent="0.25">
      <c r="B559" s="10">
        <v>1015</v>
      </c>
      <c r="C559" s="10"/>
    </row>
    <row r="560" spans="2:3" x14ac:dyDescent="0.25">
      <c r="B560" s="10">
        <v>323</v>
      </c>
      <c r="C560" s="10"/>
    </row>
    <row r="561" spans="2:3" x14ac:dyDescent="0.25">
      <c r="B561" s="10">
        <v>2326</v>
      </c>
      <c r="C561" s="10"/>
    </row>
    <row r="562" spans="2:3" x14ac:dyDescent="0.25">
      <c r="B562" s="10">
        <v>381</v>
      </c>
      <c r="C562" s="10"/>
    </row>
    <row r="563" spans="2:3" x14ac:dyDescent="0.25">
      <c r="B563" s="10">
        <v>480</v>
      </c>
      <c r="C563" s="10"/>
    </row>
    <row r="564" spans="2:3" x14ac:dyDescent="0.25">
      <c r="B564" s="10">
        <v>226</v>
      </c>
      <c r="C564" s="10"/>
    </row>
    <row r="565" spans="2:3" x14ac:dyDescent="0.25">
      <c r="B565" s="10">
        <v>241</v>
      </c>
      <c r="C565" s="10"/>
    </row>
    <row r="566" spans="2:3" x14ac:dyDescent="0.25">
      <c r="B566" s="10">
        <v>132</v>
      </c>
      <c r="C566" s="10"/>
    </row>
    <row r="567" spans="2:3" x14ac:dyDescent="0.25">
      <c r="B567" s="10">
        <v>2043</v>
      </c>
      <c r="C567" s="10"/>
    </row>
    <row r="569" spans="2:3" x14ac:dyDescent="0.25">
      <c r="B569" s="25">
        <f>SUM(B3:B568)</f>
        <v>480898</v>
      </c>
      <c r="C569" s="25">
        <f>SUM(C3:C568)</f>
        <v>237932</v>
      </c>
    </row>
  </sheetData>
  <mergeCells count="1">
    <mergeCell ref="E10:I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988C-8ADD-45DE-92A1-1C5D3828CF84}">
  <sheetPr codeName="Sheet8"/>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vt:lpstr>
      <vt:lpstr>SUBCATEGORY</vt:lpstr>
      <vt:lpstr>Date Ended Conversion</vt:lpstr>
      <vt:lpstr>Crowdfunding Goal Analysis</vt:lpstr>
      <vt:lpstr>Statistics table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Affan khan</cp:lastModifiedBy>
  <dcterms:created xsi:type="dcterms:W3CDTF">2021-09-29T18:52:28Z</dcterms:created>
  <dcterms:modified xsi:type="dcterms:W3CDTF">2024-05-30T07:20:42Z</dcterms:modified>
</cp:coreProperties>
</file>