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G:\"/>
    </mc:Choice>
  </mc:AlternateContent>
  <bookViews>
    <workbookView showSheetTabs="0" xWindow="0" yWindow="0" windowWidth="20490" windowHeight="7500" tabRatio="786"/>
  </bookViews>
  <sheets>
    <sheet name="HOME" sheetId="36" r:id="rId1"/>
    <sheet name="Sekolah ID" sheetId="2" r:id="rId2"/>
    <sheet name="SISWA" sheetId="7" r:id="rId3"/>
    <sheet name="Mapel" sheetId="8" r:id="rId4"/>
    <sheet name="KKTP" sheetId="4" r:id="rId5"/>
    <sheet name="EDIT TP" sheetId="18" r:id="rId6"/>
    <sheet name="PENCARI" sheetId="19" state="hidden" r:id="rId7"/>
    <sheet name="Data" sheetId="16" state="hidden" r:id="rId8"/>
    <sheet name="Program Kokurikuler" sheetId="14" r:id="rId9"/>
    <sheet name="Input Nilai" sheetId="15" r:id="rId10"/>
    <sheet name="AGM" sheetId="11" state="hidden" r:id="rId11"/>
    <sheet name="PP" sheetId="20" r:id="rId12"/>
    <sheet name="BIN" sheetId="21" r:id="rId13"/>
    <sheet name="MAT" sheetId="22" r:id="rId14"/>
    <sheet name="IPAS" sheetId="23" r:id="rId15"/>
    <sheet name="SMUSIK" sheetId="24" r:id="rId16"/>
    <sheet name="STARI" sheetId="34" r:id="rId17"/>
    <sheet name="SRUPA" sheetId="35" r:id="rId18"/>
    <sheet name="PJOK" sheetId="25" state="hidden" r:id="rId19"/>
    <sheet name="BING" sheetId="26" r:id="rId20"/>
    <sheet name="KKA" sheetId="28" r:id="rId21"/>
    <sheet name="BJW" sheetId="27" r:id="rId22"/>
    <sheet name="Mulok2" sheetId="29" r:id="rId23"/>
    <sheet name="Mulok3" sheetId="30" r:id="rId24"/>
    <sheet name="Mulok4" sheetId="31" r:id="rId25"/>
    <sheet name="Mulok5" sheetId="32" r:id="rId26"/>
    <sheet name="ABS&amp;EKSKUL" sheetId="12" r:id="rId27"/>
    <sheet name="Legger" sheetId="13" r:id="rId28"/>
    <sheet name="EKSPOR" sheetId="33" state="hidden" r:id="rId29"/>
    <sheet name="TUTORIAL" sheetId="9" r:id="rId30"/>
  </sheets>
  <externalReferences>
    <externalReference r:id="rId31"/>
    <externalReference r:id="rId32"/>
  </externalReferences>
  <definedNames>
    <definedName name="AGM" localSheetId="12">BIN!$A$1:$AH$55</definedName>
    <definedName name="AGM" localSheetId="19">BING!$A$1:$AH$55</definedName>
    <definedName name="AGM" localSheetId="21">BJW!$A$1:$AH$55</definedName>
    <definedName name="AGM" localSheetId="14">IPAS!$A$1:$AH$55</definedName>
    <definedName name="AGM" localSheetId="20">KKA!$A$1:$AH$55</definedName>
    <definedName name="AGM" localSheetId="13">MAT!$A$1:$AH$55</definedName>
    <definedName name="AGM" localSheetId="22">Mulok2!$A$1:$AH$55</definedName>
    <definedName name="AGM" localSheetId="23">Mulok3!$A$1:$AH$55</definedName>
    <definedName name="AGM" localSheetId="24">Mulok4!$A$1:$AH$55</definedName>
    <definedName name="AGM" localSheetId="25">Mulok5!$A$1:$AH$55</definedName>
    <definedName name="AGM" localSheetId="18">PJOK!$A$1:$AH$55</definedName>
    <definedName name="AGM" localSheetId="11">PP!$A$1:$AH$55</definedName>
    <definedName name="AGM" localSheetId="15">SMUSIK!$A$1:$AH$55</definedName>
    <definedName name="AGM" localSheetId="17">SRUPA!$A$1:$AH$55</definedName>
    <definedName name="AGM" localSheetId="16">STARI!$A$1:$AH$55</definedName>
    <definedName name="AGM">AGM!$A$1:$AH$55</definedName>
    <definedName name="AGM_MAX">PENCARI!$BB$87:$BC$98</definedName>
    <definedName name="bina">#REF!</definedName>
    <definedName name="bjw">#REF!</definedName>
    <definedName name="HOME" localSheetId="0">HOME!$A$1:$X$30</definedName>
    <definedName name="HOME">#REF!</definedName>
    <definedName name="ipa">#REF!</definedName>
    <definedName name="ips">#REF!</definedName>
    <definedName name="k_1gab">#REF!</definedName>
    <definedName name="k_2gab">#REF!</definedName>
    <definedName name="kepjok">#REF!</definedName>
    <definedName name="ketbina">#REF!</definedName>
    <definedName name="ketbjw">#REF!</definedName>
    <definedName name="ketipa">#REF!</definedName>
    <definedName name="ketips">#REF!</definedName>
    <definedName name="ketmlk_2">#REF!</definedName>
    <definedName name="ketmlk_3">#REF!</definedName>
    <definedName name="ketmtk">#REF!</definedName>
    <definedName name="ketpai">#REF!</definedName>
    <definedName name="ketpkn">#REF!</definedName>
    <definedName name="ketsbdp">#REF!</definedName>
    <definedName name="MAPEL">Mapel!$B$2:$E$28</definedName>
    <definedName name="mlk_2">#REF!</definedName>
    <definedName name="mlk_3">#REF!</definedName>
    <definedName name="mtk">#REF!</definedName>
    <definedName name="pai">#REF!</definedName>
    <definedName name="pjok">#REF!</definedName>
    <definedName name="pkn">#REF!</definedName>
    <definedName name="_xlnm.Print_Area" localSheetId="9">'Input Nilai'!$A$1:$Y$57</definedName>
    <definedName name="_xlnm.Print_Area" localSheetId="8">'Program Kokurikuler'!$A$1:$AJ$29</definedName>
    <definedName name="sbdp">#REF!</definedName>
    <definedName name="siswa">#REF!</definedName>
    <definedName name="TP_BD">PENCARI!$AR$72:$BC$83</definedName>
    <definedName name="TP_BIN">PENCARI!$AD$21:$AO$32</definedName>
    <definedName name="TP_BING">PENCARI!$AD$89:$AO$100</definedName>
    <definedName name="TP_BJW">PENCARI!$AD$123:$AO$134</definedName>
    <definedName name="TP_HD">PENCARI!$AR$55:$BC$66</definedName>
    <definedName name="TP_IPAS">PENCARI!$AD$55:$AO$66</definedName>
    <definedName name="TP_IS">PENCARI!$AR$4:$BC$15</definedName>
    <definedName name="TP_KKA">PENCARI!$AD$106:$AO$117</definedName>
    <definedName name="TP_KS">PENCARI!$AR$21:$BC$32</definedName>
    <definedName name="TP_KT">PENCARI!$AR$38:$BC$49</definedName>
    <definedName name="TP_ML2">PENCARI!$AD$140:$AO$151</definedName>
    <definedName name="TP_ML3">PENCARI!$AD$157:$AO$168</definedName>
    <definedName name="TP_ML4">PENCARI!$AD$174:$AO$185</definedName>
    <definedName name="TP_ML5">PENCARI!$AD$191:$AO$202</definedName>
    <definedName name="TP_MS">PENCARI!$BF$4:$BQ$15</definedName>
    <definedName name="TP_MTK">PENCARI!$AD$38:$AO$49</definedName>
    <definedName name="TP_PJOK">PENCARI!$AD$72:$AO$83</definedName>
    <definedName name="TP_PP">PENCARI!$AD$4:$AO$15</definedName>
    <definedName name="TP_RP">PENCARI!$BF$38:$BQ$49</definedName>
    <definedName name="TP_TR">PENCARI!$BF$21:$BQ$32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5" i="20" l="1"/>
  <c r="BA81" i="18" l="1"/>
  <c r="AW81" i="18"/>
  <c r="AR81" i="18"/>
  <c r="AN81" i="18"/>
  <c r="AI81" i="18"/>
  <c r="AE81" i="18"/>
  <c r="Z81" i="18"/>
  <c r="V81" i="18"/>
  <c r="Q81" i="18"/>
  <c r="M81" i="18"/>
  <c r="H81" i="18"/>
  <c r="D81" i="18"/>
  <c r="BA80" i="18"/>
  <c r="AW80" i="18"/>
  <c r="AR80" i="18"/>
  <c r="AN80" i="18"/>
  <c r="AI80" i="18"/>
  <c r="AE80" i="18"/>
  <c r="Z80" i="18"/>
  <c r="V80" i="18"/>
  <c r="Q80" i="18"/>
  <c r="M80" i="18"/>
  <c r="H80" i="18"/>
  <c r="D80" i="18"/>
  <c r="BA79" i="18"/>
  <c r="AW79" i="18"/>
  <c r="AR79" i="18"/>
  <c r="AN79" i="18"/>
  <c r="AI79" i="18"/>
  <c r="AE79" i="18"/>
  <c r="Z79" i="18"/>
  <c r="V79" i="18"/>
  <c r="Q79" i="18"/>
  <c r="M79" i="18"/>
  <c r="H79" i="18"/>
  <c r="D79" i="18"/>
  <c r="BA78" i="18"/>
  <c r="AW78" i="18"/>
  <c r="AR78" i="18"/>
  <c r="AN78" i="18"/>
  <c r="AI78" i="18"/>
  <c r="AE78" i="18"/>
  <c r="Z78" i="18"/>
  <c r="V78" i="18"/>
  <c r="Q78" i="18"/>
  <c r="M78" i="18"/>
  <c r="H78" i="18"/>
  <c r="D78" i="18"/>
  <c r="BA77" i="18"/>
  <c r="AW77" i="18"/>
  <c r="AR77" i="18"/>
  <c r="AN77" i="18"/>
  <c r="AI77" i="18"/>
  <c r="AE77" i="18"/>
  <c r="Z77" i="18"/>
  <c r="V77" i="18"/>
  <c r="Q77" i="18"/>
  <c r="M77" i="18"/>
  <c r="H77" i="18"/>
  <c r="D77" i="18"/>
  <c r="BA76" i="18"/>
  <c r="AW76" i="18"/>
  <c r="AR76" i="18"/>
  <c r="AN76" i="18"/>
  <c r="AI76" i="18"/>
  <c r="AE76" i="18"/>
  <c r="Z76" i="18"/>
  <c r="V76" i="18"/>
  <c r="Q76" i="18"/>
  <c r="M76" i="18"/>
  <c r="H76" i="18"/>
  <c r="D76" i="18"/>
  <c r="BA75" i="18"/>
  <c r="AW75" i="18"/>
  <c r="AR75" i="18"/>
  <c r="AN75" i="18"/>
  <c r="AI75" i="18"/>
  <c r="AE75" i="18"/>
  <c r="Z75" i="18"/>
  <c r="V75" i="18"/>
  <c r="Q75" i="18"/>
  <c r="M75" i="18"/>
  <c r="H75" i="18"/>
  <c r="D75" i="18"/>
  <c r="CU3" i="33"/>
  <c r="CU4" i="33"/>
  <c r="CU5" i="33"/>
  <c r="CU6" i="33"/>
  <c r="CU7" i="33"/>
  <c r="CU8" i="33"/>
  <c r="CU9" i="33"/>
  <c r="CU10" i="33"/>
  <c r="CU11" i="33"/>
  <c r="CU12" i="33"/>
  <c r="CU13" i="33"/>
  <c r="CU14" i="33"/>
  <c r="CU15" i="33"/>
  <c r="CU16" i="33"/>
  <c r="CU17" i="33"/>
  <c r="CU18" i="33"/>
  <c r="CU19" i="33"/>
  <c r="CU20" i="33"/>
  <c r="CU21" i="33"/>
  <c r="CU22" i="33"/>
  <c r="CU23" i="33"/>
  <c r="CU24" i="33"/>
  <c r="CU25" i="33"/>
  <c r="CU26" i="33"/>
  <c r="CU27" i="33"/>
  <c r="CU28" i="33"/>
  <c r="CU29" i="33"/>
  <c r="CU30" i="33"/>
  <c r="CU31" i="33"/>
  <c r="CU32" i="33"/>
  <c r="CU33" i="33"/>
  <c r="CU34" i="33"/>
  <c r="CU35" i="33"/>
  <c r="CU36" i="33"/>
  <c r="CU37" i="33"/>
  <c r="CU38" i="33"/>
  <c r="CU39" i="33"/>
  <c r="CU40" i="33"/>
  <c r="CU41" i="33"/>
  <c r="CU42" i="33"/>
  <c r="CU43" i="33"/>
  <c r="CU44" i="33"/>
  <c r="CU45" i="33"/>
  <c r="CU46" i="33"/>
  <c r="CU47" i="33"/>
  <c r="CU48" i="33"/>
  <c r="CU49" i="33"/>
  <c r="CU50" i="33"/>
  <c r="CU51" i="33"/>
  <c r="CU2" i="33"/>
  <c r="CS3" i="33"/>
  <c r="CS4" i="33"/>
  <c r="CS5" i="33"/>
  <c r="CS6" i="33"/>
  <c r="CS7" i="33"/>
  <c r="CS8" i="33"/>
  <c r="CS9" i="33"/>
  <c r="CS10" i="33"/>
  <c r="CS11" i="33"/>
  <c r="CS12" i="33"/>
  <c r="CS13" i="33"/>
  <c r="CS14" i="33"/>
  <c r="CS15" i="33"/>
  <c r="CS16" i="33"/>
  <c r="CS17" i="33"/>
  <c r="CS18" i="33"/>
  <c r="CS19" i="33"/>
  <c r="CS20" i="33"/>
  <c r="CS21" i="33"/>
  <c r="CS22" i="33"/>
  <c r="CS23" i="33"/>
  <c r="CS24" i="33"/>
  <c r="CS25" i="33"/>
  <c r="CS26" i="33"/>
  <c r="CS27" i="33"/>
  <c r="CS28" i="33"/>
  <c r="CS29" i="33"/>
  <c r="CS30" i="33"/>
  <c r="CS31" i="33"/>
  <c r="CS32" i="33"/>
  <c r="CS33" i="33"/>
  <c r="CS34" i="33"/>
  <c r="CS35" i="33"/>
  <c r="CS36" i="33"/>
  <c r="CS37" i="33"/>
  <c r="CS38" i="33"/>
  <c r="CS39" i="33"/>
  <c r="CS40" i="33"/>
  <c r="CS41" i="33"/>
  <c r="CS42" i="33"/>
  <c r="CS43" i="33"/>
  <c r="CS44" i="33"/>
  <c r="CS45" i="33"/>
  <c r="CS46" i="33"/>
  <c r="CS47" i="33"/>
  <c r="CS48" i="33"/>
  <c r="CS49" i="33"/>
  <c r="CS50" i="33"/>
  <c r="CS51" i="33"/>
  <c r="CS2" i="33"/>
  <c r="CQ3" i="33"/>
  <c r="CR3" i="33"/>
  <c r="CQ4" i="33"/>
  <c r="CR4" i="33"/>
  <c r="CQ5" i="33"/>
  <c r="CR5" i="33"/>
  <c r="CQ6" i="33"/>
  <c r="CR6" i="33"/>
  <c r="CQ7" i="33"/>
  <c r="CR7" i="33"/>
  <c r="CQ8" i="33"/>
  <c r="CR8" i="33"/>
  <c r="CQ9" i="33"/>
  <c r="CR9" i="33"/>
  <c r="CQ10" i="33"/>
  <c r="CR10" i="33"/>
  <c r="CQ11" i="33"/>
  <c r="CR11" i="33"/>
  <c r="CQ12" i="33"/>
  <c r="CR12" i="33"/>
  <c r="CQ13" i="33"/>
  <c r="CR13" i="33"/>
  <c r="CQ14" i="33"/>
  <c r="CR14" i="33"/>
  <c r="CQ15" i="33"/>
  <c r="CR15" i="33"/>
  <c r="CQ16" i="33"/>
  <c r="CR16" i="33"/>
  <c r="CQ17" i="33"/>
  <c r="CR17" i="33"/>
  <c r="CQ18" i="33"/>
  <c r="CR18" i="33"/>
  <c r="CQ19" i="33"/>
  <c r="CR19" i="33"/>
  <c r="CQ20" i="33"/>
  <c r="CR20" i="33"/>
  <c r="CQ21" i="33"/>
  <c r="CR21" i="33"/>
  <c r="CQ22" i="33"/>
  <c r="CR22" i="33"/>
  <c r="CQ23" i="33"/>
  <c r="CR23" i="33"/>
  <c r="CQ24" i="33"/>
  <c r="CR24" i="33"/>
  <c r="CQ25" i="33"/>
  <c r="CR25" i="33"/>
  <c r="CQ26" i="33"/>
  <c r="CR26" i="33"/>
  <c r="CQ27" i="33"/>
  <c r="CR27" i="33"/>
  <c r="CQ28" i="33"/>
  <c r="CR28" i="33"/>
  <c r="CQ29" i="33"/>
  <c r="CR29" i="33"/>
  <c r="CQ30" i="33"/>
  <c r="CR30" i="33"/>
  <c r="CQ31" i="33"/>
  <c r="CR31" i="33"/>
  <c r="CQ32" i="33"/>
  <c r="CR32" i="33"/>
  <c r="CQ33" i="33"/>
  <c r="CR33" i="33"/>
  <c r="CQ34" i="33"/>
  <c r="CR34" i="33"/>
  <c r="CQ35" i="33"/>
  <c r="CR35" i="33"/>
  <c r="CQ36" i="33"/>
  <c r="CR36" i="33"/>
  <c r="CQ37" i="33"/>
  <c r="CR37" i="33"/>
  <c r="CQ38" i="33"/>
  <c r="CR38" i="33"/>
  <c r="CQ39" i="33"/>
  <c r="CR39" i="33"/>
  <c r="CQ40" i="33"/>
  <c r="CR40" i="33"/>
  <c r="CQ41" i="33"/>
  <c r="CR41" i="33"/>
  <c r="CQ42" i="33"/>
  <c r="CR42" i="33"/>
  <c r="CQ43" i="33"/>
  <c r="CR43" i="33"/>
  <c r="CQ44" i="33"/>
  <c r="CR44" i="33"/>
  <c r="CQ45" i="33"/>
  <c r="CR45" i="33"/>
  <c r="CQ46" i="33"/>
  <c r="CR46" i="33"/>
  <c r="CQ47" i="33"/>
  <c r="CR47" i="33"/>
  <c r="CQ48" i="33"/>
  <c r="CR48" i="33"/>
  <c r="CQ49" i="33"/>
  <c r="CR49" i="33"/>
  <c r="CQ50" i="33"/>
  <c r="CR50" i="33"/>
  <c r="CQ51" i="33"/>
  <c r="CR51" i="33"/>
  <c r="CR2" i="33"/>
  <c r="CQ2" i="33"/>
  <c r="CN3" i="33"/>
  <c r="CO3" i="33"/>
  <c r="CN4" i="33"/>
  <c r="CO4" i="33"/>
  <c r="CN5" i="33"/>
  <c r="CO5" i="33"/>
  <c r="CN6" i="33"/>
  <c r="CO6" i="33"/>
  <c r="CN7" i="33"/>
  <c r="CO7" i="33"/>
  <c r="CN8" i="33"/>
  <c r="CO8" i="33"/>
  <c r="CN9" i="33"/>
  <c r="CO9" i="33"/>
  <c r="CN10" i="33"/>
  <c r="CO10" i="33"/>
  <c r="CN11" i="33"/>
  <c r="CO11" i="33"/>
  <c r="CN12" i="33"/>
  <c r="CO12" i="33"/>
  <c r="CN13" i="33"/>
  <c r="CO13" i="33"/>
  <c r="CN14" i="33"/>
  <c r="CO14" i="33"/>
  <c r="CN15" i="33"/>
  <c r="CO15" i="33"/>
  <c r="CN16" i="33"/>
  <c r="CO16" i="33"/>
  <c r="CN17" i="33"/>
  <c r="CO17" i="33"/>
  <c r="CN18" i="33"/>
  <c r="CO18" i="33"/>
  <c r="CN19" i="33"/>
  <c r="CO19" i="33"/>
  <c r="CN20" i="33"/>
  <c r="CO20" i="33"/>
  <c r="CN21" i="33"/>
  <c r="CO21" i="33"/>
  <c r="CN22" i="33"/>
  <c r="CO22" i="33"/>
  <c r="CN23" i="33"/>
  <c r="CO23" i="33"/>
  <c r="CN24" i="33"/>
  <c r="CO24" i="33"/>
  <c r="CN25" i="33"/>
  <c r="CO25" i="33"/>
  <c r="CN26" i="33"/>
  <c r="CO26" i="33"/>
  <c r="CN27" i="33"/>
  <c r="CO27" i="33"/>
  <c r="CN28" i="33"/>
  <c r="CO28" i="33"/>
  <c r="CN29" i="33"/>
  <c r="CO29" i="33"/>
  <c r="CN30" i="33"/>
  <c r="CO30" i="33"/>
  <c r="CN31" i="33"/>
  <c r="CO31" i="33"/>
  <c r="CN32" i="33"/>
  <c r="CO32" i="33"/>
  <c r="CN33" i="33"/>
  <c r="CO33" i="33"/>
  <c r="CN34" i="33"/>
  <c r="CO34" i="33"/>
  <c r="CN35" i="33"/>
  <c r="CO35" i="33"/>
  <c r="CN36" i="33"/>
  <c r="CO36" i="33"/>
  <c r="CN37" i="33"/>
  <c r="CO37" i="33"/>
  <c r="CN38" i="33"/>
  <c r="CO38" i="33"/>
  <c r="CN39" i="33"/>
  <c r="CO39" i="33"/>
  <c r="CN40" i="33"/>
  <c r="CO40" i="33"/>
  <c r="CN41" i="33"/>
  <c r="CO41" i="33"/>
  <c r="CN42" i="33"/>
  <c r="CO42" i="33"/>
  <c r="CN43" i="33"/>
  <c r="CO43" i="33"/>
  <c r="CN44" i="33"/>
  <c r="CO44" i="33"/>
  <c r="CN45" i="33"/>
  <c r="CO45" i="33"/>
  <c r="CN46" i="33"/>
  <c r="CO46" i="33"/>
  <c r="CN47" i="33"/>
  <c r="CO47" i="33"/>
  <c r="CN48" i="33"/>
  <c r="CO48" i="33"/>
  <c r="CN49" i="33"/>
  <c r="CO49" i="33"/>
  <c r="CN50" i="33"/>
  <c r="CO50" i="33"/>
  <c r="CN51" i="33"/>
  <c r="CO51" i="33"/>
  <c r="CO2" i="33"/>
  <c r="CN2" i="33"/>
  <c r="CK3" i="33"/>
  <c r="CL3" i="33"/>
  <c r="CK4" i="33"/>
  <c r="CL4" i="33"/>
  <c r="CK5" i="33"/>
  <c r="CL5" i="33"/>
  <c r="CK6" i="33"/>
  <c r="CL6" i="33"/>
  <c r="CK7" i="33"/>
  <c r="CL7" i="33"/>
  <c r="CK8" i="33"/>
  <c r="CL8" i="33"/>
  <c r="CK9" i="33"/>
  <c r="CL9" i="33"/>
  <c r="CK10" i="33"/>
  <c r="CL10" i="33"/>
  <c r="CK11" i="33"/>
  <c r="CL11" i="33"/>
  <c r="CK12" i="33"/>
  <c r="CL12" i="33"/>
  <c r="CK13" i="33"/>
  <c r="CL13" i="33"/>
  <c r="CK14" i="33"/>
  <c r="CL14" i="33"/>
  <c r="CK15" i="33"/>
  <c r="CL15" i="33"/>
  <c r="CK16" i="33"/>
  <c r="CL16" i="33"/>
  <c r="CK17" i="33"/>
  <c r="CL17" i="33"/>
  <c r="CK18" i="33"/>
  <c r="CL18" i="33"/>
  <c r="CK19" i="33"/>
  <c r="CL19" i="33"/>
  <c r="CK20" i="33"/>
  <c r="CL20" i="33"/>
  <c r="CK21" i="33"/>
  <c r="CL21" i="33"/>
  <c r="CK22" i="33"/>
  <c r="CL22" i="33"/>
  <c r="CK23" i="33"/>
  <c r="CL23" i="33"/>
  <c r="CK24" i="33"/>
  <c r="CL24" i="33"/>
  <c r="CK25" i="33"/>
  <c r="CL25" i="33"/>
  <c r="CK26" i="33"/>
  <c r="CL26" i="33"/>
  <c r="CK27" i="33"/>
  <c r="CL27" i="33"/>
  <c r="CK28" i="33"/>
  <c r="CL28" i="33"/>
  <c r="CK29" i="33"/>
  <c r="CL29" i="33"/>
  <c r="CK30" i="33"/>
  <c r="CL30" i="33"/>
  <c r="CK31" i="33"/>
  <c r="CL31" i="33"/>
  <c r="CK32" i="33"/>
  <c r="CL32" i="33"/>
  <c r="CK33" i="33"/>
  <c r="CL33" i="33"/>
  <c r="CK34" i="33"/>
  <c r="CL34" i="33"/>
  <c r="CK35" i="33"/>
  <c r="CL35" i="33"/>
  <c r="CK36" i="33"/>
  <c r="CL36" i="33"/>
  <c r="CK37" i="33"/>
  <c r="CL37" i="33"/>
  <c r="CK38" i="33"/>
  <c r="CL38" i="33"/>
  <c r="CK39" i="33"/>
  <c r="CL39" i="33"/>
  <c r="CK40" i="33"/>
  <c r="CL40" i="33"/>
  <c r="CK41" i="33"/>
  <c r="CL41" i="33"/>
  <c r="CK42" i="33"/>
  <c r="CL42" i="33"/>
  <c r="CK43" i="33"/>
  <c r="CL43" i="33"/>
  <c r="CK44" i="33"/>
  <c r="CL44" i="33"/>
  <c r="CK45" i="33"/>
  <c r="CL45" i="33"/>
  <c r="CK46" i="33"/>
  <c r="CL46" i="33"/>
  <c r="CK47" i="33"/>
  <c r="CL47" i="33"/>
  <c r="CK48" i="33"/>
  <c r="CL48" i="33"/>
  <c r="CK49" i="33"/>
  <c r="CL49" i="33"/>
  <c r="CK50" i="33"/>
  <c r="CL50" i="33"/>
  <c r="CK51" i="33"/>
  <c r="CL51" i="33"/>
  <c r="CL2" i="33"/>
  <c r="CK2" i="33"/>
  <c r="CH3" i="33"/>
  <c r="CI3" i="33"/>
  <c r="CH4" i="33"/>
  <c r="CI4" i="33"/>
  <c r="CH5" i="33"/>
  <c r="CI5" i="33"/>
  <c r="CH6" i="33"/>
  <c r="CI6" i="33"/>
  <c r="CH7" i="33"/>
  <c r="CI7" i="33"/>
  <c r="CH8" i="33"/>
  <c r="CI8" i="33"/>
  <c r="CH9" i="33"/>
  <c r="CI9" i="33"/>
  <c r="CH10" i="33"/>
  <c r="CI10" i="33"/>
  <c r="CH11" i="33"/>
  <c r="CI11" i="33"/>
  <c r="CH12" i="33"/>
  <c r="CI12" i="33"/>
  <c r="CH13" i="33"/>
  <c r="CI13" i="33"/>
  <c r="CH14" i="33"/>
  <c r="CI14" i="33"/>
  <c r="CH15" i="33"/>
  <c r="CI15" i="33"/>
  <c r="CH16" i="33"/>
  <c r="CI16" i="33"/>
  <c r="CH17" i="33"/>
  <c r="CI17" i="33"/>
  <c r="CH18" i="33"/>
  <c r="CI18" i="33"/>
  <c r="CH19" i="33"/>
  <c r="CI19" i="33"/>
  <c r="CH20" i="33"/>
  <c r="CI20" i="33"/>
  <c r="CH21" i="33"/>
  <c r="CI21" i="33"/>
  <c r="CH22" i="33"/>
  <c r="CI22" i="33"/>
  <c r="CH23" i="33"/>
  <c r="CI23" i="33"/>
  <c r="CH24" i="33"/>
  <c r="CI24" i="33"/>
  <c r="CH25" i="33"/>
  <c r="CI25" i="33"/>
  <c r="CH26" i="33"/>
  <c r="CI26" i="33"/>
  <c r="CH27" i="33"/>
  <c r="CI27" i="33"/>
  <c r="CH28" i="33"/>
  <c r="CI28" i="33"/>
  <c r="CH29" i="33"/>
  <c r="CI29" i="33"/>
  <c r="CH30" i="33"/>
  <c r="CI30" i="33"/>
  <c r="CH31" i="33"/>
  <c r="CI31" i="33"/>
  <c r="CH32" i="33"/>
  <c r="CI32" i="33"/>
  <c r="CH33" i="33"/>
  <c r="CI33" i="33"/>
  <c r="CH34" i="33"/>
  <c r="CI34" i="33"/>
  <c r="CH35" i="33"/>
  <c r="CI35" i="33"/>
  <c r="CH36" i="33"/>
  <c r="CI36" i="33"/>
  <c r="CH37" i="33"/>
  <c r="CI37" i="33"/>
  <c r="CH38" i="33"/>
  <c r="CI38" i="33"/>
  <c r="CH39" i="33"/>
  <c r="CI39" i="33"/>
  <c r="CH40" i="33"/>
  <c r="CI40" i="33"/>
  <c r="CH41" i="33"/>
  <c r="CI41" i="33"/>
  <c r="CH42" i="33"/>
  <c r="CI42" i="33"/>
  <c r="CH43" i="33"/>
  <c r="CI43" i="33"/>
  <c r="CH44" i="33"/>
  <c r="CI44" i="33"/>
  <c r="CH45" i="33"/>
  <c r="CI45" i="33"/>
  <c r="CH46" i="33"/>
  <c r="CI46" i="33"/>
  <c r="CH47" i="33"/>
  <c r="CI47" i="33"/>
  <c r="CH48" i="33"/>
  <c r="CI48" i="33"/>
  <c r="CH49" i="33"/>
  <c r="CI49" i="33"/>
  <c r="CH50" i="33"/>
  <c r="CI50" i="33"/>
  <c r="CH51" i="33"/>
  <c r="CI51" i="33"/>
  <c r="CI2" i="33"/>
  <c r="CH2" i="33"/>
  <c r="CE3" i="33"/>
  <c r="CF3" i="33"/>
  <c r="CE4" i="33"/>
  <c r="CF4" i="33"/>
  <c r="CE5" i="33"/>
  <c r="CF5" i="33"/>
  <c r="CE6" i="33"/>
  <c r="CF6" i="33"/>
  <c r="CE7" i="33"/>
  <c r="CF7" i="33"/>
  <c r="CE8" i="33"/>
  <c r="CF8" i="33"/>
  <c r="CE9" i="33"/>
  <c r="CF9" i="33"/>
  <c r="CE10" i="33"/>
  <c r="CF10" i="33"/>
  <c r="CE11" i="33"/>
  <c r="CF11" i="33"/>
  <c r="CE12" i="33"/>
  <c r="CF12" i="33"/>
  <c r="CE13" i="33"/>
  <c r="CF13" i="33"/>
  <c r="CE14" i="33"/>
  <c r="CF14" i="33"/>
  <c r="CE15" i="33"/>
  <c r="CF15" i="33"/>
  <c r="CE16" i="33"/>
  <c r="CF16" i="33"/>
  <c r="CE17" i="33"/>
  <c r="CF17" i="33"/>
  <c r="CE18" i="33"/>
  <c r="CF18" i="33"/>
  <c r="CE19" i="33"/>
  <c r="CF19" i="33"/>
  <c r="CE20" i="33"/>
  <c r="CF20" i="33"/>
  <c r="CE21" i="33"/>
  <c r="CF21" i="33"/>
  <c r="CE22" i="33"/>
  <c r="CF22" i="33"/>
  <c r="CE23" i="33"/>
  <c r="CF23" i="33"/>
  <c r="CE24" i="33"/>
  <c r="CF24" i="33"/>
  <c r="CE25" i="33"/>
  <c r="CF25" i="33"/>
  <c r="CE26" i="33"/>
  <c r="CF26" i="33"/>
  <c r="CE27" i="33"/>
  <c r="CF27" i="33"/>
  <c r="CE28" i="33"/>
  <c r="CF28" i="33"/>
  <c r="CE29" i="33"/>
  <c r="CF29" i="33"/>
  <c r="CE30" i="33"/>
  <c r="CF30" i="33"/>
  <c r="CE31" i="33"/>
  <c r="CF31" i="33"/>
  <c r="CE32" i="33"/>
  <c r="CF32" i="33"/>
  <c r="CE33" i="33"/>
  <c r="CF33" i="33"/>
  <c r="CE34" i="33"/>
  <c r="CF34" i="33"/>
  <c r="CE35" i="33"/>
  <c r="CF35" i="33"/>
  <c r="CE36" i="33"/>
  <c r="CF36" i="33"/>
  <c r="CE37" i="33"/>
  <c r="CF37" i="33"/>
  <c r="CE38" i="33"/>
  <c r="CF38" i="33"/>
  <c r="CE39" i="33"/>
  <c r="CF39" i="33"/>
  <c r="CE40" i="33"/>
  <c r="CF40" i="33"/>
  <c r="CE41" i="33"/>
  <c r="CF41" i="33"/>
  <c r="CE42" i="33"/>
  <c r="CF42" i="33"/>
  <c r="CE43" i="33"/>
  <c r="CF43" i="33"/>
  <c r="CE44" i="33"/>
  <c r="CF44" i="33"/>
  <c r="CE45" i="33"/>
  <c r="CF45" i="33"/>
  <c r="CE46" i="33"/>
  <c r="CF46" i="33"/>
  <c r="CE47" i="33"/>
  <c r="CF47" i="33"/>
  <c r="CE48" i="33"/>
  <c r="CF48" i="33"/>
  <c r="CE49" i="33"/>
  <c r="CF49" i="33"/>
  <c r="CE50" i="33"/>
  <c r="CF50" i="33"/>
  <c r="CE51" i="33"/>
  <c r="CF51" i="33"/>
  <c r="CF2" i="33"/>
  <c r="CE2" i="33"/>
  <c r="CB3" i="33"/>
  <c r="CC3" i="33"/>
  <c r="CB4" i="33"/>
  <c r="CC4" i="33"/>
  <c r="CB5" i="33"/>
  <c r="CC5" i="33"/>
  <c r="CB6" i="33"/>
  <c r="CC6" i="33"/>
  <c r="CB7" i="33"/>
  <c r="CC7" i="33"/>
  <c r="CB8" i="33"/>
  <c r="CC8" i="33"/>
  <c r="CB9" i="33"/>
  <c r="CC9" i="33"/>
  <c r="CB10" i="33"/>
  <c r="CC10" i="33"/>
  <c r="CB11" i="33"/>
  <c r="CC11" i="33"/>
  <c r="CB12" i="33"/>
  <c r="CC12" i="33"/>
  <c r="CB13" i="33"/>
  <c r="CC13" i="33"/>
  <c r="CB14" i="33"/>
  <c r="CC14" i="33"/>
  <c r="CB15" i="33"/>
  <c r="CC15" i="33"/>
  <c r="CB16" i="33"/>
  <c r="CC16" i="33"/>
  <c r="CB17" i="33"/>
  <c r="CC17" i="33"/>
  <c r="CB18" i="33"/>
  <c r="CC18" i="33"/>
  <c r="CB19" i="33"/>
  <c r="CC19" i="33"/>
  <c r="CB20" i="33"/>
  <c r="CC20" i="33"/>
  <c r="CB21" i="33"/>
  <c r="CC21" i="33"/>
  <c r="CB22" i="33"/>
  <c r="CC22" i="33"/>
  <c r="CB23" i="33"/>
  <c r="CC23" i="33"/>
  <c r="CB24" i="33"/>
  <c r="CC24" i="33"/>
  <c r="CB25" i="33"/>
  <c r="CC25" i="33"/>
  <c r="CB26" i="33"/>
  <c r="CC26" i="33"/>
  <c r="CB27" i="33"/>
  <c r="CC27" i="33"/>
  <c r="CB28" i="33"/>
  <c r="CC28" i="33"/>
  <c r="CB29" i="33"/>
  <c r="CC29" i="33"/>
  <c r="CB30" i="33"/>
  <c r="CC30" i="33"/>
  <c r="CB31" i="33"/>
  <c r="CC31" i="33"/>
  <c r="CB32" i="33"/>
  <c r="CC32" i="33"/>
  <c r="CB33" i="33"/>
  <c r="CC33" i="33"/>
  <c r="CB34" i="33"/>
  <c r="CC34" i="33"/>
  <c r="CB35" i="33"/>
  <c r="CC35" i="33"/>
  <c r="CB36" i="33"/>
  <c r="CC36" i="33"/>
  <c r="CB37" i="33"/>
  <c r="CC37" i="33"/>
  <c r="CB38" i="33"/>
  <c r="CC38" i="33"/>
  <c r="CB39" i="33"/>
  <c r="CC39" i="33"/>
  <c r="CB40" i="33"/>
  <c r="CC40" i="33"/>
  <c r="CB41" i="33"/>
  <c r="CC41" i="33"/>
  <c r="CB42" i="33"/>
  <c r="CC42" i="33"/>
  <c r="CB43" i="33"/>
  <c r="CC43" i="33"/>
  <c r="CB44" i="33"/>
  <c r="CC44" i="33"/>
  <c r="CB45" i="33"/>
  <c r="CC45" i="33"/>
  <c r="CB46" i="33"/>
  <c r="CC46" i="33"/>
  <c r="CB47" i="33"/>
  <c r="CC47" i="33"/>
  <c r="CB48" i="33"/>
  <c r="CC48" i="33"/>
  <c r="CB49" i="33"/>
  <c r="CC49" i="33"/>
  <c r="CB50" i="33"/>
  <c r="CC50" i="33"/>
  <c r="CB51" i="33"/>
  <c r="CC51" i="33"/>
  <c r="CC2" i="33"/>
  <c r="CB2" i="33"/>
  <c r="W3" i="33"/>
  <c r="X3" i="33"/>
  <c r="Y3" i="33"/>
  <c r="Z3" i="33"/>
  <c r="AA3" i="33"/>
  <c r="AB3" i="33"/>
  <c r="AC3" i="33"/>
  <c r="AD3" i="33"/>
  <c r="AE3" i="33"/>
  <c r="AF3" i="33"/>
  <c r="AG3" i="33"/>
  <c r="AH3" i="33"/>
  <c r="AI3" i="33"/>
  <c r="AJ3" i="33"/>
  <c r="AK3" i="33"/>
  <c r="AL3" i="33"/>
  <c r="AM3" i="33"/>
  <c r="AN3" i="33"/>
  <c r="AO3" i="33"/>
  <c r="W4" i="33"/>
  <c r="X4" i="33"/>
  <c r="Y4" i="33"/>
  <c r="Z4" i="33"/>
  <c r="AA4" i="33"/>
  <c r="AB4" i="33"/>
  <c r="AC4" i="33"/>
  <c r="AD4" i="33"/>
  <c r="AE4" i="33"/>
  <c r="AF4" i="33"/>
  <c r="AG4" i="33"/>
  <c r="AH4" i="33"/>
  <c r="AI4" i="33"/>
  <c r="AJ4" i="33"/>
  <c r="AK4" i="33"/>
  <c r="AL4" i="33"/>
  <c r="AM4" i="33"/>
  <c r="AN4" i="33"/>
  <c r="AO4" i="33"/>
  <c r="W5" i="33"/>
  <c r="X5" i="33"/>
  <c r="Y5" i="33"/>
  <c r="Z5" i="33"/>
  <c r="AA5" i="33"/>
  <c r="AB5" i="33"/>
  <c r="AC5" i="33"/>
  <c r="AD5" i="33"/>
  <c r="AE5" i="33"/>
  <c r="AF5" i="33"/>
  <c r="AG5" i="33"/>
  <c r="AH5" i="33"/>
  <c r="AI5" i="33"/>
  <c r="AJ5" i="33"/>
  <c r="AK5" i="33"/>
  <c r="AL5" i="33"/>
  <c r="AM5" i="33"/>
  <c r="AN5" i="33"/>
  <c r="AO5" i="33"/>
  <c r="W6" i="33"/>
  <c r="X6" i="33"/>
  <c r="Y6" i="33"/>
  <c r="Z6" i="33"/>
  <c r="AA6" i="33"/>
  <c r="AB6" i="33"/>
  <c r="AC6" i="33"/>
  <c r="AD6" i="33"/>
  <c r="AE6" i="33"/>
  <c r="AF6" i="33"/>
  <c r="AG6" i="33"/>
  <c r="AH6" i="33"/>
  <c r="AI6" i="33"/>
  <c r="AJ6" i="33"/>
  <c r="AK6" i="33"/>
  <c r="AL6" i="33"/>
  <c r="AM6" i="33"/>
  <c r="AN6" i="33"/>
  <c r="AO6" i="33"/>
  <c r="W7" i="33"/>
  <c r="X7" i="33"/>
  <c r="Y7" i="33"/>
  <c r="Z7" i="33"/>
  <c r="AA7" i="33"/>
  <c r="AB7" i="33"/>
  <c r="AC7" i="33"/>
  <c r="AD7" i="33"/>
  <c r="AE7" i="33"/>
  <c r="AF7" i="33"/>
  <c r="AG7" i="33"/>
  <c r="AH7" i="33"/>
  <c r="AI7" i="33"/>
  <c r="AJ7" i="33"/>
  <c r="AK7" i="33"/>
  <c r="AL7" i="33"/>
  <c r="AM7" i="33"/>
  <c r="AN7" i="33"/>
  <c r="AO7" i="33"/>
  <c r="W8" i="33"/>
  <c r="X8" i="33"/>
  <c r="Y8" i="33"/>
  <c r="Z8" i="33"/>
  <c r="AA8" i="33"/>
  <c r="AB8" i="33"/>
  <c r="AC8" i="33"/>
  <c r="AD8" i="33"/>
  <c r="AE8" i="33"/>
  <c r="AF8" i="33"/>
  <c r="AG8" i="33"/>
  <c r="AH8" i="33"/>
  <c r="AI8" i="33"/>
  <c r="AJ8" i="33"/>
  <c r="AK8" i="33"/>
  <c r="AL8" i="33"/>
  <c r="AM8" i="33"/>
  <c r="AN8" i="33"/>
  <c r="AO8" i="33"/>
  <c r="W9" i="33"/>
  <c r="X9" i="33"/>
  <c r="Y9" i="33"/>
  <c r="Z9" i="33"/>
  <c r="AA9" i="33"/>
  <c r="AB9" i="33"/>
  <c r="AC9" i="33"/>
  <c r="AD9" i="33"/>
  <c r="AE9" i="33"/>
  <c r="AF9" i="33"/>
  <c r="AG9" i="33"/>
  <c r="AH9" i="33"/>
  <c r="AI9" i="33"/>
  <c r="AJ9" i="33"/>
  <c r="AK9" i="33"/>
  <c r="AL9" i="33"/>
  <c r="AM9" i="33"/>
  <c r="AN9" i="33"/>
  <c r="AO9" i="33"/>
  <c r="W10" i="33"/>
  <c r="X10" i="33"/>
  <c r="Y10" i="33"/>
  <c r="Z10" i="33"/>
  <c r="AA10" i="33"/>
  <c r="AB10" i="33"/>
  <c r="AC10" i="33"/>
  <c r="AD10" i="33"/>
  <c r="AE10" i="33"/>
  <c r="AF10" i="33"/>
  <c r="AG10" i="33"/>
  <c r="AH10" i="33"/>
  <c r="AI10" i="33"/>
  <c r="AJ10" i="33"/>
  <c r="AK10" i="33"/>
  <c r="AL10" i="33"/>
  <c r="AM10" i="33"/>
  <c r="AN10" i="33"/>
  <c r="AO10" i="33"/>
  <c r="W11" i="33"/>
  <c r="X11" i="33"/>
  <c r="Y11" i="33"/>
  <c r="Z11" i="33"/>
  <c r="AA11" i="33"/>
  <c r="AB11" i="33"/>
  <c r="AC11" i="33"/>
  <c r="AD11" i="33"/>
  <c r="AE11" i="33"/>
  <c r="AF11" i="33"/>
  <c r="AG11" i="33"/>
  <c r="AH11" i="33"/>
  <c r="AI11" i="33"/>
  <c r="AJ11" i="33"/>
  <c r="AK11" i="33"/>
  <c r="AL11" i="33"/>
  <c r="AM11" i="33"/>
  <c r="AN11" i="33"/>
  <c r="AO11" i="33"/>
  <c r="W12" i="33"/>
  <c r="X12" i="33"/>
  <c r="Y12" i="33"/>
  <c r="Z12" i="33"/>
  <c r="AA12" i="33"/>
  <c r="AB12" i="33"/>
  <c r="AC12" i="33"/>
  <c r="AD12" i="33"/>
  <c r="AE12" i="33"/>
  <c r="AF12" i="33"/>
  <c r="AG12" i="33"/>
  <c r="AH12" i="33"/>
  <c r="AI12" i="33"/>
  <c r="AJ12" i="33"/>
  <c r="AK12" i="33"/>
  <c r="AL12" i="33"/>
  <c r="AM12" i="33"/>
  <c r="AN12" i="33"/>
  <c r="AO12" i="33"/>
  <c r="W13" i="33"/>
  <c r="X13" i="33"/>
  <c r="Y13" i="33"/>
  <c r="Z13" i="33"/>
  <c r="AA13" i="33"/>
  <c r="AB13" i="33"/>
  <c r="AC13" i="33"/>
  <c r="AD13" i="33"/>
  <c r="AE13" i="33"/>
  <c r="AF13" i="33"/>
  <c r="AG13" i="33"/>
  <c r="AH13" i="33"/>
  <c r="AI13" i="33"/>
  <c r="AJ13" i="33"/>
  <c r="AK13" i="33"/>
  <c r="AL13" i="33"/>
  <c r="AM13" i="33"/>
  <c r="AN13" i="33"/>
  <c r="AO13" i="33"/>
  <c r="W14" i="33"/>
  <c r="X14" i="33"/>
  <c r="Y14" i="33"/>
  <c r="Z14" i="33"/>
  <c r="AA14" i="33"/>
  <c r="AB14" i="33"/>
  <c r="AC14" i="33"/>
  <c r="AD14" i="33"/>
  <c r="AE14" i="33"/>
  <c r="AF14" i="33"/>
  <c r="AG14" i="33"/>
  <c r="AH14" i="33"/>
  <c r="AI14" i="33"/>
  <c r="AJ14" i="33"/>
  <c r="AK14" i="33"/>
  <c r="AL14" i="33"/>
  <c r="AM14" i="33"/>
  <c r="AN14" i="33"/>
  <c r="AO14" i="33"/>
  <c r="W15" i="33"/>
  <c r="X15" i="33"/>
  <c r="Y15" i="33"/>
  <c r="Z15" i="33"/>
  <c r="AA15" i="33"/>
  <c r="AB15" i="33"/>
  <c r="AC15" i="33"/>
  <c r="AD15" i="33"/>
  <c r="AE15" i="33"/>
  <c r="AF15" i="33"/>
  <c r="AG15" i="33"/>
  <c r="AH15" i="33"/>
  <c r="AI15" i="33"/>
  <c r="AJ15" i="33"/>
  <c r="AK15" i="33"/>
  <c r="AL15" i="33"/>
  <c r="AM15" i="33"/>
  <c r="AN15" i="33"/>
  <c r="AO15" i="33"/>
  <c r="W16" i="33"/>
  <c r="X16" i="33"/>
  <c r="Y16" i="33"/>
  <c r="Z16" i="33"/>
  <c r="AA16" i="33"/>
  <c r="AB16" i="33"/>
  <c r="AC16" i="33"/>
  <c r="AD16" i="33"/>
  <c r="AE16" i="33"/>
  <c r="AF16" i="33"/>
  <c r="AG16" i="33"/>
  <c r="AH16" i="33"/>
  <c r="AI16" i="33"/>
  <c r="AJ16" i="33"/>
  <c r="AK16" i="33"/>
  <c r="AL16" i="33"/>
  <c r="AM16" i="33"/>
  <c r="AN16" i="33"/>
  <c r="AO16" i="33"/>
  <c r="W17" i="33"/>
  <c r="X17" i="33"/>
  <c r="Y17" i="33"/>
  <c r="Z17" i="33"/>
  <c r="AA17" i="33"/>
  <c r="AB17" i="33"/>
  <c r="AC17" i="33"/>
  <c r="AD17" i="33"/>
  <c r="AE17" i="33"/>
  <c r="AF17" i="33"/>
  <c r="AG17" i="33"/>
  <c r="AH17" i="33"/>
  <c r="AI17" i="33"/>
  <c r="AJ17" i="33"/>
  <c r="AK17" i="33"/>
  <c r="AL17" i="33"/>
  <c r="AM17" i="33"/>
  <c r="AN17" i="33"/>
  <c r="AO17" i="33"/>
  <c r="W18" i="33"/>
  <c r="X18" i="33"/>
  <c r="Y18" i="33"/>
  <c r="Z18" i="33"/>
  <c r="AA18" i="33"/>
  <c r="AB18" i="33"/>
  <c r="AC18" i="33"/>
  <c r="AD18" i="33"/>
  <c r="AE18" i="33"/>
  <c r="AF18" i="33"/>
  <c r="AG18" i="33"/>
  <c r="AH18" i="33"/>
  <c r="AI18" i="33"/>
  <c r="AJ18" i="33"/>
  <c r="AK18" i="33"/>
  <c r="AL18" i="33"/>
  <c r="AM18" i="33"/>
  <c r="AN18" i="33"/>
  <c r="AO18" i="33"/>
  <c r="W19" i="33"/>
  <c r="X19" i="33"/>
  <c r="Y19" i="33"/>
  <c r="Z19" i="33"/>
  <c r="AA19" i="33"/>
  <c r="AB19" i="33"/>
  <c r="AC19" i="33"/>
  <c r="AD19" i="33"/>
  <c r="AE19" i="33"/>
  <c r="AF19" i="33"/>
  <c r="AG19" i="33"/>
  <c r="AH19" i="33"/>
  <c r="AI19" i="33"/>
  <c r="AJ19" i="33"/>
  <c r="AK19" i="33"/>
  <c r="AL19" i="33"/>
  <c r="AM19" i="33"/>
  <c r="AN19" i="33"/>
  <c r="AO19" i="33"/>
  <c r="W20" i="33"/>
  <c r="X20" i="33"/>
  <c r="Y20" i="33"/>
  <c r="Z20" i="33"/>
  <c r="AA20" i="33"/>
  <c r="AB20" i="33"/>
  <c r="AC20" i="33"/>
  <c r="AD20" i="33"/>
  <c r="AE20" i="33"/>
  <c r="AF20" i="33"/>
  <c r="AG20" i="33"/>
  <c r="AH20" i="33"/>
  <c r="AI20" i="33"/>
  <c r="AJ20" i="33"/>
  <c r="AK20" i="33"/>
  <c r="AL20" i="33"/>
  <c r="AM20" i="33"/>
  <c r="AN20" i="33"/>
  <c r="AO20" i="33"/>
  <c r="W21" i="33"/>
  <c r="X21" i="33"/>
  <c r="Y21" i="33"/>
  <c r="Z21" i="33"/>
  <c r="AA21" i="33"/>
  <c r="AB21" i="33"/>
  <c r="AC21" i="33"/>
  <c r="AD21" i="33"/>
  <c r="AE21" i="33"/>
  <c r="AF21" i="33"/>
  <c r="AG21" i="33"/>
  <c r="AH21" i="33"/>
  <c r="AI21" i="33"/>
  <c r="AJ21" i="33"/>
  <c r="AK21" i="33"/>
  <c r="AL21" i="33"/>
  <c r="AM21" i="33"/>
  <c r="AN21" i="33"/>
  <c r="AO21" i="33"/>
  <c r="W22" i="33"/>
  <c r="X22" i="33"/>
  <c r="Y22" i="33"/>
  <c r="Z22" i="33"/>
  <c r="AA22" i="33"/>
  <c r="AB22" i="33"/>
  <c r="AC22" i="33"/>
  <c r="AD22" i="33"/>
  <c r="AE22" i="33"/>
  <c r="AF22" i="33"/>
  <c r="AG22" i="33"/>
  <c r="AH22" i="33"/>
  <c r="AI22" i="33"/>
  <c r="AJ22" i="33"/>
  <c r="AK22" i="33"/>
  <c r="AL22" i="33"/>
  <c r="AM22" i="33"/>
  <c r="AN22" i="33"/>
  <c r="AO22" i="33"/>
  <c r="W23" i="33"/>
  <c r="X23" i="33"/>
  <c r="Y23" i="33"/>
  <c r="Z23" i="33"/>
  <c r="AA23" i="33"/>
  <c r="AB23" i="33"/>
  <c r="AC23" i="33"/>
  <c r="AD23" i="33"/>
  <c r="AE23" i="33"/>
  <c r="AF23" i="33"/>
  <c r="AG23" i="33"/>
  <c r="AH23" i="33"/>
  <c r="AI23" i="33"/>
  <c r="AJ23" i="33"/>
  <c r="AK23" i="33"/>
  <c r="AL23" i="33"/>
  <c r="AM23" i="33"/>
  <c r="AN23" i="33"/>
  <c r="AO23" i="33"/>
  <c r="W24" i="33"/>
  <c r="X24" i="33"/>
  <c r="Y24" i="33"/>
  <c r="Z24" i="33"/>
  <c r="AA24" i="33"/>
  <c r="AB24" i="33"/>
  <c r="AC24" i="33"/>
  <c r="AD24" i="33"/>
  <c r="AE24" i="33"/>
  <c r="AF24" i="33"/>
  <c r="AG24" i="33"/>
  <c r="AH24" i="33"/>
  <c r="AI24" i="33"/>
  <c r="AJ24" i="33"/>
  <c r="AK24" i="33"/>
  <c r="AL24" i="33"/>
  <c r="AM24" i="33"/>
  <c r="AN24" i="33"/>
  <c r="AO24" i="33"/>
  <c r="W25" i="33"/>
  <c r="X25" i="33"/>
  <c r="Y25" i="33"/>
  <c r="Z25" i="33"/>
  <c r="AA25" i="33"/>
  <c r="AB25" i="33"/>
  <c r="AC25" i="33"/>
  <c r="AD25" i="33"/>
  <c r="AE25" i="33"/>
  <c r="AF25" i="33"/>
  <c r="AG25" i="33"/>
  <c r="AH25" i="33"/>
  <c r="AI25" i="33"/>
  <c r="AJ25" i="33"/>
  <c r="AK25" i="33"/>
  <c r="AL25" i="33"/>
  <c r="AM25" i="33"/>
  <c r="AN25" i="33"/>
  <c r="AO25" i="33"/>
  <c r="W26" i="33"/>
  <c r="X26" i="33"/>
  <c r="Y26" i="33"/>
  <c r="Z26" i="33"/>
  <c r="AA26" i="33"/>
  <c r="AB26" i="33"/>
  <c r="AC26" i="33"/>
  <c r="AD26" i="33"/>
  <c r="AE26" i="33"/>
  <c r="AF26" i="33"/>
  <c r="AG26" i="33"/>
  <c r="AH26" i="33"/>
  <c r="AI26" i="33"/>
  <c r="AJ26" i="33"/>
  <c r="AK26" i="33"/>
  <c r="AL26" i="33"/>
  <c r="AM26" i="33"/>
  <c r="AN26" i="33"/>
  <c r="AO26" i="33"/>
  <c r="W27" i="33"/>
  <c r="X27" i="33"/>
  <c r="Y27" i="33"/>
  <c r="Z27" i="33"/>
  <c r="AA27" i="33"/>
  <c r="AB27" i="33"/>
  <c r="AC27" i="33"/>
  <c r="AD27" i="33"/>
  <c r="AE27" i="33"/>
  <c r="AF27" i="33"/>
  <c r="AG27" i="33"/>
  <c r="AH27" i="33"/>
  <c r="AI27" i="33"/>
  <c r="AJ27" i="33"/>
  <c r="AK27" i="33"/>
  <c r="AL27" i="33"/>
  <c r="AM27" i="33"/>
  <c r="AN27" i="33"/>
  <c r="AO27" i="33"/>
  <c r="W28" i="33"/>
  <c r="X28" i="33"/>
  <c r="Y28" i="33"/>
  <c r="Z28" i="33"/>
  <c r="AA28" i="33"/>
  <c r="AB28" i="33"/>
  <c r="AC28" i="33"/>
  <c r="AD28" i="33"/>
  <c r="AE28" i="33"/>
  <c r="AF28" i="33"/>
  <c r="AG28" i="33"/>
  <c r="AH28" i="33"/>
  <c r="AI28" i="33"/>
  <c r="AJ28" i="33"/>
  <c r="AK28" i="33"/>
  <c r="AL28" i="33"/>
  <c r="AM28" i="33"/>
  <c r="AN28" i="33"/>
  <c r="AO28" i="33"/>
  <c r="W29" i="33"/>
  <c r="X29" i="33"/>
  <c r="Y29" i="33"/>
  <c r="Z29" i="33"/>
  <c r="AA29" i="33"/>
  <c r="AB29" i="33"/>
  <c r="AC29" i="33"/>
  <c r="AD29" i="33"/>
  <c r="AE29" i="33"/>
  <c r="AF29" i="33"/>
  <c r="AG29" i="33"/>
  <c r="AH29" i="33"/>
  <c r="AI29" i="33"/>
  <c r="AJ29" i="33"/>
  <c r="AK29" i="33"/>
  <c r="AL29" i="33"/>
  <c r="AM29" i="33"/>
  <c r="AN29" i="33"/>
  <c r="AO29" i="33"/>
  <c r="W30" i="33"/>
  <c r="X30" i="33"/>
  <c r="Y30" i="33"/>
  <c r="Z30" i="33"/>
  <c r="AA30" i="33"/>
  <c r="AB30" i="33"/>
  <c r="AC30" i="33"/>
  <c r="AD30" i="33"/>
  <c r="AE30" i="33"/>
  <c r="AF30" i="33"/>
  <c r="AG30" i="33"/>
  <c r="AH30" i="33"/>
  <c r="AI30" i="33"/>
  <c r="AJ30" i="33"/>
  <c r="AK30" i="33"/>
  <c r="AL30" i="33"/>
  <c r="AM30" i="33"/>
  <c r="AN30" i="33"/>
  <c r="AO30" i="33"/>
  <c r="W31" i="33"/>
  <c r="X31" i="33"/>
  <c r="Y31" i="33"/>
  <c r="Z31" i="33"/>
  <c r="AA31" i="33"/>
  <c r="AB31" i="33"/>
  <c r="AC31" i="33"/>
  <c r="AD31" i="33"/>
  <c r="AE31" i="33"/>
  <c r="AF31" i="33"/>
  <c r="AG31" i="33"/>
  <c r="AH31" i="33"/>
  <c r="AI31" i="33"/>
  <c r="AJ31" i="33"/>
  <c r="AK31" i="33"/>
  <c r="AL31" i="33"/>
  <c r="AM31" i="33"/>
  <c r="AN31" i="33"/>
  <c r="AO31" i="33"/>
  <c r="W32" i="33"/>
  <c r="X32" i="33"/>
  <c r="Y32" i="33"/>
  <c r="Z32" i="33"/>
  <c r="AA32" i="33"/>
  <c r="AB32" i="33"/>
  <c r="AC32" i="33"/>
  <c r="AD32" i="33"/>
  <c r="AE32" i="33"/>
  <c r="AF32" i="33"/>
  <c r="AG32" i="33"/>
  <c r="AH32" i="33"/>
  <c r="AI32" i="33"/>
  <c r="AJ32" i="33"/>
  <c r="AK32" i="33"/>
  <c r="AL32" i="33"/>
  <c r="AM32" i="33"/>
  <c r="AN32" i="33"/>
  <c r="AO32" i="33"/>
  <c r="W33" i="33"/>
  <c r="X33" i="33"/>
  <c r="Y33" i="33"/>
  <c r="Z33" i="33"/>
  <c r="AA33" i="33"/>
  <c r="AB33" i="33"/>
  <c r="AC33" i="33"/>
  <c r="AD33" i="33"/>
  <c r="AE33" i="33"/>
  <c r="AF33" i="33"/>
  <c r="AG33" i="33"/>
  <c r="AH33" i="33"/>
  <c r="AI33" i="33"/>
  <c r="AJ33" i="33"/>
  <c r="AK33" i="33"/>
  <c r="AL33" i="33"/>
  <c r="AM33" i="33"/>
  <c r="AN33" i="33"/>
  <c r="AO33" i="33"/>
  <c r="W34" i="33"/>
  <c r="X34" i="33"/>
  <c r="Y34" i="33"/>
  <c r="Z34" i="33"/>
  <c r="AA34" i="33"/>
  <c r="AB34" i="33"/>
  <c r="AC34" i="33"/>
  <c r="AD34" i="33"/>
  <c r="AE34" i="33"/>
  <c r="AF34" i="33"/>
  <c r="AG34" i="33"/>
  <c r="AH34" i="33"/>
  <c r="AI34" i="33"/>
  <c r="AJ34" i="33"/>
  <c r="AK34" i="33"/>
  <c r="AL34" i="33"/>
  <c r="AM34" i="33"/>
  <c r="AN34" i="33"/>
  <c r="AO34" i="33"/>
  <c r="W35" i="33"/>
  <c r="X35" i="33"/>
  <c r="Y35" i="33"/>
  <c r="Z35" i="33"/>
  <c r="AA35" i="33"/>
  <c r="AB35" i="33"/>
  <c r="AC35" i="33"/>
  <c r="AD35" i="33"/>
  <c r="AE35" i="33"/>
  <c r="AF35" i="33"/>
  <c r="AG35" i="33"/>
  <c r="AH35" i="33"/>
  <c r="AI35" i="33"/>
  <c r="AJ35" i="33"/>
  <c r="AK35" i="33"/>
  <c r="AL35" i="33"/>
  <c r="AM35" i="33"/>
  <c r="AN35" i="33"/>
  <c r="AO35" i="33"/>
  <c r="W36" i="33"/>
  <c r="X36" i="33"/>
  <c r="Y36" i="33"/>
  <c r="Z36" i="33"/>
  <c r="AA36" i="33"/>
  <c r="AB36" i="33"/>
  <c r="AC36" i="33"/>
  <c r="AD36" i="33"/>
  <c r="AE36" i="33"/>
  <c r="AF36" i="33"/>
  <c r="AG36" i="33"/>
  <c r="AH36" i="33"/>
  <c r="AI36" i="33"/>
  <c r="AJ36" i="33"/>
  <c r="AK36" i="33"/>
  <c r="AL36" i="33"/>
  <c r="AM36" i="33"/>
  <c r="AN36" i="33"/>
  <c r="AO36" i="33"/>
  <c r="W37" i="33"/>
  <c r="X37" i="33"/>
  <c r="Y37" i="33"/>
  <c r="Z37" i="33"/>
  <c r="AA37" i="33"/>
  <c r="AB37" i="33"/>
  <c r="AC37" i="33"/>
  <c r="AD37" i="33"/>
  <c r="AE37" i="33"/>
  <c r="AF37" i="33"/>
  <c r="AG37" i="33"/>
  <c r="AH37" i="33"/>
  <c r="AI37" i="33"/>
  <c r="AJ37" i="33"/>
  <c r="AK37" i="33"/>
  <c r="AL37" i="33"/>
  <c r="AM37" i="33"/>
  <c r="AN37" i="33"/>
  <c r="AO37" i="33"/>
  <c r="W38" i="33"/>
  <c r="X38" i="33"/>
  <c r="Y38" i="33"/>
  <c r="Z38" i="33"/>
  <c r="AA38" i="33"/>
  <c r="AB38" i="33"/>
  <c r="AC38" i="33"/>
  <c r="AD38" i="33"/>
  <c r="AE38" i="33"/>
  <c r="AF38" i="33"/>
  <c r="AG38" i="33"/>
  <c r="AH38" i="33"/>
  <c r="AI38" i="33"/>
  <c r="AJ38" i="33"/>
  <c r="AK38" i="33"/>
  <c r="AL38" i="33"/>
  <c r="AM38" i="33"/>
  <c r="AN38" i="33"/>
  <c r="AO38" i="33"/>
  <c r="W39" i="33"/>
  <c r="X39" i="33"/>
  <c r="Y39" i="33"/>
  <c r="Z39" i="33"/>
  <c r="AA39" i="33"/>
  <c r="AB39" i="33"/>
  <c r="AC39" i="33"/>
  <c r="AD39" i="33"/>
  <c r="AE39" i="33"/>
  <c r="AF39" i="33"/>
  <c r="AG39" i="33"/>
  <c r="AH39" i="33"/>
  <c r="AI39" i="33"/>
  <c r="AJ39" i="33"/>
  <c r="AK39" i="33"/>
  <c r="AL39" i="33"/>
  <c r="AM39" i="33"/>
  <c r="AN39" i="33"/>
  <c r="AO39" i="33"/>
  <c r="W40" i="33"/>
  <c r="X40" i="33"/>
  <c r="Y40" i="33"/>
  <c r="Z40" i="33"/>
  <c r="AA40" i="33"/>
  <c r="AB40" i="33"/>
  <c r="AC40" i="33"/>
  <c r="AD40" i="33"/>
  <c r="AE40" i="33"/>
  <c r="AF40" i="33"/>
  <c r="AG40" i="33"/>
  <c r="AH40" i="33"/>
  <c r="AI40" i="33"/>
  <c r="AJ40" i="33"/>
  <c r="AK40" i="33"/>
  <c r="AL40" i="33"/>
  <c r="AM40" i="33"/>
  <c r="AN40" i="33"/>
  <c r="AO40" i="33"/>
  <c r="W41" i="33"/>
  <c r="X41" i="33"/>
  <c r="Y41" i="33"/>
  <c r="Z41" i="33"/>
  <c r="AA41" i="33"/>
  <c r="AB41" i="33"/>
  <c r="AC41" i="33"/>
  <c r="AD41" i="33"/>
  <c r="AE41" i="33"/>
  <c r="AF41" i="33"/>
  <c r="AG41" i="33"/>
  <c r="AH41" i="33"/>
  <c r="AI41" i="33"/>
  <c r="AJ41" i="33"/>
  <c r="AK41" i="33"/>
  <c r="AL41" i="33"/>
  <c r="AM41" i="33"/>
  <c r="AN41" i="33"/>
  <c r="AO41" i="33"/>
  <c r="W42" i="33"/>
  <c r="X42" i="33"/>
  <c r="Y42" i="33"/>
  <c r="Z42" i="33"/>
  <c r="AA42" i="33"/>
  <c r="AB42" i="33"/>
  <c r="AC42" i="33"/>
  <c r="AD42" i="33"/>
  <c r="AE42" i="33"/>
  <c r="AF42" i="33"/>
  <c r="AG42" i="33"/>
  <c r="AH42" i="33"/>
  <c r="AI42" i="33"/>
  <c r="AJ42" i="33"/>
  <c r="AK42" i="33"/>
  <c r="AL42" i="33"/>
  <c r="AM42" i="33"/>
  <c r="AN42" i="33"/>
  <c r="AO42" i="33"/>
  <c r="W43" i="33"/>
  <c r="X43" i="33"/>
  <c r="Y43" i="33"/>
  <c r="Z43" i="33"/>
  <c r="AA43" i="33"/>
  <c r="AB43" i="33"/>
  <c r="AC43" i="33"/>
  <c r="AD43" i="33"/>
  <c r="AE43" i="33"/>
  <c r="AF43" i="33"/>
  <c r="AG43" i="33"/>
  <c r="AH43" i="33"/>
  <c r="AI43" i="33"/>
  <c r="AJ43" i="33"/>
  <c r="AK43" i="33"/>
  <c r="AL43" i="33"/>
  <c r="AM43" i="33"/>
  <c r="AN43" i="33"/>
  <c r="AO43" i="33"/>
  <c r="W44" i="33"/>
  <c r="X44" i="33"/>
  <c r="Y44" i="33"/>
  <c r="Z44" i="33"/>
  <c r="AA44" i="33"/>
  <c r="AB44" i="33"/>
  <c r="AC44" i="33"/>
  <c r="AD44" i="33"/>
  <c r="AE44" i="33"/>
  <c r="AF44" i="33"/>
  <c r="AG44" i="33"/>
  <c r="AH44" i="33"/>
  <c r="AI44" i="33"/>
  <c r="AJ44" i="33"/>
  <c r="AK44" i="33"/>
  <c r="AL44" i="33"/>
  <c r="AM44" i="33"/>
  <c r="AN44" i="33"/>
  <c r="AO44" i="33"/>
  <c r="W45" i="33"/>
  <c r="X45" i="33"/>
  <c r="Y45" i="33"/>
  <c r="Z45" i="33"/>
  <c r="AA45" i="33"/>
  <c r="AB45" i="33"/>
  <c r="AC45" i="33"/>
  <c r="AD45" i="33"/>
  <c r="AE45" i="33"/>
  <c r="AF45" i="33"/>
  <c r="AG45" i="33"/>
  <c r="AH45" i="33"/>
  <c r="AI45" i="33"/>
  <c r="AJ45" i="33"/>
  <c r="AK45" i="33"/>
  <c r="AL45" i="33"/>
  <c r="AM45" i="33"/>
  <c r="AN45" i="33"/>
  <c r="AO45" i="33"/>
  <c r="W46" i="33"/>
  <c r="X46" i="33"/>
  <c r="Y46" i="33"/>
  <c r="Z46" i="33"/>
  <c r="AA46" i="33"/>
  <c r="AB46" i="33"/>
  <c r="AC46" i="33"/>
  <c r="AD46" i="33"/>
  <c r="AE46" i="33"/>
  <c r="AF46" i="33"/>
  <c r="AG46" i="33"/>
  <c r="AH46" i="33"/>
  <c r="AI46" i="33"/>
  <c r="AJ46" i="33"/>
  <c r="AK46" i="33"/>
  <c r="AL46" i="33"/>
  <c r="AM46" i="33"/>
  <c r="AN46" i="33"/>
  <c r="AO46" i="33"/>
  <c r="W47" i="33"/>
  <c r="X47" i="33"/>
  <c r="Y47" i="33"/>
  <c r="Z47" i="33"/>
  <c r="AA47" i="33"/>
  <c r="AB47" i="33"/>
  <c r="AC47" i="33"/>
  <c r="AD47" i="33"/>
  <c r="AE47" i="33"/>
  <c r="AF47" i="33"/>
  <c r="AG47" i="33"/>
  <c r="AH47" i="33"/>
  <c r="AI47" i="33"/>
  <c r="AJ47" i="33"/>
  <c r="AK47" i="33"/>
  <c r="AL47" i="33"/>
  <c r="AM47" i="33"/>
  <c r="AN47" i="33"/>
  <c r="AO47" i="33"/>
  <c r="W48" i="33"/>
  <c r="X48" i="33"/>
  <c r="Y48" i="33"/>
  <c r="Z48" i="33"/>
  <c r="AA48" i="33"/>
  <c r="AB48" i="33"/>
  <c r="AC48" i="33"/>
  <c r="AD48" i="33"/>
  <c r="AE48" i="33"/>
  <c r="AF48" i="33"/>
  <c r="AG48" i="33"/>
  <c r="AH48" i="33"/>
  <c r="AI48" i="33"/>
  <c r="AJ48" i="33"/>
  <c r="AK48" i="33"/>
  <c r="AL48" i="33"/>
  <c r="AM48" i="33"/>
  <c r="AN48" i="33"/>
  <c r="AO48" i="33"/>
  <c r="W49" i="33"/>
  <c r="X49" i="33"/>
  <c r="Y49" i="33"/>
  <c r="Z49" i="33"/>
  <c r="AA49" i="33"/>
  <c r="AB49" i="33"/>
  <c r="AC49" i="33"/>
  <c r="AD49" i="33"/>
  <c r="AE49" i="33"/>
  <c r="AF49" i="33"/>
  <c r="AG49" i="33"/>
  <c r="AH49" i="33"/>
  <c r="AI49" i="33"/>
  <c r="AJ49" i="33"/>
  <c r="AK49" i="33"/>
  <c r="AL49" i="33"/>
  <c r="AM49" i="33"/>
  <c r="AN49" i="33"/>
  <c r="AO49" i="33"/>
  <c r="W50" i="33"/>
  <c r="X50" i="33"/>
  <c r="Y50" i="33"/>
  <c r="Z50" i="33"/>
  <c r="AA50" i="33"/>
  <c r="AB50" i="33"/>
  <c r="AC50" i="33"/>
  <c r="AD50" i="33"/>
  <c r="AE50" i="33"/>
  <c r="AF50" i="33"/>
  <c r="AG50" i="33"/>
  <c r="AH50" i="33"/>
  <c r="AI50" i="33"/>
  <c r="AJ50" i="33"/>
  <c r="AK50" i="33"/>
  <c r="AL50" i="33"/>
  <c r="AM50" i="33"/>
  <c r="AN50" i="33"/>
  <c r="AO50" i="33"/>
  <c r="W51" i="33"/>
  <c r="X51" i="33"/>
  <c r="Y51" i="33"/>
  <c r="Z51" i="33"/>
  <c r="AA51" i="33"/>
  <c r="AB51" i="33"/>
  <c r="AC51" i="33"/>
  <c r="AD51" i="33"/>
  <c r="AE51" i="33"/>
  <c r="AF51" i="33"/>
  <c r="AG51" i="33"/>
  <c r="AH51" i="33"/>
  <c r="AI51" i="33"/>
  <c r="AJ51" i="33"/>
  <c r="AK51" i="33"/>
  <c r="AL51" i="33"/>
  <c r="AM51" i="33"/>
  <c r="AN51" i="33"/>
  <c r="AO51" i="33"/>
  <c r="AL2" i="33"/>
  <c r="AM2" i="33"/>
  <c r="AN2" i="33"/>
  <c r="AO2" i="33"/>
  <c r="AC2" i="33"/>
  <c r="AD2" i="33"/>
  <c r="AE2" i="33"/>
  <c r="AF2" i="33"/>
  <c r="AG2" i="33"/>
  <c r="AH2" i="33"/>
  <c r="AI2" i="33"/>
  <c r="AJ2" i="33"/>
  <c r="AK2" i="33"/>
  <c r="AA2" i="33"/>
  <c r="W2" i="33"/>
  <c r="X2" i="33"/>
  <c r="Y2" i="33"/>
  <c r="V4" i="33"/>
  <c r="V5" i="33"/>
  <c r="V6" i="33"/>
  <c r="V7" i="33"/>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48" i="33"/>
  <c r="V49" i="33"/>
  <c r="V50" i="33"/>
  <c r="V51" i="33"/>
  <c r="V3" i="33"/>
  <c r="V2" i="33"/>
  <c r="C54" i="32" l="1"/>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C6" i="31"/>
  <c r="C5" i="31"/>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C6" i="30"/>
  <c r="C5" i="30"/>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C6" i="29"/>
  <c r="C5" i="29"/>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C6" i="28"/>
  <c r="C5" i="28"/>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C6" i="35"/>
  <c r="C5" i="35"/>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C6" i="34"/>
  <c r="C5" i="3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C6" i="24"/>
  <c r="C5" i="24"/>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C6" i="21"/>
  <c r="C5" i="21"/>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9" i="11"/>
  <c r="C10" i="11"/>
  <c r="C11" i="11"/>
  <c r="C12" i="11"/>
  <c r="C13" i="11"/>
  <c r="C14" i="11"/>
  <c r="G59" i="4"/>
  <c r="X5" i="20"/>
  <c r="T58" i="13"/>
  <c r="V58" i="13"/>
  <c r="W58" i="13"/>
  <c r="AN102" i="18"/>
  <c r="V9" i="18"/>
  <c r="V66" i="13"/>
  <c r="V65" i="13"/>
  <c r="D66" i="13"/>
  <c r="D65" i="13"/>
  <c r="W6" i="13"/>
  <c r="V6" i="13"/>
  <c r="U6" i="13"/>
  <c r="T6" i="13"/>
  <c r="S6" i="13"/>
  <c r="C1" i="13"/>
  <c r="Z27" i="15"/>
  <c r="AA27" i="15"/>
  <c r="AB27" i="15"/>
  <c r="AC27" i="15"/>
  <c r="AD27" i="15"/>
  <c r="AG27" i="15"/>
  <c r="Z28" i="15"/>
  <c r="AA28" i="15"/>
  <c r="AB28" i="15"/>
  <c r="AC28" i="15"/>
  <c r="AD28" i="15"/>
  <c r="AG28" i="15"/>
  <c r="Z29" i="15"/>
  <c r="AA29" i="15"/>
  <c r="AB29" i="15"/>
  <c r="AC29" i="15"/>
  <c r="AD29" i="15"/>
  <c r="AG29" i="15"/>
  <c r="Z30" i="15"/>
  <c r="AA30" i="15"/>
  <c r="AB30" i="15"/>
  <c r="AC30" i="15"/>
  <c r="AD30" i="15"/>
  <c r="AG30" i="15"/>
  <c r="Z31" i="15"/>
  <c r="AA31" i="15"/>
  <c r="AB31" i="15"/>
  <c r="AC31" i="15"/>
  <c r="AD31" i="15"/>
  <c r="AG31" i="15"/>
  <c r="Z32" i="15"/>
  <c r="AA32" i="15"/>
  <c r="AB32" i="15"/>
  <c r="AC32" i="15"/>
  <c r="AD32" i="15"/>
  <c r="AG32" i="15"/>
  <c r="Z33" i="15"/>
  <c r="AA33" i="15"/>
  <c r="AB33" i="15"/>
  <c r="AC33" i="15"/>
  <c r="AD33" i="15"/>
  <c r="AG33" i="15"/>
  <c r="Z34" i="15"/>
  <c r="AA34" i="15"/>
  <c r="AB34" i="15"/>
  <c r="AC34" i="15"/>
  <c r="AD34" i="15"/>
  <c r="AG34" i="15"/>
  <c r="Z35" i="15"/>
  <c r="AA35" i="15"/>
  <c r="AB35" i="15"/>
  <c r="AC35" i="15"/>
  <c r="AD35" i="15"/>
  <c r="AG35" i="15"/>
  <c r="Z36" i="15"/>
  <c r="AA36" i="15"/>
  <c r="AB36" i="15"/>
  <c r="AC36" i="15"/>
  <c r="AD36" i="15"/>
  <c r="AG36" i="15"/>
  <c r="Z37" i="15"/>
  <c r="AA37" i="15"/>
  <c r="AB37" i="15"/>
  <c r="AC37" i="15"/>
  <c r="AD37" i="15"/>
  <c r="AG37" i="15"/>
  <c r="Z38" i="15"/>
  <c r="AA38" i="15"/>
  <c r="AB38" i="15"/>
  <c r="AC38" i="15"/>
  <c r="AD38" i="15"/>
  <c r="AG38" i="15"/>
  <c r="Z39" i="15"/>
  <c r="AA39" i="15"/>
  <c r="AB39" i="15"/>
  <c r="AC39" i="15"/>
  <c r="AD39" i="15"/>
  <c r="AG39" i="15"/>
  <c r="Z40" i="15"/>
  <c r="AA40" i="15"/>
  <c r="AB40" i="15"/>
  <c r="AC40" i="15"/>
  <c r="AD40" i="15"/>
  <c r="AG40" i="15"/>
  <c r="Z41" i="15"/>
  <c r="AA41" i="15"/>
  <c r="AB41" i="15"/>
  <c r="AC41" i="15"/>
  <c r="AD41" i="15"/>
  <c r="AG41" i="15"/>
  <c r="Z42" i="15"/>
  <c r="AA42" i="15"/>
  <c r="AB42" i="15"/>
  <c r="AC42" i="15"/>
  <c r="AD42" i="15"/>
  <c r="AG42" i="15"/>
  <c r="Z43" i="15"/>
  <c r="AA43" i="15"/>
  <c r="AB43" i="15"/>
  <c r="AC43" i="15"/>
  <c r="AD43" i="15"/>
  <c r="AG43" i="15"/>
  <c r="Z44" i="15"/>
  <c r="AA44" i="15"/>
  <c r="AB44" i="15"/>
  <c r="AC44" i="15"/>
  <c r="AD44" i="15"/>
  <c r="AG44" i="15"/>
  <c r="Z45" i="15"/>
  <c r="AA45" i="15"/>
  <c r="AB45" i="15"/>
  <c r="AC45" i="15"/>
  <c r="AD45" i="15"/>
  <c r="AG45" i="15"/>
  <c r="Z46" i="15"/>
  <c r="AA46" i="15"/>
  <c r="AB46" i="15"/>
  <c r="AC46" i="15"/>
  <c r="AD46" i="15"/>
  <c r="AG46" i="15"/>
  <c r="Z47" i="15"/>
  <c r="AA47" i="15"/>
  <c r="AB47" i="15"/>
  <c r="AC47" i="15"/>
  <c r="AD47" i="15"/>
  <c r="AG47" i="15"/>
  <c r="Z48" i="15"/>
  <c r="AA48" i="15"/>
  <c r="AB48" i="15"/>
  <c r="AC48" i="15"/>
  <c r="AD48" i="15"/>
  <c r="AG48" i="15"/>
  <c r="Z49" i="15"/>
  <c r="AA49" i="15"/>
  <c r="AB49" i="15"/>
  <c r="AC49" i="15"/>
  <c r="AD49" i="15"/>
  <c r="AG49" i="15"/>
  <c r="Z50" i="15"/>
  <c r="AA50" i="15"/>
  <c r="AB50" i="15"/>
  <c r="AC50" i="15"/>
  <c r="AD50" i="15"/>
  <c r="AG50" i="15"/>
  <c r="Z51" i="15"/>
  <c r="AA51" i="15"/>
  <c r="AB51" i="15"/>
  <c r="AC51" i="15"/>
  <c r="AD51" i="15"/>
  <c r="AG51" i="15"/>
  <c r="Z52" i="15"/>
  <c r="AA52" i="15"/>
  <c r="AB52" i="15"/>
  <c r="AC52" i="15"/>
  <c r="AD52" i="15"/>
  <c r="AG52" i="15"/>
  <c r="Z53" i="15"/>
  <c r="AA53" i="15"/>
  <c r="AB53" i="15"/>
  <c r="AC53" i="15"/>
  <c r="AD53" i="15"/>
  <c r="AG53" i="15"/>
  <c r="Z54" i="15"/>
  <c r="AA54" i="15"/>
  <c r="AB54" i="15"/>
  <c r="AC54" i="15"/>
  <c r="AD54" i="15"/>
  <c r="AG54" i="15"/>
  <c r="Z55" i="15"/>
  <c r="AA55" i="15"/>
  <c r="AB55" i="15"/>
  <c r="AC55" i="15"/>
  <c r="AD55" i="15"/>
  <c r="AG55" i="15"/>
  <c r="Z56" i="15"/>
  <c r="AA56" i="15"/>
  <c r="AB56" i="15"/>
  <c r="AC56" i="15"/>
  <c r="AD56" i="15"/>
  <c r="AG56" i="15"/>
  <c r="Z8" i="15"/>
  <c r="AA8" i="15"/>
  <c r="AC8" i="15"/>
  <c r="AD8" i="15"/>
  <c r="AG8" i="15"/>
  <c r="Z9" i="15"/>
  <c r="AA9" i="15"/>
  <c r="AC9" i="15"/>
  <c r="AD9" i="15"/>
  <c r="AG9" i="15"/>
  <c r="Z10" i="15"/>
  <c r="AA10" i="15"/>
  <c r="AC10" i="15"/>
  <c r="AD10" i="15"/>
  <c r="AG10" i="15"/>
  <c r="Z11" i="15"/>
  <c r="AA11" i="15"/>
  <c r="AC11" i="15"/>
  <c r="AD11" i="15"/>
  <c r="AG11" i="15"/>
  <c r="Z12" i="15"/>
  <c r="AA12" i="15"/>
  <c r="AC12" i="15"/>
  <c r="AD12" i="15"/>
  <c r="AG12" i="15"/>
  <c r="Z13" i="15"/>
  <c r="AA13" i="15"/>
  <c r="AC13" i="15"/>
  <c r="AD13" i="15"/>
  <c r="AG13" i="15"/>
  <c r="Z14" i="15"/>
  <c r="AA14" i="15"/>
  <c r="AC14" i="15"/>
  <c r="AD14" i="15"/>
  <c r="AG14" i="15"/>
  <c r="Z15" i="15"/>
  <c r="AA15" i="15"/>
  <c r="AC15" i="15"/>
  <c r="AD15" i="15"/>
  <c r="AG15" i="15"/>
  <c r="Z16" i="15"/>
  <c r="AA16" i="15"/>
  <c r="AC16" i="15"/>
  <c r="AD16" i="15"/>
  <c r="AG16" i="15"/>
  <c r="Z17" i="15"/>
  <c r="AA17" i="15"/>
  <c r="AC17" i="15"/>
  <c r="AD17" i="15"/>
  <c r="AG17" i="15"/>
  <c r="Z18" i="15"/>
  <c r="AA18" i="15"/>
  <c r="AC18" i="15"/>
  <c r="AD18" i="15"/>
  <c r="AG18" i="15"/>
  <c r="Z19" i="15"/>
  <c r="AA19" i="15"/>
  <c r="AC19" i="15"/>
  <c r="AD19" i="15"/>
  <c r="AG19" i="15"/>
  <c r="Z20" i="15"/>
  <c r="AA20" i="15"/>
  <c r="AC20" i="15"/>
  <c r="AD20" i="15"/>
  <c r="AG20" i="15"/>
  <c r="Z21" i="15"/>
  <c r="AA21" i="15"/>
  <c r="AB21" i="15"/>
  <c r="AC21" i="15"/>
  <c r="AD21" i="15"/>
  <c r="AG21" i="15"/>
  <c r="Z22" i="15"/>
  <c r="AA22" i="15"/>
  <c r="AB22" i="15"/>
  <c r="AC22" i="15"/>
  <c r="AD22" i="15"/>
  <c r="AG22" i="15"/>
  <c r="Z23" i="15"/>
  <c r="AA23" i="15"/>
  <c r="AB23" i="15"/>
  <c r="AC23" i="15"/>
  <c r="AD23" i="15"/>
  <c r="AG23" i="15"/>
  <c r="Z24" i="15"/>
  <c r="AA24" i="15"/>
  <c r="AB24" i="15"/>
  <c r="AC24" i="15"/>
  <c r="AD24" i="15"/>
  <c r="AG24" i="15"/>
  <c r="Z25" i="15"/>
  <c r="AA25" i="15"/>
  <c r="AB25" i="15"/>
  <c r="AC25" i="15"/>
  <c r="AD25" i="15"/>
  <c r="AG25" i="15"/>
  <c r="Z26" i="15"/>
  <c r="AA26" i="15"/>
  <c r="AB26" i="15"/>
  <c r="AC26" i="15"/>
  <c r="AD26" i="15"/>
  <c r="AG26" i="15"/>
  <c r="AG7" i="15"/>
  <c r="E4" i="15"/>
  <c r="AA7" i="15"/>
  <c r="Z7" i="15"/>
  <c r="Z43" i="18"/>
  <c r="Z44" i="18"/>
  <c r="Z45" i="18"/>
  <c r="BA235" i="18"/>
  <c r="AW235" i="18"/>
  <c r="AR235" i="18"/>
  <c r="AN235" i="18"/>
  <c r="AI235" i="18"/>
  <c r="AE235" i="18"/>
  <c r="Z235" i="18"/>
  <c r="V235" i="18"/>
  <c r="BA234" i="18"/>
  <c r="AW234" i="18"/>
  <c r="AR234" i="18"/>
  <c r="AN234" i="18"/>
  <c r="AI234" i="18"/>
  <c r="AE234" i="18"/>
  <c r="Z234" i="18"/>
  <c r="V234" i="18"/>
  <c r="BA233" i="18"/>
  <c r="AW233" i="18"/>
  <c r="AR233" i="18"/>
  <c r="AN233" i="18"/>
  <c r="AI233" i="18"/>
  <c r="AE233" i="18"/>
  <c r="Z233" i="18"/>
  <c r="V233" i="18"/>
  <c r="BA232" i="18"/>
  <c r="AW232" i="18"/>
  <c r="AR232" i="18"/>
  <c r="AN232" i="18"/>
  <c r="AI232" i="18"/>
  <c r="AE232" i="18"/>
  <c r="Z232" i="18"/>
  <c r="V232" i="18"/>
  <c r="BA231" i="18"/>
  <c r="AW231" i="18"/>
  <c r="AR231" i="18"/>
  <c r="AN231" i="18"/>
  <c r="AI231" i="18"/>
  <c r="AE231" i="18"/>
  <c r="Z231" i="18"/>
  <c r="V231" i="18"/>
  <c r="BA230" i="18"/>
  <c r="AW230" i="18"/>
  <c r="AR230" i="18"/>
  <c r="AN230" i="18"/>
  <c r="AI230" i="18"/>
  <c r="AE230" i="18"/>
  <c r="Z230" i="18"/>
  <c r="V230" i="18"/>
  <c r="BA229" i="18"/>
  <c r="AW229" i="18"/>
  <c r="AR229" i="18"/>
  <c r="AN229" i="18"/>
  <c r="AI229" i="18"/>
  <c r="AE229" i="18"/>
  <c r="Z229" i="18"/>
  <c r="V229" i="18"/>
  <c r="BA228" i="18"/>
  <c r="AW228" i="18"/>
  <c r="AR228" i="18"/>
  <c r="AN228" i="18"/>
  <c r="AI228" i="18"/>
  <c r="AE228" i="18"/>
  <c r="Z228" i="18"/>
  <c r="V228" i="18"/>
  <c r="BA270" i="18"/>
  <c r="AW270" i="18"/>
  <c r="AR270" i="18"/>
  <c r="AN270" i="18"/>
  <c r="AI270" i="18"/>
  <c r="AE270" i="18"/>
  <c r="Z270" i="18"/>
  <c r="V270" i="18"/>
  <c r="Q270" i="18"/>
  <c r="M270" i="18"/>
  <c r="H270" i="18"/>
  <c r="D270" i="18"/>
  <c r="BA269" i="18"/>
  <c r="AW269" i="18"/>
  <c r="AR269" i="18"/>
  <c r="AN269" i="18"/>
  <c r="AI269" i="18"/>
  <c r="AE269" i="18"/>
  <c r="Z269" i="18"/>
  <c r="V269" i="18"/>
  <c r="Q269" i="18"/>
  <c r="M269" i="18"/>
  <c r="H269" i="18"/>
  <c r="D269" i="18"/>
  <c r="BA268" i="18"/>
  <c r="AW268" i="18"/>
  <c r="AR268" i="18"/>
  <c r="AN268" i="18"/>
  <c r="AI268" i="18"/>
  <c r="AE268" i="18"/>
  <c r="Z268" i="18"/>
  <c r="V268" i="18"/>
  <c r="Q268" i="18"/>
  <c r="M268" i="18"/>
  <c r="H268" i="18"/>
  <c r="D268" i="18"/>
  <c r="BA267" i="18"/>
  <c r="AW267" i="18"/>
  <c r="AR267" i="18"/>
  <c r="AN267" i="18"/>
  <c r="AI267" i="18"/>
  <c r="AE267" i="18"/>
  <c r="Z267" i="18"/>
  <c r="V267" i="18"/>
  <c r="Q267" i="18"/>
  <c r="M267" i="18"/>
  <c r="H267" i="18"/>
  <c r="D267" i="18"/>
  <c r="BA266" i="18"/>
  <c r="AW266" i="18"/>
  <c r="AR266" i="18"/>
  <c r="AN266" i="18"/>
  <c r="AI266" i="18"/>
  <c r="AE266" i="18"/>
  <c r="Z266" i="18"/>
  <c r="V266" i="18"/>
  <c r="Q266" i="18"/>
  <c r="M266" i="18"/>
  <c r="H266" i="18"/>
  <c r="D266" i="18"/>
  <c r="BA265" i="18"/>
  <c r="AW265" i="18"/>
  <c r="AR265" i="18"/>
  <c r="AN265" i="18"/>
  <c r="AI265" i="18"/>
  <c r="AE265" i="18"/>
  <c r="Z265" i="18"/>
  <c r="V265" i="18"/>
  <c r="Q265" i="18"/>
  <c r="M265" i="18"/>
  <c r="H265" i="18"/>
  <c r="D265" i="18"/>
  <c r="BA264" i="18"/>
  <c r="AW264" i="18"/>
  <c r="AR264" i="18"/>
  <c r="AN264" i="18"/>
  <c r="AI264" i="18"/>
  <c r="AE264" i="18"/>
  <c r="Z264" i="18"/>
  <c r="V264" i="18"/>
  <c r="Q264" i="18"/>
  <c r="M264" i="18"/>
  <c r="H264" i="18"/>
  <c r="D264" i="18"/>
  <c r="BA263" i="18"/>
  <c r="AW263" i="18"/>
  <c r="AR263" i="18"/>
  <c r="AN263" i="18"/>
  <c r="AI263" i="18"/>
  <c r="AE263" i="18"/>
  <c r="Z263" i="18"/>
  <c r="V263" i="18"/>
  <c r="Q263" i="18"/>
  <c r="M263" i="18"/>
  <c r="H263" i="18"/>
  <c r="D263" i="18"/>
  <c r="BA262" i="18"/>
  <c r="AW262" i="18"/>
  <c r="AR262" i="18"/>
  <c r="AN262" i="18"/>
  <c r="AI262" i="18"/>
  <c r="AE262" i="18"/>
  <c r="Z262" i="18"/>
  <c r="V262" i="18"/>
  <c r="Q262" i="18"/>
  <c r="M262" i="18"/>
  <c r="H262" i="18"/>
  <c r="D262" i="18"/>
  <c r="BA271" i="18"/>
  <c r="AW271" i="18"/>
  <c r="AR271" i="18"/>
  <c r="AN271" i="18"/>
  <c r="AI271" i="18"/>
  <c r="AE271" i="18"/>
  <c r="Z271" i="18"/>
  <c r="V271" i="18"/>
  <c r="Q271" i="18"/>
  <c r="M271" i="18"/>
  <c r="H271" i="18"/>
  <c r="D271" i="18"/>
  <c r="BA45" i="18"/>
  <c r="AW45" i="18"/>
  <c r="AR45" i="18"/>
  <c r="AN45" i="18"/>
  <c r="AI45" i="18"/>
  <c r="AE45" i="18"/>
  <c r="V45" i="18"/>
  <c r="Q45" i="18"/>
  <c r="M45" i="18"/>
  <c r="H45" i="18"/>
  <c r="D45" i="18"/>
  <c r="BA44" i="18"/>
  <c r="AW44" i="18"/>
  <c r="AR44" i="18"/>
  <c r="AN44" i="18"/>
  <c r="AI44" i="18"/>
  <c r="AE44" i="18"/>
  <c r="V44" i="18"/>
  <c r="Q44" i="18"/>
  <c r="M44" i="18"/>
  <c r="H44" i="18"/>
  <c r="D44" i="18"/>
  <c r="BA43" i="18"/>
  <c r="AW43" i="18"/>
  <c r="AR43" i="18"/>
  <c r="AN43" i="18"/>
  <c r="AI43" i="18"/>
  <c r="AE43" i="18"/>
  <c r="V43" i="18"/>
  <c r="Q43" i="18"/>
  <c r="M43" i="18"/>
  <c r="H43" i="18"/>
  <c r="D43" i="18"/>
  <c r="BA42" i="18"/>
  <c r="AW42" i="18"/>
  <c r="AR42" i="18"/>
  <c r="AN42" i="18"/>
  <c r="AI42" i="18"/>
  <c r="AE42" i="18"/>
  <c r="Z42" i="18"/>
  <c r="V42" i="18"/>
  <c r="Q42" i="18"/>
  <c r="M42" i="18"/>
  <c r="H42" i="18"/>
  <c r="D42" i="18"/>
  <c r="BA41" i="18"/>
  <c r="AW41" i="18"/>
  <c r="AR41" i="18"/>
  <c r="AN41" i="18"/>
  <c r="AI41" i="18"/>
  <c r="AE41" i="18"/>
  <c r="Z41" i="18"/>
  <c r="V41" i="18"/>
  <c r="Q41" i="18"/>
  <c r="M41" i="18"/>
  <c r="H41" i="18"/>
  <c r="D41" i="18"/>
  <c r="BA28" i="18"/>
  <c r="AW28" i="18"/>
  <c r="AR28" i="18"/>
  <c r="AN28" i="18"/>
  <c r="AI28" i="18"/>
  <c r="AE28" i="18"/>
  <c r="Z28" i="18"/>
  <c r="V28" i="18"/>
  <c r="Q28" i="18"/>
  <c r="M28" i="18"/>
  <c r="H28" i="18"/>
  <c r="D28" i="18"/>
  <c r="BA27" i="18"/>
  <c r="AW27" i="18"/>
  <c r="AR27" i="18"/>
  <c r="AN27" i="18"/>
  <c r="AI27" i="18"/>
  <c r="AE27" i="18"/>
  <c r="Z27" i="18"/>
  <c r="V27" i="18"/>
  <c r="Q27" i="18"/>
  <c r="M27" i="18"/>
  <c r="H27" i="18"/>
  <c r="D27" i="18"/>
  <c r="BA26" i="18"/>
  <c r="AW26" i="18"/>
  <c r="AR26" i="18"/>
  <c r="AN26" i="18"/>
  <c r="AI26" i="18"/>
  <c r="AE26" i="18"/>
  <c r="Z26" i="18"/>
  <c r="V26" i="18"/>
  <c r="Q26" i="18"/>
  <c r="M26" i="18"/>
  <c r="H26" i="18"/>
  <c r="D26" i="18"/>
  <c r="BA25" i="18"/>
  <c r="AW25" i="18"/>
  <c r="AR25" i="18"/>
  <c r="AN25" i="18"/>
  <c r="AI25" i="18"/>
  <c r="AE25" i="18"/>
  <c r="Z25" i="18"/>
  <c r="V25" i="18"/>
  <c r="Q25" i="18"/>
  <c r="M25" i="18"/>
  <c r="H25" i="18"/>
  <c r="D25" i="18"/>
  <c r="BA24" i="18"/>
  <c r="AW24" i="18"/>
  <c r="AR24" i="18"/>
  <c r="AN24" i="18"/>
  <c r="AI24" i="18"/>
  <c r="AE24" i="18"/>
  <c r="Z24" i="18"/>
  <c r="V24" i="18"/>
  <c r="Q24" i="18"/>
  <c r="M24" i="18"/>
  <c r="H24" i="18"/>
  <c r="D24" i="18"/>
  <c r="W54" i="25"/>
  <c r="V54" i="25"/>
  <c r="U54" i="25"/>
  <c r="T54" i="25"/>
  <c r="S54" i="25"/>
  <c r="R54" i="25"/>
  <c r="Q54" i="25"/>
  <c r="P54" i="25"/>
  <c r="O54" i="25"/>
  <c r="N54" i="25"/>
  <c r="M54" i="25"/>
  <c r="L54" i="25"/>
  <c r="K54" i="25"/>
  <c r="J54" i="25"/>
  <c r="I54" i="25"/>
  <c r="H54" i="25"/>
  <c r="G54" i="25"/>
  <c r="F54" i="25"/>
  <c r="E54" i="25"/>
  <c r="D54" i="25"/>
  <c r="W53" i="25"/>
  <c r="V53" i="25"/>
  <c r="U53" i="25"/>
  <c r="T53" i="25"/>
  <c r="S53" i="25"/>
  <c r="R53" i="25"/>
  <c r="Q53" i="25"/>
  <c r="P53" i="25"/>
  <c r="O53" i="25"/>
  <c r="N53" i="25"/>
  <c r="M53" i="25"/>
  <c r="L53" i="25"/>
  <c r="K53" i="25"/>
  <c r="J53" i="25"/>
  <c r="I53" i="25"/>
  <c r="H53" i="25"/>
  <c r="G53" i="25"/>
  <c r="F53" i="25"/>
  <c r="E53" i="25"/>
  <c r="D53" i="25"/>
  <c r="W52" i="25"/>
  <c r="V52" i="25"/>
  <c r="U52" i="25"/>
  <c r="T52" i="25"/>
  <c r="S52" i="25"/>
  <c r="R52" i="25"/>
  <c r="Q52" i="25"/>
  <c r="P52" i="25"/>
  <c r="O52" i="25"/>
  <c r="N52" i="25"/>
  <c r="M52" i="25"/>
  <c r="L52" i="25"/>
  <c r="K52" i="25"/>
  <c r="J52" i="25"/>
  <c r="I52" i="25"/>
  <c r="H52" i="25"/>
  <c r="G52" i="25"/>
  <c r="F52" i="25"/>
  <c r="E52" i="25"/>
  <c r="D52" i="25"/>
  <c r="W51" i="25"/>
  <c r="V51" i="25"/>
  <c r="U51" i="25"/>
  <c r="T51" i="25"/>
  <c r="S51" i="25"/>
  <c r="R51" i="25"/>
  <c r="Q51" i="25"/>
  <c r="P51" i="25"/>
  <c r="O51" i="25"/>
  <c r="N51" i="25"/>
  <c r="M51" i="25"/>
  <c r="L51" i="25"/>
  <c r="K51" i="25"/>
  <c r="J51" i="25"/>
  <c r="I51" i="25"/>
  <c r="H51" i="25"/>
  <c r="G51" i="25"/>
  <c r="F51" i="25"/>
  <c r="E51" i="25"/>
  <c r="D51" i="25"/>
  <c r="W50" i="25"/>
  <c r="V50" i="25"/>
  <c r="U50" i="25"/>
  <c r="T50" i="25"/>
  <c r="S50" i="25"/>
  <c r="R50" i="25"/>
  <c r="Q50" i="25"/>
  <c r="P50" i="25"/>
  <c r="O50" i="25"/>
  <c r="N50" i="25"/>
  <c r="M50" i="25"/>
  <c r="L50" i="25"/>
  <c r="K50" i="25"/>
  <c r="J50" i="25"/>
  <c r="I50" i="25"/>
  <c r="H50" i="25"/>
  <c r="G50" i="25"/>
  <c r="F50" i="25"/>
  <c r="E50" i="25"/>
  <c r="D50" i="25"/>
  <c r="W49" i="25"/>
  <c r="V49" i="25"/>
  <c r="U49" i="25"/>
  <c r="T49" i="25"/>
  <c r="S49" i="25"/>
  <c r="R49" i="25"/>
  <c r="Q49" i="25"/>
  <c r="P49" i="25"/>
  <c r="O49" i="25"/>
  <c r="N49" i="25"/>
  <c r="M49" i="25"/>
  <c r="L49" i="25"/>
  <c r="K49" i="25"/>
  <c r="J49" i="25"/>
  <c r="I49" i="25"/>
  <c r="H49" i="25"/>
  <c r="G49" i="25"/>
  <c r="F49" i="25"/>
  <c r="E49" i="25"/>
  <c r="D49" i="25"/>
  <c r="W48" i="25"/>
  <c r="V48" i="25"/>
  <c r="U48" i="25"/>
  <c r="T48" i="25"/>
  <c r="S48" i="25"/>
  <c r="R48" i="25"/>
  <c r="Q48" i="25"/>
  <c r="P48" i="25"/>
  <c r="O48" i="25"/>
  <c r="N48" i="25"/>
  <c r="M48" i="25"/>
  <c r="L48" i="25"/>
  <c r="K48" i="25"/>
  <c r="J48" i="25"/>
  <c r="I48" i="25"/>
  <c r="H48" i="25"/>
  <c r="G48" i="25"/>
  <c r="F48" i="25"/>
  <c r="E48" i="25"/>
  <c r="D48" i="25"/>
  <c r="W47" i="25"/>
  <c r="V47" i="25"/>
  <c r="U47" i="25"/>
  <c r="T47" i="25"/>
  <c r="S47" i="25"/>
  <c r="R47" i="25"/>
  <c r="Q47" i="25"/>
  <c r="P47" i="25"/>
  <c r="O47" i="25"/>
  <c r="N47" i="25"/>
  <c r="M47" i="25"/>
  <c r="L47" i="25"/>
  <c r="K47" i="25"/>
  <c r="J47" i="25"/>
  <c r="I47" i="25"/>
  <c r="H47" i="25"/>
  <c r="G47" i="25"/>
  <c r="F47" i="25"/>
  <c r="E47" i="25"/>
  <c r="D47" i="25"/>
  <c r="W46" i="25"/>
  <c r="V46" i="25"/>
  <c r="U46" i="25"/>
  <c r="T46" i="25"/>
  <c r="S46" i="25"/>
  <c r="R46" i="25"/>
  <c r="Q46" i="25"/>
  <c r="P46" i="25"/>
  <c r="O46" i="25"/>
  <c r="N46" i="25"/>
  <c r="M46" i="25"/>
  <c r="L46" i="25"/>
  <c r="K46" i="25"/>
  <c r="J46" i="25"/>
  <c r="I46" i="25"/>
  <c r="H46" i="25"/>
  <c r="G46" i="25"/>
  <c r="F46" i="25"/>
  <c r="E46" i="25"/>
  <c r="D46" i="25"/>
  <c r="W45" i="25"/>
  <c r="V45" i="25"/>
  <c r="U45" i="25"/>
  <c r="T45" i="25"/>
  <c r="S45" i="25"/>
  <c r="R45" i="25"/>
  <c r="Q45" i="25"/>
  <c r="P45" i="25"/>
  <c r="O45" i="25"/>
  <c r="N45" i="25"/>
  <c r="M45" i="25"/>
  <c r="L45" i="25"/>
  <c r="K45" i="25"/>
  <c r="J45" i="25"/>
  <c r="I45" i="25"/>
  <c r="H45" i="25"/>
  <c r="G45" i="25"/>
  <c r="F45" i="25"/>
  <c r="E45" i="25"/>
  <c r="D45" i="25"/>
  <c r="W44" i="25"/>
  <c r="V44" i="25"/>
  <c r="U44" i="25"/>
  <c r="T44" i="25"/>
  <c r="S44" i="25"/>
  <c r="R44" i="25"/>
  <c r="Q44" i="25"/>
  <c r="P44" i="25"/>
  <c r="O44" i="25"/>
  <c r="N44" i="25"/>
  <c r="M44" i="25"/>
  <c r="L44" i="25"/>
  <c r="K44" i="25"/>
  <c r="J44" i="25"/>
  <c r="I44" i="25"/>
  <c r="H44" i="25"/>
  <c r="G44" i="25"/>
  <c r="F44" i="25"/>
  <c r="E44" i="25"/>
  <c r="D44" i="25"/>
  <c r="W43" i="25"/>
  <c r="V43" i="25"/>
  <c r="U43" i="25"/>
  <c r="T43" i="25"/>
  <c r="S43" i="25"/>
  <c r="R43" i="25"/>
  <c r="Q43" i="25"/>
  <c r="P43" i="25"/>
  <c r="O43" i="25"/>
  <c r="N43" i="25"/>
  <c r="M43" i="25"/>
  <c r="L43" i="25"/>
  <c r="K43" i="25"/>
  <c r="J43" i="25"/>
  <c r="I43" i="25"/>
  <c r="H43" i="25"/>
  <c r="G43" i="25"/>
  <c r="F43" i="25"/>
  <c r="E43" i="25"/>
  <c r="D43" i="25"/>
  <c r="W42" i="25"/>
  <c r="V42" i="25"/>
  <c r="U42" i="25"/>
  <c r="T42" i="25"/>
  <c r="S42" i="25"/>
  <c r="R42" i="25"/>
  <c r="Q42" i="25"/>
  <c r="P42" i="25"/>
  <c r="O42" i="25"/>
  <c r="N42" i="25"/>
  <c r="M42" i="25"/>
  <c r="L42" i="25"/>
  <c r="K42" i="25"/>
  <c r="J42" i="25"/>
  <c r="I42" i="25"/>
  <c r="H42" i="25"/>
  <c r="G42" i="25"/>
  <c r="F42" i="25"/>
  <c r="E42" i="25"/>
  <c r="D42" i="25"/>
  <c r="W41" i="25"/>
  <c r="V41" i="25"/>
  <c r="U41" i="25"/>
  <c r="T41" i="25"/>
  <c r="S41" i="25"/>
  <c r="R41" i="25"/>
  <c r="Q41" i="25"/>
  <c r="P41" i="25"/>
  <c r="O41" i="25"/>
  <c r="N41" i="25"/>
  <c r="M41" i="25"/>
  <c r="L41" i="25"/>
  <c r="K41" i="25"/>
  <c r="J41" i="25"/>
  <c r="I41" i="25"/>
  <c r="H41" i="25"/>
  <c r="G41" i="25"/>
  <c r="F41" i="25"/>
  <c r="E41" i="25"/>
  <c r="D41" i="25"/>
  <c r="W40" i="25"/>
  <c r="V40" i="25"/>
  <c r="U40" i="25"/>
  <c r="T40" i="25"/>
  <c r="S40" i="25"/>
  <c r="R40" i="25"/>
  <c r="Q40" i="25"/>
  <c r="P40" i="25"/>
  <c r="O40" i="25"/>
  <c r="N40" i="25"/>
  <c r="M40" i="25"/>
  <c r="L40" i="25"/>
  <c r="K40" i="25"/>
  <c r="J40" i="25"/>
  <c r="I40" i="25"/>
  <c r="H40" i="25"/>
  <c r="G40" i="25"/>
  <c r="F40" i="25"/>
  <c r="E40" i="25"/>
  <c r="D40" i="25"/>
  <c r="W39" i="25"/>
  <c r="V39" i="25"/>
  <c r="U39" i="25"/>
  <c r="T39" i="25"/>
  <c r="S39" i="25"/>
  <c r="R39" i="25"/>
  <c r="Q39" i="25"/>
  <c r="P39" i="25"/>
  <c r="O39" i="25"/>
  <c r="N39" i="25"/>
  <c r="M39" i="25"/>
  <c r="L39" i="25"/>
  <c r="K39" i="25"/>
  <c r="J39" i="25"/>
  <c r="I39" i="25"/>
  <c r="H39" i="25"/>
  <c r="G39" i="25"/>
  <c r="F39" i="25"/>
  <c r="E39" i="25"/>
  <c r="D39" i="25"/>
  <c r="W38" i="25"/>
  <c r="V38" i="25"/>
  <c r="U38" i="25"/>
  <c r="T38" i="25"/>
  <c r="S38" i="25"/>
  <c r="R38" i="25"/>
  <c r="Q38" i="25"/>
  <c r="P38" i="25"/>
  <c r="O38" i="25"/>
  <c r="N38" i="25"/>
  <c r="M38" i="25"/>
  <c r="L38" i="25"/>
  <c r="K38" i="25"/>
  <c r="J38" i="25"/>
  <c r="I38" i="25"/>
  <c r="H38" i="25"/>
  <c r="G38" i="25"/>
  <c r="F38" i="25"/>
  <c r="E38" i="25"/>
  <c r="D38" i="25"/>
  <c r="W37" i="25"/>
  <c r="V37" i="25"/>
  <c r="U37" i="25"/>
  <c r="T37" i="25"/>
  <c r="S37" i="25"/>
  <c r="R37" i="25"/>
  <c r="Q37" i="25"/>
  <c r="P37" i="25"/>
  <c r="O37" i="25"/>
  <c r="N37" i="25"/>
  <c r="M37" i="25"/>
  <c r="L37" i="25"/>
  <c r="K37" i="25"/>
  <c r="J37" i="25"/>
  <c r="I37" i="25"/>
  <c r="H37" i="25"/>
  <c r="G37" i="25"/>
  <c r="F37" i="25"/>
  <c r="E37" i="25"/>
  <c r="D37" i="25"/>
  <c r="W36" i="25"/>
  <c r="V36" i="25"/>
  <c r="U36" i="25"/>
  <c r="T36" i="25"/>
  <c r="S36" i="25"/>
  <c r="R36" i="25"/>
  <c r="Q36" i="25"/>
  <c r="P36" i="25"/>
  <c r="O36" i="25"/>
  <c r="N36" i="25"/>
  <c r="M36" i="25"/>
  <c r="L36" i="25"/>
  <c r="K36" i="25"/>
  <c r="J36" i="25"/>
  <c r="I36" i="25"/>
  <c r="H36" i="25"/>
  <c r="G36" i="25"/>
  <c r="F36" i="25"/>
  <c r="E36" i="25"/>
  <c r="D36" i="25"/>
  <c r="W35" i="25"/>
  <c r="V35" i="25"/>
  <c r="U35" i="25"/>
  <c r="T35" i="25"/>
  <c r="S35" i="25"/>
  <c r="R35" i="25"/>
  <c r="Q35" i="25"/>
  <c r="P35" i="25"/>
  <c r="O35" i="25"/>
  <c r="N35" i="25"/>
  <c r="M35" i="25"/>
  <c r="L35" i="25"/>
  <c r="K35" i="25"/>
  <c r="J35" i="25"/>
  <c r="I35" i="25"/>
  <c r="H35" i="25"/>
  <c r="G35" i="25"/>
  <c r="F35" i="25"/>
  <c r="E35" i="25"/>
  <c r="D35" i="25"/>
  <c r="W34" i="25"/>
  <c r="V34" i="25"/>
  <c r="U34" i="25"/>
  <c r="T34" i="25"/>
  <c r="S34" i="25"/>
  <c r="R34" i="25"/>
  <c r="Q34" i="25"/>
  <c r="P34" i="25"/>
  <c r="O34" i="25"/>
  <c r="N34" i="25"/>
  <c r="M34" i="25"/>
  <c r="L34" i="25"/>
  <c r="K34" i="25"/>
  <c r="J34" i="25"/>
  <c r="I34" i="25"/>
  <c r="H34" i="25"/>
  <c r="G34" i="25"/>
  <c r="F34" i="25"/>
  <c r="E34" i="25"/>
  <c r="D34" i="25"/>
  <c r="W33" i="25"/>
  <c r="V33" i="25"/>
  <c r="U33" i="25"/>
  <c r="T33" i="25"/>
  <c r="S33" i="25"/>
  <c r="R33" i="25"/>
  <c r="Q33" i="25"/>
  <c r="P33" i="25"/>
  <c r="O33" i="25"/>
  <c r="N33" i="25"/>
  <c r="M33" i="25"/>
  <c r="L33" i="25"/>
  <c r="K33" i="25"/>
  <c r="J33" i="25"/>
  <c r="I33" i="25"/>
  <c r="H33" i="25"/>
  <c r="G33" i="25"/>
  <c r="F33" i="25"/>
  <c r="E33" i="25"/>
  <c r="D33" i="25"/>
  <c r="W32" i="25"/>
  <c r="V32" i="25"/>
  <c r="U32" i="25"/>
  <c r="T32" i="25"/>
  <c r="S32" i="25"/>
  <c r="R32" i="25"/>
  <c r="Q32" i="25"/>
  <c r="P32" i="25"/>
  <c r="O32" i="25"/>
  <c r="N32" i="25"/>
  <c r="M32" i="25"/>
  <c r="L32" i="25"/>
  <c r="K32" i="25"/>
  <c r="J32" i="25"/>
  <c r="I32" i="25"/>
  <c r="H32" i="25"/>
  <c r="G32" i="25"/>
  <c r="F32" i="25"/>
  <c r="E32" i="25"/>
  <c r="D32" i="25"/>
  <c r="W31" i="25"/>
  <c r="V31" i="25"/>
  <c r="U31" i="25"/>
  <c r="T31" i="25"/>
  <c r="S31" i="25"/>
  <c r="R31" i="25"/>
  <c r="Q31" i="25"/>
  <c r="P31" i="25"/>
  <c r="O31" i="25"/>
  <c r="N31" i="25"/>
  <c r="M31" i="25"/>
  <c r="L31" i="25"/>
  <c r="K31" i="25"/>
  <c r="J31" i="25"/>
  <c r="I31" i="25"/>
  <c r="H31" i="25"/>
  <c r="G31" i="25"/>
  <c r="F31" i="25"/>
  <c r="E31" i="25"/>
  <c r="D31" i="25"/>
  <c r="W30" i="25"/>
  <c r="V30" i="25"/>
  <c r="U30" i="25"/>
  <c r="T30" i="25"/>
  <c r="S30" i="25"/>
  <c r="R30" i="25"/>
  <c r="Q30" i="25"/>
  <c r="P30" i="25"/>
  <c r="O30" i="25"/>
  <c r="N30" i="25"/>
  <c r="M30" i="25"/>
  <c r="L30" i="25"/>
  <c r="K30" i="25"/>
  <c r="J30" i="25"/>
  <c r="I30" i="25"/>
  <c r="H30" i="25"/>
  <c r="G30" i="25"/>
  <c r="F30" i="25"/>
  <c r="E30" i="25"/>
  <c r="D30" i="25"/>
  <c r="W29" i="25"/>
  <c r="V29" i="25"/>
  <c r="U29" i="25"/>
  <c r="T29" i="25"/>
  <c r="S29" i="25"/>
  <c r="R29" i="25"/>
  <c r="Q29" i="25"/>
  <c r="P29" i="25"/>
  <c r="O29" i="25"/>
  <c r="N29" i="25"/>
  <c r="M29" i="25"/>
  <c r="L29" i="25"/>
  <c r="K29" i="25"/>
  <c r="J29" i="25"/>
  <c r="I29" i="25"/>
  <c r="H29" i="25"/>
  <c r="G29" i="25"/>
  <c r="F29" i="25"/>
  <c r="E29" i="25"/>
  <c r="D29" i="25"/>
  <c r="W28" i="25"/>
  <c r="V28" i="25"/>
  <c r="U28" i="25"/>
  <c r="T28" i="25"/>
  <c r="S28" i="25"/>
  <c r="R28" i="25"/>
  <c r="Q28" i="25"/>
  <c r="P28" i="25"/>
  <c r="O28" i="25"/>
  <c r="N28" i="25"/>
  <c r="M28" i="25"/>
  <c r="L28" i="25"/>
  <c r="K28" i="25"/>
  <c r="J28" i="25"/>
  <c r="I28" i="25"/>
  <c r="H28" i="25"/>
  <c r="G28" i="25"/>
  <c r="F28" i="25"/>
  <c r="E28" i="25"/>
  <c r="D28" i="25"/>
  <c r="W27" i="25"/>
  <c r="V27" i="25"/>
  <c r="U27" i="25"/>
  <c r="T27" i="25"/>
  <c r="S27" i="25"/>
  <c r="R27" i="25"/>
  <c r="Q27" i="25"/>
  <c r="P27" i="25"/>
  <c r="O27" i="25"/>
  <c r="N27" i="25"/>
  <c r="M27" i="25"/>
  <c r="L27" i="25"/>
  <c r="K27" i="25"/>
  <c r="J27" i="25"/>
  <c r="I27" i="25"/>
  <c r="H27" i="25"/>
  <c r="G27" i="25"/>
  <c r="F27" i="25"/>
  <c r="E27" i="25"/>
  <c r="D27" i="25"/>
  <c r="W26" i="25"/>
  <c r="V26" i="25"/>
  <c r="U26" i="25"/>
  <c r="T26" i="25"/>
  <c r="S26" i="25"/>
  <c r="R26" i="25"/>
  <c r="Q26" i="25"/>
  <c r="P26" i="25"/>
  <c r="O26" i="25"/>
  <c r="N26" i="25"/>
  <c r="M26" i="25"/>
  <c r="L26" i="25"/>
  <c r="K26" i="25"/>
  <c r="J26" i="25"/>
  <c r="I26" i="25"/>
  <c r="H26" i="25"/>
  <c r="G26" i="25"/>
  <c r="F26" i="25"/>
  <c r="E26" i="25"/>
  <c r="D26" i="25"/>
  <c r="W25" i="25"/>
  <c r="V25" i="25"/>
  <c r="U25" i="25"/>
  <c r="T25" i="25"/>
  <c r="S25" i="25"/>
  <c r="R25" i="25"/>
  <c r="Q25" i="25"/>
  <c r="P25" i="25"/>
  <c r="O25" i="25"/>
  <c r="N25" i="25"/>
  <c r="M25" i="25"/>
  <c r="L25" i="25"/>
  <c r="K25" i="25"/>
  <c r="J25" i="25"/>
  <c r="I25" i="25"/>
  <c r="H25" i="25"/>
  <c r="G25" i="25"/>
  <c r="F25" i="25"/>
  <c r="E25" i="25"/>
  <c r="D25" i="25"/>
  <c r="W24" i="25"/>
  <c r="V24" i="25"/>
  <c r="U24" i="25"/>
  <c r="T24" i="25"/>
  <c r="S24" i="25"/>
  <c r="R24" i="25"/>
  <c r="Q24" i="25"/>
  <c r="P24" i="25"/>
  <c r="O24" i="25"/>
  <c r="N24" i="25"/>
  <c r="M24" i="25"/>
  <c r="L24" i="25"/>
  <c r="K24" i="25"/>
  <c r="J24" i="25"/>
  <c r="I24" i="25"/>
  <c r="H24" i="25"/>
  <c r="G24" i="25"/>
  <c r="F24" i="25"/>
  <c r="E24" i="25"/>
  <c r="D24" i="25"/>
  <c r="W23" i="25"/>
  <c r="V23" i="25"/>
  <c r="U23" i="25"/>
  <c r="T23" i="25"/>
  <c r="S23" i="25"/>
  <c r="R23" i="25"/>
  <c r="Q23" i="25"/>
  <c r="P23" i="25"/>
  <c r="O23" i="25"/>
  <c r="N23" i="25"/>
  <c r="M23" i="25"/>
  <c r="L23" i="25"/>
  <c r="K23" i="25"/>
  <c r="J23" i="25"/>
  <c r="I23" i="25"/>
  <c r="H23" i="25"/>
  <c r="G23" i="25"/>
  <c r="F23" i="25"/>
  <c r="E23" i="25"/>
  <c r="D23" i="25"/>
  <c r="W22" i="25"/>
  <c r="V22" i="25"/>
  <c r="U22" i="25"/>
  <c r="T22" i="25"/>
  <c r="S22" i="25"/>
  <c r="R22" i="25"/>
  <c r="Q22" i="25"/>
  <c r="P22" i="25"/>
  <c r="O22" i="25"/>
  <c r="N22" i="25"/>
  <c r="M22" i="25"/>
  <c r="L22" i="25"/>
  <c r="K22" i="25"/>
  <c r="J22" i="25"/>
  <c r="I22" i="25"/>
  <c r="H22" i="25"/>
  <c r="G22" i="25"/>
  <c r="F22" i="25"/>
  <c r="E22" i="25"/>
  <c r="D22" i="25"/>
  <c r="W21" i="25"/>
  <c r="V21" i="25"/>
  <c r="U21" i="25"/>
  <c r="T21" i="25"/>
  <c r="S21" i="25"/>
  <c r="R21" i="25"/>
  <c r="Q21" i="25"/>
  <c r="P21" i="25"/>
  <c r="O21" i="25"/>
  <c r="N21" i="25"/>
  <c r="M21" i="25"/>
  <c r="L21" i="25"/>
  <c r="K21" i="25"/>
  <c r="J21" i="25"/>
  <c r="I21" i="25"/>
  <c r="H21" i="25"/>
  <c r="G21" i="25"/>
  <c r="F21" i="25"/>
  <c r="E21" i="25"/>
  <c r="D21" i="25"/>
  <c r="W20" i="25"/>
  <c r="V20" i="25"/>
  <c r="U20" i="25"/>
  <c r="T20" i="25"/>
  <c r="S20" i="25"/>
  <c r="R20" i="25"/>
  <c r="Q20" i="25"/>
  <c r="P20" i="25"/>
  <c r="O20" i="25"/>
  <c r="N20" i="25"/>
  <c r="M20" i="25"/>
  <c r="L20" i="25"/>
  <c r="K20" i="25"/>
  <c r="J20" i="25"/>
  <c r="I20" i="25"/>
  <c r="H20" i="25"/>
  <c r="G20" i="25"/>
  <c r="F20" i="25"/>
  <c r="E20" i="25"/>
  <c r="D20" i="25"/>
  <c r="W19" i="25"/>
  <c r="V19" i="25"/>
  <c r="U19" i="25"/>
  <c r="T19" i="25"/>
  <c r="S19" i="25"/>
  <c r="R19" i="25"/>
  <c r="Q19" i="25"/>
  <c r="P19" i="25"/>
  <c r="O19" i="25"/>
  <c r="N19" i="25"/>
  <c r="M19" i="25"/>
  <c r="L19" i="25"/>
  <c r="K19" i="25"/>
  <c r="J19" i="25"/>
  <c r="I19" i="25"/>
  <c r="H19" i="25"/>
  <c r="G19" i="25"/>
  <c r="F19" i="25"/>
  <c r="E19" i="25"/>
  <c r="D19" i="25"/>
  <c r="W18" i="25"/>
  <c r="V18" i="25"/>
  <c r="U18" i="25"/>
  <c r="T18" i="25"/>
  <c r="S18" i="25"/>
  <c r="R18" i="25"/>
  <c r="Q18" i="25"/>
  <c r="P18" i="25"/>
  <c r="O18" i="25"/>
  <c r="N18" i="25"/>
  <c r="M18" i="25"/>
  <c r="L18" i="25"/>
  <c r="K18" i="25"/>
  <c r="J18" i="25"/>
  <c r="I18" i="25"/>
  <c r="H18" i="25"/>
  <c r="G18" i="25"/>
  <c r="F18" i="25"/>
  <c r="E18" i="25"/>
  <c r="D18" i="25"/>
  <c r="W17" i="25"/>
  <c r="V17" i="25"/>
  <c r="U17" i="25"/>
  <c r="T17" i="25"/>
  <c r="S17" i="25"/>
  <c r="R17" i="25"/>
  <c r="Q17" i="25"/>
  <c r="P17" i="25"/>
  <c r="O17" i="25"/>
  <c r="N17" i="25"/>
  <c r="M17" i="25"/>
  <c r="L17" i="25"/>
  <c r="K17" i="25"/>
  <c r="J17" i="25"/>
  <c r="I17" i="25"/>
  <c r="H17" i="25"/>
  <c r="G17" i="25"/>
  <c r="F17" i="25"/>
  <c r="E17" i="25"/>
  <c r="D17" i="25"/>
  <c r="W16" i="25"/>
  <c r="V16" i="25"/>
  <c r="U16" i="25"/>
  <c r="T16" i="25"/>
  <c r="S16" i="25"/>
  <c r="R16" i="25"/>
  <c r="Q16" i="25"/>
  <c r="P16" i="25"/>
  <c r="O16" i="25"/>
  <c r="N16" i="25"/>
  <c r="M16" i="25"/>
  <c r="L16" i="25"/>
  <c r="K16" i="25"/>
  <c r="J16" i="25"/>
  <c r="I16" i="25"/>
  <c r="H16" i="25"/>
  <c r="G16" i="25"/>
  <c r="F16" i="25"/>
  <c r="E16" i="25"/>
  <c r="D16" i="25"/>
  <c r="W15" i="25"/>
  <c r="V15" i="25"/>
  <c r="U15" i="25"/>
  <c r="T15" i="25"/>
  <c r="S15" i="25"/>
  <c r="R15" i="25"/>
  <c r="Q15" i="25"/>
  <c r="P15" i="25"/>
  <c r="O15" i="25"/>
  <c r="N15" i="25"/>
  <c r="M15" i="25"/>
  <c r="L15" i="25"/>
  <c r="K15" i="25"/>
  <c r="J15" i="25"/>
  <c r="I15" i="25"/>
  <c r="H15" i="25"/>
  <c r="G15" i="25"/>
  <c r="F15" i="25"/>
  <c r="E15" i="25"/>
  <c r="D15" i="25"/>
  <c r="W14" i="25"/>
  <c r="V14" i="25"/>
  <c r="U14" i="25"/>
  <c r="T14" i="25"/>
  <c r="S14" i="25"/>
  <c r="R14" i="25"/>
  <c r="Q14" i="25"/>
  <c r="P14" i="25"/>
  <c r="O14" i="25"/>
  <c r="N14" i="25"/>
  <c r="M14" i="25"/>
  <c r="L14" i="25"/>
  <c r="K14" i="25"/>
  <c r="J14" i="25"/>
  <c r="I14" i="25"/>
  <c r="H14" i="25"/>
  <c r="G14" i="25"/>
  <c r="F14" i="25"/>
  <c r="E14" i="25"/>
  <c r="D14" i="25"/>
  <c r="W13" i="25"/>
  <c r="V13" i="25"/>
  <c r="U13" i="25"/>
  <c r="T13" i="25"/>
  <c r="S13" i="25"/>
  <c r="R13" i="25"/>
  <c r="Q13" i="25"/>
  <c r="P13" i="25"/>
  <c r="O13" i="25"/>
  <c r="N13" i="25"/>
  <c r="M13" i="25"/>
  <c r="L13" i="25"/>
  <c r="K13" i="25"/>
  <c r="J13" i="25"/>
  <c r="I13" i="25"/>
  <c r="H13" i="25"/>
  <c r="G13" i="25"/>
  <c r="F13" i="25"/>
  <c r="E13" i="25"/>
  <c r="D13" i="25"/>
  <c r="W12" i="25"/>
  <c r="V12" i="25"/>
  <c r="U12" i="25"/>
  <c r="T12" i="25"/>
  <c r="S12" i="25"/>
  <c r="R12" i="25"/>
  <c r="Q12" i="25"/>
  <c r="P12" i="25"/>
  <c r="O12" i="25"/>
  <c r="N12" i="25"/>
  <c r="M12" i="25"/>
  <c r="L12" i="25"/>
  <c r="K12" i="25"/>
  <c r="J12" i="25"/>
  <c r="I12" i="25"/>
  <c r="H12" i="25"/>
  <c r="G12" i="25"/>
  <c r="F12" i="25"/>
  <c r="E12" i="25"/>
  <c r="D12" i="25"/>
  <c r="W11" i="25"/>
  <c r="V11" i="25"/>
  <c r="U11" i="25"/>
  <c r="T11" i="25"/>
  <c r="S11" i="25"/>
  <c r="R11" i="25"/>
  <c r="Q11" i="25"/>
  <c r="P11" i="25"/>
  <c r="O11" i="25"/>
  <c r="N11" i="25"/>
  <c r="M11" i="25"/>
  <c r="L11" i="25"/>
  <c r="K11" i="25"/>
  <c r="J11" i="25"/>
  <c r="I11" i="25"/>
  <c r="H11" i="25"/>
  <c r="G11" i="25"/>
  <c r="F11" i="25"/>
  <c r="E11" i="25"/>
  <c r="D11" i="25"/>
  <c r="W10" i="25"/>
  <c r="V10" i="25"/>
  <c r="U10" i="25"/>
  <c r="T10" i="25"/>
  <c r="S10" i="25"/>
  <c r="R10" i="25"/>
  <c r="Q10" i="25"/>
  <c r="P10" i="25"/>
  <c r="O10" i="25"/>
  <c r="N10" i="25"/>
  <c r="M10" i="25"/>
  <c r="L10" i="25"/>
  <c r="K10" i="25"/>
  <c r="J10" i="25"/>
  <c r="I10" i="25"/>
  <c r="H10" i="25"/>
  <c r="G10" i="25"/>
  <c r="F10" i="25"/>
  <c r="E10" i="25"/>
  <c r="D10" i="25"/>
  <c r="W9" i="25"/>
  <c r="V9" i="25"/>
  <c r="U9" i="25"/>
  <c r="T9" i="25"/>
  <c r="S9" i="25"/>
  <c r="R9" i="25"/>
  <c r="Q9" i="25"/>
  <c r="P9" i="25"/>
  <c r="O9" i="25"/>
  <c r="N9" i="25"/>
  <c r="M9" i="25"/>
  <c r="L9" i="25"/>
  <c r="K9" i="25"/>
  <c r="J9" i="25"/>
  <c r="I9" i="25"/>
  <c r="H9" i="25"/>
  <c r="G9" i="25"/>
  <c r="F9" i="25"/>
  <c r="E9" i="25"/>
  <c r="D9" i="25"/>
  <c r="W8" i="25"/>
  <c r="V8" i="25"/>
  <c r="U8" i="25"/>
  <c r="T8" i="25"/>
  <c r="S8" i="25"/>
  <c r="R8" i="25"/>
  <c r="Q8" i="25"/>
  <c r="P8" i="25"/>
  <c r="O8" i="25"/>
  <c r="N8" i="25"/>
  <c r="M8" i="25"/>
  <c r="L8" i="25"/>
  <c r="K8" i="25"/>
  <c r="J8" i="25"/>
  <c r="I8" i="25"/>
  <c r="H8" i="25"/>
  <c r="G8" i="25"/>
  <c r="F8" i="25"/>
  <c r="E8" i="25"/>
  <c r="D8" i="25"/>
  <c r="W7" i="25"/>
  <c r="V7" i="25"/>
  <c r="U7" i="25"/>
  <c r="T7" i="25"/>
  <c r="S7" i="25"/>
  <c r="R7" i="25"/>
  <c r="Q7" i="25"/>
  <c r="P7" i="25"/>
  <c r="O7" i="25"/>
  <c r="N7" i="25"/>
  <c r="M7" i="25"/>
  <c r="L7" i="25"/>
  <c r="K7" i="25"/>
  <c r="J7" i="25"/>
  <c r="I7" i="25"/>
  <c r="H7" i="25"/>
  <c r="G7" i="25"/>
  <c r="F7" i="25"/>
  <c r="E7" i="25"/>
  <c r="D7" i="25"/>
  <c r="W6" i="25"/>
  <c r="V6" i="25"/>
  <c r="U6" i="25"/>
  <c r="T6" i="25"/>
  <c r="S6" i="25"/>
  <c r="R6" i="25"/>
  <c r="Q6" i="25"/>
  <c r="P6" i="25"/>
  <c r="O6" i="25"/>
  <c r="N6" i="25"/>
  <c r="M6" i="25"/>
  <c r="L6" i="25"/>
  <c r="K6" i="25"/>
  <c r="J6" i="25"/>
  <c r="I6" i="25"/>
  <c r="H6" i="25"/>
  <c r="G6" i="25"/>
  <c r="F6" i="25"/>
  <c r="E6" i="25"/>
  <c r="D6" i="25"/>
  <c r="W5" i="25"/>
  <c r="V5" i="25"/>
  <c r="U5" i="25"/>
  <c r="T5" i="25"/>
  <c r="S5" i="25"/>
  <c r="R5" i="25"/>
  <c r="Q5" i="25"/>
  <c r="P5" i="25"/>
  <c r="O5" i="25"/>
  <c r="N5" i="25"/>
  <c r="M5" i="25"/>
  <c r="L5" i="25"/>
  <c r="K5" i="25"/>
  <c r="J5" i="25"/>
  <c r="I5" i="25"/>
  <c r="H5" i="25"/>
  <c r="G5" i="25"/>
  <c r="F5" i="25"/>
  <c r="E5" i="25"/>
  <c r="D5" i="25"/>
  <c r="AH28" i="15" a="1"/>
  <c r="AH23" i="15" a="1"/>
  <c r="AH44" i="15" a="1"/>
  <c r="AH46" i="15" a="1"/>
  <c r="AH49" i="15" a="1"/>
  <c r="AH50" i="15" a="1"/>
  <c r="AH52" i="15" a="1"/>
  <c r="AH19" i="15" a="1"/>
  <c r="AH13" i="15" a="1"/>
  <c r="AH12" i="15" a="1"/>
  <c r="AH26" i="15" a="1"/>
  <c r="AH8" i="15" a="1"/>
  <c r="AH42" i="15" a="1"/>
  <c r="AH16" i="15" a="1"/>
  <c r="AH10" i="15" a="1"/>
  <c r="AH21" i="15" a="1"/>
  <c r="AH27" i="15" a="1"/>
  <c r="AH55" i="15" a="1"/>
  <c r="AH41" i="15" a="1"/>
  <c r="AH25" i="15" a="1"/>
  <c r="AH45" i="15" a="1"/>
  <c r="AH38" i="15" a="1"/>
  <c r="AH17" i="15" a="1"/>
  <c r="AH54" i="15" a="1"/>
  <c r="AH40" i="15" a="1"/>
  <c r="AH29" i="15" a="1"/>
  <c r="AH53" i="15" a="1"/>
  <c r="AH22" i="15" a="1"/>
  <c r="AH36" i="15" a="1"/>
  <c r="AH35" i="15" a="1"/>
  <c r="AH47" i="15" a="1"/>
  <c r="AH33" i="15" a="1"/>
  <c r="AH11" i="15" a="1"/>
  <c r="AH37" i="15" a="1"/>
  <c r="AH43" i="15" a="1"/>
  <c r="AH48" i="15" a="1"/>
  <c r="AH24" i="15" a="1"/>
  <c r="AH14" i="15" a="1"/>
  <c r="AH30" i="15" a="1"/>
  <c r="AH34" i="15" a="1"/>
  <c r="AH20" i="15" a="1"/>
  <c r="AH9" i="15" a="1"/>
  <c r="AH18" i="15" a="1"/>
  <c r="AH56" i="15" a="1"/>
  <c r="AH51" i="15" a="1"/>
  <c r="AH15" i="15" a="1"/>
  <c r="AH31" i="15" a="1"/>
  <c r="AH32" i="15" a="1"/>
  <c r="AH39" i="15" a="1"/>
  <c r="AH51" i="15" l="1"/>
  <c r="CA46" i="33" s="1"/>
  <c r="AH43" i="15"/>
  <c r="CA38" i="33" s="1"/>
  <c r="AH24" i="15"/>
  <c r="CA19" i="33" s="1"/>
  <c r="AH11" i="15"/>
  <c r="CA6" i="33" s="1"/>
  <c r="AH45" i="15"/>
  <c r="CA40" i="33" s="1"/>
  <c r="AH44" i="15"/>
  <c r="CA39" i="33" s="1"/>
  <c r="AH30" i="15"/>
  <c r="CA25" i="33" s="1"/>
  <c r="AH18" i="15"/>
  <c r="CA13" i="33" s="1"/>
  <c r="AH46" i="15"/>
  <c r="CA41" i="33" s="1"/>
  <c r="AH26" i="15"/>
  <c r="CA21" i="33" s="1"/>
  <c r="AH12" i="15"/>
  <c r="CA7" i="33" s="1"/>
  <c r="AH31" i="15"/>
  <c r="CA26" i="33" s="1"/>
  <c r="AH55" i="15"/>
  <c r="CA50" i="33" s="1"/>
  <c r="AH39" i="15"/>
  <c r="CA34" i="33" s="1"/>
  <c r="AH21" i="15"/>
  <c r="CA16" i="33" s="1"/>
  <c r="AH14" i="15"/>
  <c r="CA9" i="33" s="1"/>
  <c r="AH56" i="15"/>
  <c r="CA51" i="33" s="1"/>
  <c r="AH41" i="15"/>
  <c r="CA36" i="33" s="1"/>
  <c r="AH33" i="15"/>
  <c r="CA28" i="33" s="1"/>
  <c r="AH10" i="15"/>
  <c r="CA5" i="33" s="1"/>
  <c r="AH29" i="15"/>
  <c r="CA24" i="33" s="1"/>
  <c r="AH52" i="15"/>
  <c r="CA47" i="33" s="1"/>
  <c r="AH37" i="15"/>
  <c r="CA32" i="33" s="1"/>
  <c r="AH54" i="15"/>
  <c r="CA49" i="33" s="1"/>
  <c r="AH38" i="15"/>
  <c r="CA33" i="33" s="1"/>
  <c r="AH20" i="15"/>
  <c r="CA15" i="33" s="1"/>
  <c r="AH40" i="15"/>
  <c r="CA35" i="33" s="1"/>
  <c r="AH22" i="15"/>
  <c r="CA17" i="33" s="1"/>
  <c r="AH15" i="15"/>
  <c r="CA10" i="33" s="1"/>
  <c r="AH8" i="15"/>
  <c r="CA3" i="33" s="1"/>
  <c r="AH49" i="15"/>
  <c r="CA44" i="33" s="1"/>
  <c r="AH42" i="15"/>
  <c r="CA37" i="33" s="1"/>
  <c r="AH34" i="15"/>
  <c r="CA29" i="33" s="1"/>
  <c r="AH27" i="15"/>
  <c r="CA22" i="33" s="1"/>
  <c r="AH17" i="15"/>
  <c r="CA12" i="33" s="1"/>
  <c r="AH36" i="15"/>
  <c r="CA31" i="33" s="1"/>
  <c r="AH25" i="15"/>
  <c r="CA20" i="33" s="1"/>
  <c r="AH53" i="15"/>
  <c r="CA48" i="33" s="1"/>
  <c r="AH19" i="15"/>
  <c r="CA14" i="33" s="1"/>
  <c r="AH47" i="15"/>
  <c r="CA42" i="33" s="1"/>
  <c r="AH13" i="15"/>
  <c r="CA8" i="33" s="1"/>
  <c r="AH48" i="15"/>
  <c r="CA43" i="33" s="1"/>
  <c r="AH32" i="15"/>
  <c r="CA27" i="33" s="1"/>
  <c r="AH23" i="15"/>
  <c r="CA18" i="33" s="1"/>
  <c r="AH16" i="15"/>
  <c r="CA11" i="33" s="1"/>
  <c r="AH9" i="15"/>
  <c r="CA4" i="33" s="1"/>
  <c r="AH50" i="15"/>
  <c r="CA45" i="33" s="1"/>
  <c r="AH35" i="15"/>
  <c r="CA30" i="33" s="1"/>
  <c r="AH28" i="15"/>
  <c r="CA23" i="33" s="1"/>
  <c r="AR46" i="18"/>
  <c r="AW46" i="18"/>
  <c r="BA46" i="18"/>
  <c r="Z46" i="18"/>
  <c r="AE46" i="18"/>
  <c r="Z47" i="18"/>
  <c r="AE47" i="18"/>
  <c r="Z48" i="18"/>
  <c r="AE48" i="18"/>
  <c r="AW237" i="18"/>
  <c r="AW236" i="18"/>
  <c r="AW203" i="18"/>
  <c r="AW202" i="18"/>
  <c r="AW201" i="18"/>
  <c r="AW200" i="18"/>
  <c r="AW199" i="18"/>
  <c r="AW198" i="18"/>
  <c r="AW197" i="18"/>
  <c r="AW196" i="18"/>
  <c r="AW195" i="18"/>
  <c r="AW194" i="18"/>
  <c r="AW152" i="18"/>
  <c r="AW151" i="18"/>
  <c r="AW150" i="18"/>
  <c r="AW149" i="18"/>
  <c r="AW148" i="18"/>
  <c r="AW147" i="18"/>
  <c r="AW146" i="18"/>
  <c r="AW145" i="18"/>
  <c r="AW144" i="18"/>
  <c r="AW143" i="18"/>
  <c r="AW135" i="18"/>
  <c r="AW134" i="18"/>
  <c r="AW133" i="18"/>
  <c r="AW132" i="18"/>
  <c r="AW131" i="18"/>
  <c r="AW130" i="18"/>
  <c r="AW129" i="18"/>
  <c r="AW128" i="18"/>
  <c r="AW127" i="18"/>
  <c r="AW126" i="18"/>
  <c r="AW118" i="18"/>
  <c r="AW117" i="18"/>
  <c r="AW116" i="18"/>
  <c r="AW115" i="18"/>
  <c r="AW114" i="18"/>
  <c r="AW113" i="18"/>
  <c r="AW112" i="18"/>
  <c r="AW111" i="18"/>
  <c r="AW110" i="18"/>
  <c r="AW109" i="18"/>
  <c r="AW101" i="18"/>
  <c r="AW100" i="18"/>
  <c r="AW99" i="18"/>
  <c r="AW98" i="18"/>
  <c r="AW97" i="18"/>
  <c r="AW96" i="18"/>
  <c r="AW95" i="18"/>
  <c r="AW94" i="18"/>
  <c r="AW93" i="18"/>
  <c r="AW92" i="18"/>
  <c r="AN254" i="18"/>
  <c r="AN253" i="18"/>
  <c r="AN252" i="18"/>
  <c r="AN251" i="18"/>
  <c r="AN250" i="18"/>
  <c r="AN249" i="18"/>
  <c r="AN248" i="18"/>
  <c r="AN247" i="18"/>
  <c r="AN246" i="18"/>
  <c r="AN245" i="18"/>
  <c r="AN237" i="18"/>
  <c r="AN236" i="18"/>
  <c r="AN203" i="18"/>
  <c r="AN202" i="18"/>
  <c r="AN201" i="18"/>
  <c r="AN200" i="18"/>
  <c r="AN199" i="18"/>
  <c r="AN198" i="18"/>
  <c r="AN197" i="18"/>
  <c r="AN196" i="18"/>
  <c r="AN195" i="18"/>
  <c r="AN194" i="18"/>
  <c r="AN152" i="18"/>
  <c r="AN151" i="18"/>
  <c r="AN150" i="18"/>
  <c r="AN149" i="18"/>
  <c r="AN148" i="18"/>
  <c r="AN147" i="18"/>
  <c r="AN146" i="18"/>
  <c r="AN145" i="18"/>
  <c r="AN144" i="18"/>
  <c r="AN143" i="18"/>
  <c r="AN135" i="18"/>
  <c r="AN134" i="18"/>
  <c r="AN133" i="18"/>
  <c r="AN132" i="18"/>
  <c r="AN131" i="18"/>
  <c r="AN130" i="18"/>
  <c r="AN129" i="18"/>
  <c r="AN128" i="18"/>
  <c r="AN127" i="18"/>
  <c r="AN126" i="18"/>
  <c r="AN118" i="18"/>
  <c r="AN117" i="18"/>
  <c r="AN116" i="18"/>
  <c r="AN115" i="18"/>
  <c r="AN114" i="18"/>
  <c r="AN113" i="18"/>
  <c r="AN112" i="18"/>
  <c r="AN111" i="18"/>
  <c r="AN110" i="18"/>
  <c r="AN109" i="18"/>
  <c r="AN101" i="18"/>
  <c r="AN100" i="18"/>
  <c r="AN99" i="18"/>
  <c r="AN98" i="18"/>
  <c r="AN97" i="18"/>
  <c r="AN96" i="18"/>
  <c r="AN95" i="18"/>
  <c r="AN94" i="18"/>
  <c r="AN93" i="18"/>
  <c r="AN92" i="18"/>
  <c r="AE237" i="18"/>
  <c r="AE236" i="18"/>
  <c r="AE203" i="18"/>
  <c r="AE202" i="18"/>
  <c r="AE201" i="18"/>
  <c r="AE200" i="18"/>
  <c r="AE199" i="18"/>
  <c r="AE198" i="18"/>
  <c r="AE197" i="18"/>
  <c r="AE196" i="18"/>
  <c r="AE195" i="18"/>
  <c r="AE194" i="18"/>
  <c r="AE152" i="18"/>
  <c r="AE151" i="18"/>
  <c r="AE150" i="18"/>
  <c r="AE149" i="18"/>
  <c r="AE148" i="18"/>
  <c r="AE147" i="18"/>
  <c r="AE146" i="18"/>
  <c r="AE145" i="18"/>
  <c r="AE144" i="18"/>
  <c r="AE143" i="18"/>
  <c r="AE135" i="18"/>
  <c r="AE134" i="18"/>
  <c r="AE133" i="18"/>
  <c r="AE132" i="18"/>
  <c r="AE131" i="18"/>
  <c r="AE130" i="18"/>
  <c r="AE129" i="18"/>
  <c r="AE128" i="18"/>
  <c r="AE127" i="18"/>
  <c r="AE126" i="18"/>
  <c r="AE118" i="18"/>
  <c r="AE117" i="18"/>
  <c r="AE116" i="18"/>
  <c r="AE115" i="18"/>
  <c r="AE114" i="18"/>
  <c r="AE113" i="18"/>
  <c r="AE112" i="18"/>
  <c r="AE111" i="18"/>
  <c r="AE110" i="18"/>
  <c r="AE109" i="18"/>
  <c r="AE101" i="18"/>
  <c r="AE100" i="18"/>
  <c r="AE99" i="18"/>
  <c r="AE98" i="18"/>
  <c r="AE97" i="18"/>
  <c r="AE96" i="18"/>
  <c r="AE95" i="18"/>
  <c r="AE94" i="18"/>
  <c r="AE93" i="18"/>
  <c r="AE92" i="18"/>
  <c r="V237" i="18"/>
  <c r="V236" i="18"/>
  <c r="V203" i="18"/>
  <c r="V202" i="18"/>
  <c r="V201" i="18"/>
  <c r="V200" i="18"/>
  <c r="V199" i="18"/>
  <c r="V198" i="18"/>
  <c r="V197" i="18"/>
  <c r="V196" i="18"/>
  <c r="V195" i="18"/>
  <c r="V194" i="18"/>
  <c r="V152" i="18"/>
  <c r="V151" i="18"/>
  <c r="V150" i="18"/>
  <c r="V149" i="18"/>
  <c r="V148" i="18"/>
  <c r="V147" i="18"/>
  <c r="V146" i="18"/>
  <c r="V145" i="18"/>
  <c r="V144" i="18"/>
  <c r="V143" i="18"/>
  <c r="V135" i="18"/>
  <c r="V134" i="18"/>
  <c r="V133" i="18"/>
  <c r="V132" i="18"/>
  <c r="V131" i="18"/>
  <c r="V130" i="18"/>
  <c r="V129" i="18"/>
  <c r="V128" i="18"/>
  <c r="V127" i="18"/>
  <c r="V126" i="18"/>
  <c r="V118" i="18"/>
  <c r="V117" i="18"/>
  <c r="V116" i="18"/>
  <c r="V115" i="18"/>
  <c r="V114" i="18"/>
  <c r="V113" i="18"/>
  <c r="V112" i="18"/>
  <c r="V111" i="18"/>
  <c r="V110" i="18"/>
  <c r="V109" i="18"/>
  <c r="V101" i="18"/>
  <c r="V100" i="18"/>
  <c r="V99" i="18"/>
  <c r="V98" i="18"/>
  <c r="V97" i="18"/>
  <c r="V96" i="18"/>
  <c r="V95" i="18"/>
  <c r="V94" i="18"/>
  <c r="V93" i="18"/>
  <c r="V92" i="18"/>
  <c r="M203" i="18"/>
  <c r="M202" i="18"/>
  <c r="M201" i="18"/>
  <c r="M200" i="18"/>
  <c r="M199" i="18"/>
  <c r="M198" i="18"/>
  <c r="M197" i="18"/>
  <c r="M196" i="18"/>
  <c r="M195" i="18"/>
  <c r="M194" i="18"/>
  <c r="M135" i="18"/>
  <c r="M134" i="18"/>
  <c r="M133" i="18"/>
  <c r="M132" i="18"/>
  <c r="M131" i="18"/>
  <c r="M130" i="18"/>
  <c r="M129" i="18"/>
  <c r="M128" i="18"/>
  <c r="M127" i="18"/>
  <c r="M126" i="18"/>
  <c r="M118" i="18"/>
  <c r="M117" i="18"/>
  <c r="M116" i="18"/>
  <c r="M115" i="18"/>
  <c r="M114" i="18"/>
  <c r="M113" i="18"/>
  <c r="M112" i="18"/>
  <c r="M111" i="18"/>
  <c r="M110" i="18"/>
  <c r="M109" i="18"/>
  <c r="M101" i="18"/>
  <c r="M100" i="18"/>
  <c r="M99" i="18"/>
  <c r="M98" i="18"/>
  <c r="M97" i="18"/>
  <c r="M96" i="18"/>
  <c r="M95" i="18"/>
  <c r="M94" i="18"/>
  <c r="M93" i="18"/>
  <c r="M92" i="18"/>
  <c r="D203" i="18"/>
  <c r="D202" i="18"/>
  <c r="D201" i="18"/>
  <c r="D200" i="18"/>
  <c r="D199" i="18"/>
  <c r="D198" i="18"/>
  <c r="D197" i="18"/>
  <c r="D196" i="18"/>
  <c r="D195" i="18"/>
  <c r="D194" i="18"/>
  <c r="D135" i="18"/>
  <c r="D134" i="18"/>
  <c r="D133" i="18"/>
  <c r="D132" i="18"/>
  <c r="D131" i="18"/>
  <c r="D130" i="18"/>
  <c r="D129" i="18"/>
  <c r="D128" i="18"/>
  <c r="D127" i="18"/>
  <c r="D126" i="18"/>
  <c r="D118" i="18"/>
  <c r="D117" i="18"/>
  <c r="D116" i="18"/>
  <c r="D115" i="18"/>
  <c r="D114" i="18"/>
  <c r="D113" i="18"/>
  <c r="D112" i="18"/>
  <c r="D111" i="18"/>
  <c r="D110" i="18"/>
  <c r="D109" i="18"/>
  <c r="AW186" i="18"/>
  <c r="AR186" i="18"/>
  <c r="AN186" i="18"/>
  <c r="AI186" i="18"/>
  <c r="AE186" i="18"/>
  <c r="Z186" i="18"/>
  <c r="V186" i="18"/>
  <c r="Q186" i="18"/>
  <c r="M186" i="18"/>
  <c r="H186" i="18"/>
  <c r="D186" i="18"/>
  <c r="AW185" i="18"/>
  <c r="AR185" i="18"/>
  <c r="AN185" i="18"/>
  <c r="AI185" i="18"/>
  <c r="AE185" i="18"/>
  <c r="Z185" i="18"/>
  <c r="V185" i="18"/>
  <c r="Q185" i="18"/>
  <c r="M185" i="18"/>
  <c r="H185" i="18"/>
  <c r="D185" i="18"/>
  <c r="AW184" i="18"/>
  <c r="AR184" i="18"/>
  <c r="AN184" i="18"/>
  <c r="AI184" i="18"/>
  <c r="AE184" i="18"/>
  <c r="Z184" i="18"/>
  <c r="V184" i="18"/>
  <c r="Q184" i="18"/>
  <c r="M184" i="18"/>
  <c r="H184" i="18"/>
  <c r="D184" i="18"/>
  <c r="AW183" i="18"/>
  <c r="AR183" i="18"/>
  <c r="AN183" i="18"/>
  <c r="AI183" i="18"/>
  <c r="AE183" i="18"/>
  <c r="Z183" i="18"/>
  <c r="V183" i="18"/>
  <c r="Q183" i="18"/>
  <c r="M183" i="18"/>
  <c r="H183" i="18"/>
  <c r="D183" i="18"/>
  <c r="AW182" i="18"/>
  <c r="AR182" i="18"/>
  <c r="AN182" i="18"/>
  <c r="AI182" i="18"/>
  <c r="AE182" i="18"/>
  <c r="Z182" i="18"/>
  <c r="V182" i="18"/>
  <c r="Q182" i="18"/>
  <c r="M182" i="18"/>
  <c r="H182" i="18"/>
  <c r="D182" i="18"/>
  <c r="AW181" i="18"/>
  <c r="AR181" i="18"/>
  <c r="AN181" i="18"/>
  <c r="AI181" i="18"/>
  <c r="AE181" i="18"/>
  <c r="Z181" i="18"/>
  <c r="V181" i="18"/>
  <c r="Q181" i="18"/>
  <c r="M181" i="18"/>
  <c r="H181" i="18"/>
  <c r="D181" i="18"/>
  <c r="AW180" i="18"/>
  <c r="AR180" i="18"/>
  <c r="AN180" i="18"/>
  <c r="AI180" i="18"/>
  <c r="AE180" i="18"/>
  <c r="Z180" i="18"/>
  <c r="V180" i="18"/>
  <c r="Q180" i="18"/>
  <c r="M180" i="18"/>
  <c r="H180" i="18"/>
  <c r="D180" i="18"/>
  <c r="AW179" i="18"/>
  <c r="AR179" i="18"/>
  <c r="AN179" i="18"/>
  <c r="AI179" i="18"/>
  <c r="AE179" i="18"/>
  <c r="Z179" i="18"/>
  <c r="V179" i="18"/>
  <c r="Q179" i="18"/>
  <c r="M179" i="18"/>
  <c r="H179" i="18"/>
  <c r="D179" i="18"/>
  <c r="AW178" i="18"/>
  <c r="AR178" i="18"/>
  <c r="AN178" i="18"/>
  <c r="AI178" i="18"/>
  <c r="AE178" i="18"/>
  <c r="Z178" i="18"/>
  <c r="V178" i="18"/>
  <c r="Q178" i="18"/>
  <c r="M178" i="18"/>
  <c r="H178" i="18"/>
  <c r="D178" i="18"/>
  <c r="AW177" i="18"/>
  <c r="AR177" i="18"/>
  <c r="AN177" i="18"/>
  <c r="AI177" i="18"/>
  <c r="AE177" i="18"/>
  <c r="Z177" i="18"/>
  <c r="V177" i="18"/>
  <c r="Q177" i="18"/>
  <c r="M177" i="18"/>
  <c r="H177" i="18"/>
  <c r="D177" i="18"/>
  <c r="AW169" i="18"/>
  <c r="AR169" i="18"/>
  <c r="AN169" i="18"/>
  <c r="AI169" i="18"/>
  <c r="AE169" i="18"/>
  <c r="Z169" i="18"/>
  <c r="V169" i="18"/>
  <c r="Q169" i="18"/>
  <c r="M169" i="18"/>
  <c r="H169" i="18"/>
  <c r="D169" i="18"/>
  <c r="AW168" i="18"/>
  <c r="AR168" i="18"/>
  <c r="AN168" i="18"/>
  <c r="AI168" i="18"/>
  <c r="AE168" i="18"/>
  <c r="Z168" i="18"/>
  <c r="V168" i="18"/>
  <c r="Q168" i="18"/>
  <c r="M168" i="18"/>
  <c r="H168" i="18"/>
  <c r="D168" i="18"/>
  <c r="AW167" i="18"/>
  <c r="AR167" i="18"/>
  <c r="AN167" i="18"/>
  <c r="AI167" i="18"/>
  <c r="AE167" i="18"/>
  <c r="Z167" i="18"/>
  <c r="V167" i="18"/>
  <c r="Q167" i="18"/>
  <c r="M167" i="18"/>
  <c r="H167" i="18"/>
  <c r="D167" i="18"/>
  <c r="AW166" i="18"/>
  <c r="AR166" i="18"/>
  <c r="AN166" i="18"/>
  <c r="AI166" i="18"/>
  <c r="AE166" i="18"/>
  <c r="Z166" i="18"/>
  <c r="V166" i="18"/>
  <c r="Q166" i="18"/>
  <c r="M166" i="18"/>
  <c r="H166" i="18"/>
  <c r="D166" i="18"/>
  <c r="AW165" i="18"/>
  <c r="AR165" i="18"/>
  <c r="AN165" i="18"/>
  <c r="AI165" i="18"/>
  <c r="AE165" i="18"/>
  <c r="Z165" i="18"/>
  <c r="V165" i="18"/>
  <c r="Q165" i="18"/>
  <c r="M165" i="18"/>
  <c r="H165" i="18"/>
  <c r="D165" i="18"/>
  <c r="AW164" i="18"/>
  <c r="AR164" i="18"/>
  <c r="AN164" i="18"/>
  <c r="AI164" i="18"/>
  <c r="AE164" i="18"/>
  <c r="Z164" i="18"/>
  <c r="V164" i="18"/>
  <c r="Q164" i="18"/>
  <c r="M164" i="18"/>
  <c r="H164" i="18"/>
  <c r="D164" i="18"/>
  <c r="AW163" i="18"/>
  <c r="AR163" i="18"/>
  <c r="AN163" i="18"/>
  <c r="AI163" i="18"/>
  <c r="AE163" i="18"/>
  <c r="Z163" i="18"/>
  <c r="V163" i="18"/>
  <c r="Q163" i="18"/>
  <c r="M163" i="18"/>
  <c r="H163" i="18"/>
  <c r="D163" i="18"/>
  <c r="AW162" i="18"/>
  <c r="AR162" i="18"/>
  <c r="AN162" i="18"/>
  <c r="AI162" i="18"/>
  <c r="AE162" i="18"/>
  <c r="Z162" i="18"/>
  <c r="V162" i="18"/>
  <c r="Q162" i="18"/>
  <c r="M162" i="18"/>
  <c r="H162" i="18"/>
  <c r="D162" i="18"/>
  <c r="AW161" i="18"/>
  <c r="AR161" i="18"/>
  <c r="AN161" i="18"/>
  <c r="AI161" i="18"/>
  <c r="AE161" i="18"/>
  <c r="Z161" i="18"/>
  <c r="V161" i="18"/>
  <c r="Q161" i="18"/>
  <c r="M161" i="18"/>
  <c r="H161" i="18"/>
  <c r="D161" i="18"/>
  <c r="AW160" i="18"/>
  <c r="AR160" i="18"/>
  <c r="AN160" i="18"/>
  <c r="AI160" i="18"/>
  <c r="AE160" i="18"/>
  <c r="Z160" i="18"/>
  <c r="V160" i="18"/>
  <c r="Q160" i="18"/>
  <c r="M160" i="18"/>
  <c r="H160" i="18"/>
  <c r="D160" i="18"/>
  <c r="AW220" i="18"/>
  <c r="AR220" i="18"/>
  <c r="AN220" i="18"/>
  <c r="AI220" i="18"/>
  <c r="AE220" i="18"/>
  <c r="Z220" i="18"/>
  <c r="V220" i="18"/>
  <c r="Q220" i="18"/>
  <c r="M220" i="18"/>
  <c r="H220" i="18"/>
  <c r="D220" i="18"/>
  <c r="AW219" i="18"/>
  <c r="AR219" i="18"/>
  <c r="AN219" i="18"/>
  <c r="AI219" i="18"/>
  <c r="AE219" i="18"/>
  <c r="Z219" i="18"/>
  <c r="V219" i="18"/>
  <c r="Q219" i="18"/>
  <c r="M219" i="18"/>
  <c r="H219" i="18"/>
  <c r="D219" i="18"/>
  <c r="AW218" i="18"/>
  <c r="AR218" i="18"/>
  <c r="AN218" i="18"/>
  <c r="AI218" i="18"/>
  <c r="AE218" i="18"/>
  <c r="Z218" i="18"/>
  <c r="V218" i="18"/>
  <c r="Q218" i="18"/>
  <c r="M218" i="18"/>
  <c r="H218" i="18"/>
  <c r="D218" i="18"/>
  <c r="AW217" i="18"/>
  <c r="AR217" i="18"/>
  <c r="AN217" i="18"/>
  <c r="AI217" i="18"/>
  <c r="AE217" i="18"/>
  <c r="Z217" i="18"/>
  <c r="V217" i="18"/>
  <c r="Q217" i="18"/>
  <c r="M217" i="18"/>
  <c r="H217" i="18"/>
  <c r="D217" i="18"/>
  <c r="AW216" i="18"/>
  <c r="AR216" i="18"/>
  <c r="AN216" i="18"/>
  <c r="AI216" i="18"/>
  <c r="AE216" i="18"/>
  <c r="Z216" i="18"/>
  <c r="V216" i="18"/>
  <c r="Q216" i="18"/>
  <c r="M216" i="18"/>
  <c r="H216" i="18"/>
  <c r="D216" i="18"/>
  <c r="AW215" i="18"/>
  <c r="AR215" i="18"/>
  <c r="AN215" i="18"/>
  <c r="AI215" i="18"/>
  <c r="AE215" i="18"/>
  <c r="Z215" i="18"/>
  <c r="V215" i="18"/>
  <c r="Q215" i="18"/>
  <c r="M215" i="18"/>
  <c r="H215" i="18"/>
  <c r="D215" i="18"/>
  <c r="AW214" i="18"/>
  <c r="AR214" i="18"/>
  <c r="AN214" i="18"/>
  <c r="AI214" i="18"/>
  <c r="AE214" i="18"/>
  <c r="Z214" i="18"/>
  <c r="V214" i="18"/>
  <c r="Q214" i="18"/>
  <c r="M214" i="18"/>
  <c r="H214" i="18"/>
  <c r="D214" i="18"/>
  <c r="AW213" i="18"/>
  <c r="AR213" i="18"/>
  <c r="AN213" i="18"/>
  <c r="AI213" i="18"/>
  <c r="AE213" i="18"/>
  <c r="Z213" i="18"/>
  <c r="V213" i="18"/>
  <c r="Q213" i="18"/>
  <c r="M213" i="18"/>
  <c r="H213" i="18"/>
  <c r="D213" i="18"/>
  <c r="AW212" i="18"/>
  <c r="AR212" i="18"/>
  <c r="AN212" i="18"/>
  <c r="AI212" i="18"/>
  <c r="AE212" i="18"/>
  <c r="Z212" i="18"/>
  <c r="V212" i="18"/>
  <c r="Q212" i="18"/>
  <c r="M212" i="18"/>
  <c r="H212" i="18"/>
  <c r="D212" i="18"/>
  <c r="AW211" i="18"/>
  <c r="AR211" i="18"/>
  <c r="AN211" i="18"/>
  <c r="AI211" i="18"/>
  <c r="AE211" i="18"/>
  <c r="Z211" i="18"/>
  <c r="V211" i="18"/>
  <c r="Q211" i="18"/>
  <c r="M211" i="18"/>
  <c r="H211" i="18"/>
  <c r="D211" i="18"/>
  <c r="D101" i="18"/>
  <c r="D100" i="18"/>
  <c r="D99" i="18"/>
  <c r="D98" i="18"/>
  <c r="D97" i="18"/>
  <c r="D96" i="18"/>
  <c r="D95" i="18"/>
  <c r="D94" i="18"/>
  <c r="D93" i="18"/>
  <c r="D92" i="18"/>
  <c r="AW84" i="18"/>
  <c r="AR84" i="18"/>
  <c r="AN84" i="18"/>
  <c r="AI84" i="18"/>
  <c r="AE84" i="18"/>
  <c r="Z84" i="18"/>
  <c r="V84" i="18"/>
  <c r="Q84" i="18"/>
  <c r="M84" i="18"/>
  <c r="H84" i="18"/>
  <c r="D84" i="18"/>
  <c r="AW83" i="18"/>
  <c r="AR83" i="18"/>
  <c r="AN83" i="18"/>
  <c r="AI83" i="18"/>
  <c r="AE83" i="18"/>
  <c r="Z83" i="18"/>
  <c r="V83" i="18"/>
  <c r="Q83" i="18"/>
  <c r="M83" i="18"/>
  <c r="H83" i="18"/>
  <c r="D83" i="18"/>
  <c r="AW82" i="18"/>
  <c r="AR82" i="18"/>
  <c r="AN82" i="18"/>
  <c r="AI82" i="18"/>
  <c r="AE82" i="18"/>
  <c r="Z82" i="18"/>
  <c r="V82" i="18"/>
  <c r="Q82" i="18"/>
  <c r="M82" i="18"/>
  <c r="H82" i="18"/>
  <c r="D82" i="18"/>
  <c r="AW67" i="18"/>
  <c r="AR67" i="18"/>
  <c r="AN67" i="18"/>
  <c r="AI67" i="18"/>
  <c r="AE67" i="18"/>
  <c r="Z67" i="18"/>
  <c r="V67" i="18"/>
  <c r="Q67" i="18"/>
  <c r="M67" i="18"/>
  <c r="H67" i="18"/>
  <c r="D67" i="18"/>
  <c r="AW66" i="18"/>
  <c r="AR66" i="18"/>
  <c r="AN66" i="18"/>
  <c r="AI66" i="18"/>
  <c r="AE66" i="18"/>
  <c r="Z66" i="18"/>
  <c r="V66" i="18"/>
  <c r="Q66" i="18"/>
  <c r="M66" i="18"/>
  <c r="H66" i="18"/>
  <c r="D66" i="18"/>
  <c r="AW65" i="18"/>
  <c r="AR65" i="18"/>
  <c r="AN65" i="18"/>
  <c r="AI65" i="18"/>
  <c r="AE65" i="18"/>
  <c r="Z65" i="18"/>
  <c r="V65" i="18"/>
  <c r="Q65" i="18"/>
  <c r="M65" i="18"/>
  <c r="H65" i="18"/>
  <c r="D65" i="18"/>
  <c r="AW64" i="18"/>
  <c r="AR64" i="18"/>
  <c r="AN64" i="18"/>
  <c r="AI64" i="18"/>
  <c r="AE64" i="18"/>
  <c r="Z64" i="18"/>
  <c r="V64" i="18"/>
  <c r="Q64" i="18"/>
  <c r="M64" i="18"/>
  <c r="H64" i="18"/>
  <c r="D64" i="18"/>
  <c r="AW63" i="18"/>
  <c r="AR63" i="18"/>
  <c r="AN63" i="18"/>
  <c r="AI63" i="18"/>
  <c r="AE63" i="18"/>
  <c r="Z63" i="18"/>
  <c r="V63" i="18"/>
  <c r="Q63" i="18"/>
  <c r="M63" i="18"/>
  <c r="H63" i="18"/>
  <c r="D63" i="18"/>
  <c r="AW62" i="18"/>
  <c r="AR62" i="18"/>
  <c r="AN62" i="18"/>
  <c r="AI62" i="18"/>
  <c r="AE62" i="18"/>
  <c r="Z62" i="18"/>
  <c r="V62" i="18"/>
  <c r="Q62" i="18"/>
  <c r="M62" i="18"/>
  <c r="H62" i="18"/>
  <c r="D62" i="18"/>
  <c r="AW61" i="18"/>
  <c r="AR61" i="18"/>
  <c r="AN61" i="18"/>
  <c r="AI61" i="18"/>
  <c r="AE61" i="18"/>
  <c r="Z61" i="18"/>
  <c r="V61" i="18"/>
  <c r="Q61" i="18"/>
  <c r="M61" i="18"/>
  <c r="H61" i="18"/>
  <c r="D61" i="18"/>
  <c r="AW60" i="18"/>
  <c r="AR60" i="18"/>
  <c r="AN60" i="18"/>
  <c r="AI60" i="18"/>
  <c r="AE60" i="18"/>
  <c r="Z60" i="18"/>
  <c r="V60" i="18"/>
  <c r="Q60" i="18"/>
  <c r="M60" i="18"/>
  <c r="H60" i="18"/>
  <c r="D60" i="18"/>
  <c r="AW59" i="18"/>
  <c r="AR59" i="18"/>
  <c r="AN59" i="18"/>
  <c r="AI59" i="18"/>
  <c r="AE59" i="18"/>
  <c r="Z59" i="18"/>
  <c r="V59" i="18"/>
  <c r="Q59" i="18"/>
  <c r="M59" i="18"/>
  <c r="H59" i="18"/>
  <c r="D59" i="18"/>
  <c r="AW58" i="18"/>
  <c r="AR58" i="18"/>
  <c r="AN58" i="18"/>
  <c r="AI58" i="18"/>
  <c r="AE58" i="18"/>
  <c r="Z58" i="18"/>
  <c r="V58" i="18"/>
  <c r="Q58" i="18"/>
  <c r="M58" i="18"/>
  <c r="H58" i="18"/>
  <c r="D58" i="18"/>
  <c r="AW50" i="18"/>
  <c r="AR50" i="18"/>
  <c r="AN50" i="18"/>
  <c r="AI50" i="18"/>
  <c r="AE50" i="18"/>
  <c r="Z50" i="18"/>
  <c r="V50" i="18"/>
  <c r="Q50" i="18"/>
  <c r="M50" i="18"/>
  <c r="H50" i="18"/>
  <c r="D50" i="18"/>
  <c r="AW49" i="18"/>
  <c r="AR49" i="18"/>
  <c r="AN49" i="18"/>
  <c r="AI49" i="18"/>
  <c r="AE49" i="18"/>
  <c r="Z49" i="18"/>
  <c r="V49" i="18"/>
  <c r="Q49" i="18"/>
  <c r="M49" i="18"/>
  <c r="H49" i="18"/>
  <c r="D49" i="18"/>
  <c r="AW48" i="18"/>
  <c r="AR48" i="18"/>
  <c r="AN48" i="18"/>
  <c r="AI48" i="18"/>
  <c r="V48" i="18"/>
  <c r="Q48" i="18"/>
  <c r="M48" i="18"/>
  <c r="H48" i="18"/>
  <c r="D48" i="18"/>
  <c r="AW47" i="18"/>
  <c r="AR47" i="18"/>
  <c r="AN47" i="18"/>
  <c r="AI47" i="18"/>
  <c r="V47" i="18"/>
  <c r="Q47" i="18"/>
  <c r="M47" i="18"/>
  <c r="H47" i="18"/>
  <c r="D47" i="18"/>
  <c r="AN46" i="18"/>
  <c r="AI46" i="18"/>
  <c r="V46" i="18"/>
  <c r="Q46" i="18"/>
  <c r="M46" i="18"/>
  <c r="H46" i="18"/>
  <c r="D46" i="18"/>
  <c r="AW33" i="18"/>
  <c r="AR33" i="18"/>
  <c r="AN33" i="18"/>
  <c r="AI33" i="18"/>
  <c r="AE33" i="18"/>
  <c r="Z33" i="18"/>
  <c r="V33" i="18"/>
  <c r="Q33" i="18"/>
  <c r="M33" i="18"/>
  <c r="H33" i="18"/>
  <c r="D33" i="18"/>
  <c r="AW32" i="18"/>
  <c r="AR32" i="18"/>
  <c r="AN32" i="18"/>
  <c r="AI32" i="18"/>
  <c r="AE32" i="18"/>
  <c r="Z32" i="18"/>
  <c r="V32" i="18"/>
  <c r="Q32" i="18"/>
  <c r="M32" i="18"/>
  <c r="H32" i="18"/>
  <c r="D32" i="18"/>
  <c r="AW31" i="18"/>
  <c r="AR31" i="18"/>
  <c r="AN31" i="18"/>
  <c r="AI31" i="18"/>
  <c r="AE31" i="18"/>
  <c r="Z31" i="18"/>
  <c r="V31" i="18"/>
  <c r="Q31" i="18"/>
  <c r="M31" i="18"/>
  <c r="H31" i="18"/>
  <c r="D31" i="18"/>
  <c r="AW30" i="18"/>
  <c r="AR30" i="18"/>
  <c r="AN30" i="18"/>
  <c r="AI30" i="18"/>
  <c r="AE30" i="18"/>
  <c r="Z30" i="18"/>
  <c r="V30" i="18"/>
  <c r="Q30" i="18"/>
  <c r="M30" i="18"/>
  <c r="H30" i="18"/>
  <c r="D30" i="18"/>
  <c r="AW29" i="18"/>
  <c r="AR29" i="18"/>
  <c r="AN29" i="18"/>
  <c r="AI29" i="18"/>
  <c r="AE29" i="18"/>
  <c r="Z29" i="18"/>
  <c r="V29" i="18"/>
  <c r="Q29" i="18"/>
  <c r="M29" i="18"/>
  <c r="H29" i="18"/>
  <c r="D29" i="18"/>
  <c r="AW16" i="18"/>
  <c r="AR16" i="18"/>
  <c r="AN16" i="18"/>
  <c r="AI16" i="18"/>
  <c r="AE16" i="18"/>
  <c r="Z16" i="18"/>
  <c r="V16" i="18"/>
  <c r="Q16" i="18"/>
  <c r="M16" i="18"/>
  <c r="H16" i="18"/>
  <c r="D16" i="18"/>
  <c r="AW15" i="18"/>
  <c r="AR15" i="18"/>
  <c r="AN15" i="18"/>
  <c r="AI15" i="18"/>
  <c r="AE15" i="18"/>
  <c r="Z15" i="18"/>
  <c r="V15" i="18"/>
  <c r="Q15" i="18"/>
  <c r="M15" i="18"/>
  <c r="H15" i="18"/>
  <c r="D15" i="18"/>
  <c r="AW14" i="18"/>
  <c r="AR14" i="18"/>
  <c r="AN14" i="18"/>
  <c r="AI14" i="18"/>
  <c r="AE14" i="18"/>
  <c r="Z14" i="18"/>
  <c r="V14" i="18"/>
  <c r="Q14" i="18"/>
  <c r="M14" i="18"/>
  <c r="H14" i="18"/>
  <c r="D14" i="18"/>
  <c r="AW13" i="18"/>
  <c r="AR13" i="18"/>
  <c r="AN13" i="18"/>
  <c r="AI13" i="18"/>
  <c r="AE13" i="18"/>
  <c r="Z13" i="18"/>
  <c r="V13" i="18"/>
  <c r="Q13" i="18"/>
  <c r="M13" i="18"/>
  <c r="H13" i="18"/>
  <c r="D13" i="18"/>
  <c r="AW12" i="18"/>
  <c r="AR12" i="18"/>
  <c r="AN12" i="18"/>
  <c r="AI12" i="18"/>
  <c r="AE12" i="18"/>
  <c r="Z12" i="18"/>
  <c r="V12" i="18"/>
  <c r="Q12" i="18"/>
  <c r="M12" i="18"/>
  <c r="H12" i="18"/>
  <c r="D12" i="18"/>
  <c r="AW11" i="18"/>
  <c r="AR11" i="18"/>
  <c r="AN11" i="18"/>
  <c r="AI11" i="18"/>
  <c r="AE11" i="18"/>
  <c r="Z11" i="18"/>
  <c r="V11" i="18"/>
  <c r="Q11" i="18"/>
  <c r="M11" i="18"/>
  <c r="H11" i="18"/>
  <c r="D11" i="18"/>
  <c r="AW10" i="18"/>
  <c r="AR10" i="18"/>
  <c r="AN10" i="18"/>
  <c r="AI10" i="18"/>
  <c r="AE10" i="18"/>
  <c r="Z10" i="18"/>
  <c r="V10" i="18"/>
  <c r="Q10" i="18"/>
  <c r="M10" i="18"/>
  <c r="H10" i="18"/>
  <c r="D10" i="18"/>
  <c r="AW9" i="18"/>
  <c r="AR9" i="18"/>
  <c r="AN9" i="18"/>
  <c r="AI9" i="18"/>
  <c r="AE9" i="18"/>
  <c r="Z9" i="18"/>
  <c r="Q9" i="18"/>
  <c r="M9" i="18"/>
  <c r="H9" i="18"/>
  <c r="D9" i="18"/>
  <c r="AW8" i="18"/>
  <c r="AR8" i="18"/>
  <c r="AN8" i="18"/>
  <c r="AI8" i="18"/>
  <c r="AE8" i="18"/>
  <c r="Z8" i="18"/>
  <c r="V8" i="18"/>
  <c r="Q8" i="18"/>
  <c r="M8" i="18"/>
  <c r="H8" i="18"/>
  <c r="D8" i="18"/>
  <c r="AW7" i="18"/>
  <c r="AR7" i="18"/>
  <c r="AN7" i="18"/>
  <c r="AI7" i="18"/>
  <c r="AE7" i="18"/>
  <c r="Z7" i="18"/>
  <c r="V7" i="18"/>
  <c r="Q7" i="18"/>
  <c r="M7" i="18"/>
  <c r="H7" i="18"/>
  <c r="D7" i="18"/>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35" i="33"/>
  <c r="U36" i="33"/>
  <c r="U37" i="33"/>
  <c r="U38" i="33"/>
  <c r="U39" i="33"/>
  <c r="U40" i="33"/>
  <c r="U41" i="33"/>
  <c r="U42" i="33"/>
  <c r="U43" i="33"/>
  <c r="U44" i="33"/>
  <c r="U45" i="33"/>
  <c r="U46" i="33"/>
  <c r="U47" i="33"/>
  <c r="U48" i="33"/>
  <c r="U49" i="33"/>
  <c r="U50" i="33"/>
  <c r="U51" i="33"/>
  <c r="U2" i="33"/>
  <c r="AB9" i="13"/>
  <c r="CV3" i="33" s="1"/>
  <c r="AB10" i="13"/>
  <c r="CV4" i="33" s="1"/>
  <c r="AB11" i="13"/>
  <c r="CV5" i="33" s="1"/>
  <c r="AB12" i="13"/>
  <c r="CV6" i="33" s="1"/>
  <c r="AB13" i="13"/>
  <c r="CV7" i="33" s="1"/>
  <c r="AB14" i="13"/>
  <c r="CV8" i="33" s="1"/>
  <c r="AB15" i="13"/>
  <c r="CV9" i="33" s="1"/>
  <c r="AB16" i="13"/>
  <c r="CV10" i="33" s="1"/>
  <c r="AB17" i="13"/>
  <c r="CV11" i="33" s="1"/>
  <c r="AB18" i="13"/>
  <c r="CV12" i="33" s="1"/>
  <c r="AB19" i="13"/>
  <c r="CV13" i="33" s="1"/>
  <c r="AB20" i="13"/>
  <c r="CV14" i="33" s="1"/>
  <c r="AB21" i="13"/>
  <c r="CV15" i="33" s="1"/>
  <c r="AB22" i="13"/>
  <c r="CV16" i="33" s="1"/>
  <c r="AB23" i="13"/>
  <c r="CV17" i="33" s="1"/>
  <c r="AB24" i="13"/>
  <c r="CV18" i="33" s="1"/>
  <c r="AB25" i="13"/>
  <c r="CV19" i="33" s="1"/>
  <c r="AB26" i="13"/>
  <c r="CV20" i="33" s="1"/>
  <c r="AB27" i="13"/>
  <c r="CV21" i="33" s="1"/>
  <c r="AB28" i="13"/>
  <c r="CV22" i="33" s="1"/>
  <c r="AB29" i="13"/>
  <c r="CV23" i="33" s="1"/>
  <c r="AB30" i="13"/>
  <c r="CV24" i="33" s="1"/>
  <c r="AB31" i="13"/>
  <c r="CV25" i="33" s="1"/>
  <c r="AB32" i="13"/>
  <c r="CV26" i="33" s="1"/>
  <c r="AB33" i="13"/>
  <c r="CV27" i="33" s="1"/>
  <c r="AB34" i="13"/>
  <c r="CV28" i="33" s="1"/>
  <c r="AB35" i="13"/>
  <c r="CV29" i="33" s="1"/>
  <c r="AB36" i="13"/>
  <c r="CV30" i="33" s="1"/>
  <c r="AB37" i="13"/>
  <c r="CV31" i="33" s="1"/>
  <c r="AB38" i="13"/>
  <c r="CV32" i="33" s="1"/>
  <c r="AB39" i="13"/>
  <c r="CV33" i="33" s="1"/>
  <c r="AB40" i="13"/>
  <c r="CV34" i="33" s="1"/>
  <c r="AB41" i="13"/>
  <c r="CV35" i="33" s="1"/>
  <c r="AB42" i="13"/>
  <c r="CV36" i="33" s="1"/>
  <c r="AB43" i="13"/>
  <c r="CV37" i="33" s="1"/>
  <c r="AB44" i="13"/>
  <c r="CV38" i="33" s="1"/>
  <c r="AB45" i="13"/>
  <c r="CV39" i="33" s="1"/>
  <c r="AB46" i="13"/>
  <c r="CV40" i="33" s="1"/>
  <c r="AB47" i="13"/>
  <c r="CV41" i="33" s="1"/>
  <c r="AB48" i="13"/>
  <c r="CV42" i="33" s="1"/>
  <c r="AB49" i="13"/>
  <c r="CV43" i="33" s="1"/>
  <c r="AB50" i="13"/>
  <c r="CV44" i="33" s="1"/>
  <c r="AB51" i="13"/>
  <c r="CV45" i="33" s="1"/>
  <c r="AB52" i="13"/>
  <c r="CV46" i="33" s="1"/>
  <c r="AB53" i="13"/>
  <c r="CV47" i="33" s="1"/>
  <c r="AB54" i="13"/>
  <c r="CV48" i="33" s="1"/>
  <c r="AB55" i="13"/>
  <c r="CV49" i="33" s="1"/>
  <c r="AB56" i="13"/>
  <c r="CV50" i="33" s="1"/>
  <c r="AB57" i="13"/>
  <c r="CV51" i="33" s="1"/>
  <c r="AB58" i="13"/>
  <c r="BR3" i="33"/>
  <c r="BR4" i="33"/>
  <c r="BR5" i="33"/>
  <c r="BR6" i="33"/>
  <c r="BR7" i="33"/>
  <c r="BR8" i="33"/>
  <c r="BR9" i="33"/>
  <c r="BR10" i="33"/>
  <c r="BR11" i="33"/>
  <c r="BR12" i="33"/>
  <c r="BR13" i="33"/>
  <c r="BR14" i="33"/>
  <c r="BR15" i="33"/>
  <c r="BR16" i="33"/>
  <c r="BR17" i="33"/>
  <c r="BR18" i="33"/>
  <c r="BR19" i="33"/>
  <c r="BR20" i="33"/>
  <c r="BR21" i="33"/>
  <c r="BR22" i="33"/>
  <c r="BR23" i="33"/>
  <c r="BR24" i="33"/>
  <c r="BR25" i="33"/>
  <c r="BR26" i="33"/>
  <c r="BR27" i="33"/>
  <c r="BR28" i="33"/>
  <c r="BR29" i="33"/>
  <c r="BR30" i="33"/>
  <c r="BR31" i="33"/>
  <c r="BR32" i="33"/>
  <c r="BR33" i="33"/>
  <c r="BR34" i="33"/>
  <c r="BR35" i="33"/>
  <c r="BR36" i="33"/>
  <c r="BR37" i="33"/>
  <c r="BR38" i="33"/>
  <c r="BR39" i="33"/>
  <c r="BR40" i="33"/>
  <c r="BR41" i="33"/>
  <c r="BR42" i="33"/>
  <c r="BR43" i="33"/>
  <c r="BR44" i="33"/>
  <c r="BR45" i="33"/>
  <c r="BR46" i="33"/>
  <c r="BR47" i="33"/>
  <c r="BR48" i="33"/>
  <c r="BR49" i="33"/>
  <c r="BR50" i="33"/>
  <c r="BR51" i="33"/>
  <c r="BR2" i="33"/>
  <c r="BL3" i="33"/>
  <c r="BL4" i="33"/>
  <c r="BL5" i="33"/>
  <c r="BL6" i="33"/>
  <c r="BL7" i="33"/>
  <c r="BL8" i="33"/>
  <c r="BL9" i="33"/>
  <c r="BL10" i="33"/>
  <c r="BL11" i="33"/>
  <c r="BL12" i="33"/>
  <c r="BL13" i="33"/>
  <c r="BL14" i="33"/>
  <c r="BL15" i="33"/>
  <c r="BL16" i="33"/>
  <c r="BL17" i="33"/>
  <c r="BL18" i="33"/>
  <c r="BL19" i="33"/>
  <c r="BL20" i="33"/>
  <c r="BL21" i="33"/>
  <c r="BL22" i="33"/>
  <c r="BL23" i="33"/>
  <c r="BL24" i="33"/>
  <c r="BL25" i="33"/>
  <c r="BL26" i="33"/>
  <c r="BL27" i="33"/>
  <c r="BL28" i="33"/>
  <c r="BL29" i="33"/>
  <c r="BL30" i="33"/>
  <c r="BL31" i="33"/>
  <c r="BL32" i="33"/>
  <c r="BL33" i="33"/>
  <c r="BL34" i="33"/>
  <c r="BL35" i="33"/>
  <c r="BL36" i="33"/>
  <c r="BL37" i="33"/>
  <c r="BL38" i="33"/>
  <c r="BL39" i="33"/>
  <c r="BL40" i="33"/>
  <c r="BL41" i="33"/>
  <c r="BL42" i="33"/>
  <c r="BL43" i="33"/>
  <c r="BL44" i="33"/>
  <c r="BL45" i="33"/>
  <c r="BL46" i="33"/>
  <c r="BL47" i="33"/>
  <c r="BL48" i="33"/>
  <c r="BL49" i="33"/>
  <c r="BL50" i="33"/>
  <c r="BL51" i="33"/>
  <c r="BL2" i="33"/>
  <c r="BO3" i="33"/>
  <c r="BO4" i="33"/>
  <c r="BO5" i="33"/>
  <c r="BO6" i="33"/>
  <c r="BO7" i="33"/>
  <c r="BO8" i="33"/>
  <c r="BO9" i="33"/>
  <c r="BO10" i="33"/>
  <c r="BO11" i="33"/>
  <c r="BO12" i="33"/>
  <c r="BO13" i="33"/>
  <c r="BO14" i="33"/>
  <c r="BO15" i="33"/>
  <c r="BO16" i="33"/>
  <c r="BO17" i="33"/>
  <c r="BO18" i="33"/>
  <c r="BO19" i="33"/>
  <c r="BO20" i="33"/>
  <c r="BO21" i="33"/>
  <c r="BO22" i="33"/>
  <c r="BO23" i="33"/>
  <c r="BO24" i="33"/>
  <c r="BO25" i="33"/>
  <c r="BO26" i="33"/>
  <c r="BO27" i="33"/>
  <c r="BO28" i="33"/>
  <c r="BO29" i="33"/>
  <c r="BO30" i="33"/>
  <c r="BO31" i="33"/>
  <c r="BO32" i="33"/>
  <c r="BO33" i="33"/>
  <c r="BO34" i="33"/>
  <c r="BO35" i="33"/>
  <c r="BO36" i="33"/>
  <c r="BO37" i="33"/>
  <c r="BO38" i="33"/>
  <c r="BO39" i="33"/>
  <c r="BO40" i="33"/>
  <c r="BO41" i="33"/>
  <c r="BO42" i="33"/>
  <c r="BO43" i="33"/>
  <c r="BO44" i="33"/>
  <c r="BO45" i="33"/>
  <c r="BO46" i="33"/>
  <c r="BO47" i="33"/>
  <c r="BO48" i="33"/>
  <c r="BO49" i="33"/>
  <c r="BO50" i="33"/>
  <c r="BO51" i="33"/>
  <c r="BO2" i="33"/>
  <c r="BU3" i="33"/>
  <c r="BU4" i="33"/>
  <c r="BU5" i="33"/>
  <c r="BU6" i="33"/>
  <c r="BU7" i="33"/>
  <c r="BU8" i="33"/>
  <c r="BU9" i="33"/>
  <c r="BU10" i="33"/>
  <c r="BU11" i="33"/>
  <c r="BU12" i="33"/>
  <c r="BU13" i="33"/>
  <c r="BU14" i="33"/>
  <c r="BU15" i="33"/>
  <c r="BU16" i="33"/>
  <c r="BU17" i="33"/>
  <c r="BU18" i="33"/>
  <c r="BU19" i="33"/>
  <c r="BU20" i="33"/>
  <c r="BU21" i="33"/>
  <c r="BU22" i="33"/>
  <c r="BU23" i="33"/>
  <c r="BU24" i="33"/>
  <c r="BU25" i="33"/>
  <c r="BU26" i="33"/>
  <c r="BU27" i="33"/>
  <c r="BU28" i="33"/>
  <c r="BU29" i="33"/>
  <c r="BU30" i="33"/>
  <c r="BU31" i="33"/>
  <c r="BU32" i="33"/>
  <c r="BU33" i="33"/>
  <c r="BU34" i="33"/>
  <c r="BU35" i="33"/>
  <c r="BU36" i="33"/>
  <c r="BU37" i="33"/>
  <c r="BU38" i="33"/>
  <c r="BU39" i="33"/>
  <c r="BU40" i="33"/>
  <c r="BU41" i="33"/>
  <c r="BU42" i="33"/>
  <c r="BU43" i="33"/>
  <c r="BU44" i="33"/>
  <c r="BU45" i="33"/>
  <c r="BU46" i="33"/>
  <c r="BU47" i="33"/>
  <c r="BU48" i="33"/>
  <c r="BU49" i="33"/>
  <c r="BU50" i="33"/>
  <c r="BU51" i="33"/>
  <c r="BU2" i="33"/>
  <c r="BX3" i="33"/>
  <c r="BX4" i="33"/>
  <c r="BX5" i="33"/>
  <c r="BX6" i="33"/>
  <c r="BX7" i="33"/>
  <c r="BX8" i="33"/>
  <c r="BX9" i="33"/>
  <c r="BX10" i="33"/>
  <c r="BX11" i="33"/>
  <c r="BX12" i="33"/>
  <c r="BX13" i="33"/>
  <c r="BX14" i="33"/>
  <c r="BX15" i="33"/>
  <c r="BX16" i="33"/>
  <c r="BX17" i="33"/>
  <c r="BX18" i="33"/>
  <c r="BX19" i="33"/>
  <c r="BX20" i="33"/>
  <c r="BX21" i="33"/>
  <c r="BX22" i="33"/>
  <c r="BX23" i="33"/>
  <c r="BX24" i="33"/>
  <c r="BX25" i="33"/>
  <c r="BX26" i="33"/>
  <c r="BX27" i="33"/>
  <c r="BX28" i="33"/>
  <c r="BX29" i="33"/>
  <c r="BX30" i="33"/>
  <c r="BX31" i="33"/>
  <c r="BX32" i="33"/>
  <c r="BX33" i="33"/>
  <c r="BX34" i="33"/>
  <c r="BX35" i="33"/>
  <c r="BX36" i="33"/>
  <c r="BX37" i="33"/>
  <c r="BX38" i="33"/>
  <c r="BX39" i="33"/>
  <c r="BX40" i="33"/>
  <c r="BX41" i="33"/>
  <c r="BX42" i="33"/>
  <c r="BX43" i="33"/>
  <c r="BX44" i="33"/>
  <c r="BX45" i="33"/>
  <c r="BX46" i="33"/>
  <c r="BX47" i="33"/>
  <c r="BX48" i="33"/>
  <c r="BX49" i="33"/>
  <c r="BX50" i="33"/>
  <c r="BX51" i="33"/>
  <c r="BX2" i="33"/>
  <c r="Y5" i="20"/>
  <c r="AO202" i="19"/>
  <c r="AO201" i="19"/>
  <c r="AO200" i="19"/>
  <c r="AO199" i="19"/>
  <c r="AO198" i="19"/>
  <c r="AO197" i="19"/>
  <c r="AO196" i="19"/>
  <c r="AO195" i="19"/>
  <c r="AO194" i="19"/>
  <c r="AO193" i="19"/>
  <c r="AO192" i="19"/>
  <c r="AO191" i="19"/>
  <c r="AN202" i="19"/>
  <c r="AN201" i="19"/>
  <c r="AN200" i="19"/>
  <c r="AN199" i="19"/>
  <c r="AN198" i="19"/>
  <c r="AN197" i="19"/>
  <c r="AN196" i="19"/>
  <c r="AN195" i="19"/>
  <c r="AN194" i="19"/>
  <c r="AN193" i="19"/>
  <c r="AN192" i="19"/>
  <c r="AN191" i="19"/>
  <c r="AM202" i="19"/>
  <c r="AM201" i="19"/>
  <c r="AM200" i="19"/>
  <c r="AM199" i="19"/>
  <c r="AM198" i="19"/>
  <c r="AM197" i="19"/>
  <c r="AM196" i="19"/>
  <c r="AM195" i="19"/>
  <c r="AM194" i="19"/>
  <c r="AM193" i="19"/>
  <c r="AM192" i="19"/>
  <c r="AM191" i="19"/>
  <c r="AL202" i="19"/>
  <c r="AL201" i="19"/>
  <c r="AL200" i="19"/>
  <c r="AL199" i="19"/>
  <c r="AL198" i="19"/>
  <c r="AL197" i="19"/>
  <c r="AL196" i="19"/>
  <c r="AL195" i="19"/>
  <c r="AL194" i="19"/>
  <c r="AL193" i="19"/>
  <c r="AL192" i="19"/>
  <c r="AL191" i="19"/>
  <c r="AK202" i="19"/>
  <c r="AK201" i="19"/>
  <c r="AK200" i="19"/>
  <c r="AK199" i="19"/>
  <c r="AK198" i="19"/>
  <c r="AK197" i="19"/>
  <c r="AK196" i="19"/>
  <c r="AK195" i="19"/>
  <c r="AK194" i="19"/>
  <c r="AK193" i="19"/>
  <c r="AK192" i="19"/>
  <c r="AK191" i="19"/>
  <c r="AJ202" i="19"/>
  <c r="AJ201" i="19"/>
  <c r="AJ200" i="19"/>
  <c r="AJ199" i="19"/>
  <c r="AJ198" i="19"/>
  <c r="AJ197" i="19"/>
  <c r="AJ196" i="19"/>
  <c r="AJ195" i="19"/>
  <c r="AJ194" i="19"/>
  <c r="AJ193" i="19"/>
  <c r="AJ192" i="19"/>
  <c r="AJ191" i="19"/>
  <c r="AI202" i="19"/>
  <c r="AI201" i="19"/>
  <c r="AI200" i="19"/>
  <c r="AI199" i="19"/>
  <c r="AI198" i="19"/>
  <c r="AI197" i="19"/>
  <c r="AI196" i="19"/>
  <c r="AI195" i="19"/>
  <c r="AI194" i="19"/>
  <c r="AI193" i="19"/>
  <c r="AI192" i="19"/>
  <c r="AI191" i="19"/>
  <c r="AH202" i="19"/>
  <c r="AH201" i="19"/>
  <c r="AH200" i="19"/>
  <c r="AH199" i="19"/>
  <c r="AH198" i="19"/>
  <c r="AH197" i="19"/>
  <c r="AH196" i="19"/>
  <c r="AH195" i="19"/>
  <c r="AH194" i="19"/>
  <c r="AH193" i="19"/>
  <c r="AH192" i="19"/>
  <c r="AH191" i="19"/>
  <c r="AG202" i="19"/>
  <c r="AG201" i="19"/>
  <c r="AG200" i="19"/>
  <c r="AG199" i="19"/>
  <c r="AG198" i="19"/>
  <c r="AG197" i="19"/>
  <c r="AG196" i="19"/>
  <c r="AG195" i="19"/>
  <c r="AG194" i="19"/>
  <c r="AG193" i="19"/>
  <c r="AG192" i="19"/>
  <c r="AG191" i="19"/>
  <c r="AF202" i="19"/>
  <c r="AF201" i="19"/>
  <c r="AF200" i="19"/>
  <c r="AF199" i="19"/>
  <c r="AF198" i="19"/>
  <c r="AF197" i="19"/>
  <c r="AF196" i="19"/>
  <c r="AF195" i="19"/>
  <c r="AF194" i="19"/>
  <c r="AF193" i="19"/>
  <c r="AF192" i="19"/>
  <c r="AF191" i="19"/>
  <c r="AE202" i="19"/>
  <c r="AE201" i="19"/>
  <c r="AE200" i="19"/>
  <c r="AE199" i="19"/>
  <c r="AE198" i="19"/>
  <c r="AE197" i="19"/>
  <c r="AE196" i="19"/>
  <c r="AE195" i="19"/>
  <c r="AE194" i="19"/>
  <c r="AE193" i="19"/>
  <c r="AE192" i="19"/>
  <c r="AE191" i="19"/>
  <c r="AO185" i="19"/>
  <c r="AO184" i="19"/>
  <c r="AO183" i="19"/>
  <c r="AO182" i="19"/>
  <c r="AO181" i="19"/>
  <c r="AO180" i="19"/>
  <c r="AO179" i="19"/>
  <c r="AO178" i="19"/>
  <c r="AO177" i="19"/>
  <c r="AO176" i="19"/>
  <c r="AO175" i="19"/>
  <c r="AO174" i="19"/>
  <c r="AN185" i="19"/>
  <c r="AN184" i="19"/>
  <c r="AN183" i="19"/>
  <c r="AN182" i="19"/>
  <c r="AN181" i="19"/>
  <c r="AN180" i="19"/>
  <c r="AN179" i="19"/>
  <c r="AN178" i="19"/>
  <c r="AN177" i="19"/>
  <c r="AN176" i="19"/>
  <c r="AN175" i="19"/>
  <c r="AN174" i="19"/>
  <c r="AM185" i="19"/>
  <c r="AM184" i="19"/>
  <c r="AM183" i="19"/>
  <c r="AM182" i="19"/>
  <c r="AM181" i="19"/>
  <c r="AM180" i="19"/>
  <c r="AM179" i="19"/>
  <c r="AM178" i="19"/>
  <c r="AM177" i="19"/>
  <c r="AM176" i="19"/>
  <c r="AM175" i="19"/>
  <c r="AM174" i="19"/>
  <c r="AL185" i="19"/>
  <c r="AL184" i="19"/>
  <c r="AL183" i="19"/>
  <c r="AL182" i="19"/>
  <c r="AL181" i="19"/>
  <c r="AL180" i="19"/>
  <c r="AL179" i="19"/>
  <c r="AL178" i="19"/>
  <c r="AL177" i="19"/>
  <c r="AL176" i="19"/>
  <c r="AL175" i="19"/>
  <c r="AL174" i="19"/>
  <c r="AK185" i="19"/>
  <c r="AK184" i="19"/>
  <c r="AK183" i="19"/>
  <c r="AK182" i="19"/>
  <c r="AK181" i="19"/>
  <c r="AK180" i="19"/>
  <c r="AK179" i="19"/>
  <c r="AK178" i="19"/>
  <c r="AK177" i="19"/>
  <c r="AK176" i="19"/>
  <c r="AK175" i="19"/>
  <c r="AK174" i="19"/>
  <c r="AJ185" i="19"/>
  <c r="AJ184" i="19"/>
  <c r="AJ183" i="19"/>
  <c r="AJ182" i="19"/>
  <c r="AJ181" i="19"/>
  <c r="AJ180" i="19"/>
  <c r="AJ179" i="19"/>
  <c r="AJ178" i="19"/>
  <c r="AJ177" i="19"/>
  <c r="AJ176" i="19"/>
  <c r="AJ175" i="19"/>
  <c r="AJ174" i="19"/>
  <c r="AI185" i="19"/>
  <c r="AI184" i="19"/>
  <c r="AI183" i="19"/>
  <c r="AI182" i="19"/>
  <c r="AI181" i="19"/>
  <c r="AI180" i="19"/>
  <c r="AI179" i="19"/>
  <c r="AI178" i="19"/>
  <c r="AI177" i="19"/>
  <c r="AI176" i="19"/>
  <c r="AI175" i="19"/>
  <c r="AI174" i="19"/>
  <c r="AH185" i="19"/>
  <c r="AH184" i="19"/>
  <c r="AH183" i="19"/>
  <c r="AH182" i="19"/>
  <c r="AH181" i="19"/>
  <c r="AH180" i="19"/>
  <c r="AH179" i="19"/>
  <c r="AH178" i="19"/>
  <c r="AH177" i="19"/>
  <c r="AH176" i="19"/>
  <c r="AH175" i="19"/>
  <c r="AH174" i="19"/>
  <c r="AG185" i="19"/>
  <c r="AG184" i="19"/>
  <c r="AG183" i="19"/>
  <c r="AG182" i="19"/>
  <c r="AG181" i="19"/>
  <c r="AG180" i="19"/>
  <c r="AG179" i="19"/>
  <c r="AG178" i="19"/>
  <c r="AG177" i="19"/>
  <c r="AG176" i="19"/>
  <c r="AG175" i="19"/>
  <c r="AG174" i="19"/>
  <c r="AF185" i="19"/>
  <c r="AF184" i="19"/>
  <c r="AF183" i="19"/>
  <c r="AF182" i="19"/>
  <c r="AF181" i="19"/>
  <c r="AF180" i="19"/>
  <c r="AF179" i="19"/>
  <c r="AF178" i="19"/>
  <c r="AF177" i="19"/>
  <c r="AF176" i="19"/>
  <c r="AF175" i="19"/>
  <c r="AF174" i="19"/>
  <c r="AE185" i="19"/>
  <c r="AE184" i="19"/>
  <c r="AE183" i="19"/>
  <c r="AE182" i="19"/>
  <c r="AE181" i="19"/>
  <c r="AE180" i="19"/>
  <c r="AE179" i="19"/>
  <c r="AE178" i="19"/>
  <c r="AE177" i="19"/>
  <c r="AE176" i="19"/>
  <c r="AE175" i="19"/>
  <c r="AE174" i="19"/>
  <c r="AO168" i="19"/>
  <c r="AO167" i="19"/>
  <c r="AO166" i="19"/>
  <c r="AO165" i="19"/>
  <c r="AO164" i="19"/>
  <c r="AO163" i="19"/>
  <c r="AO162" i="19"/>
  <c r="AO161" i="19"/>
  <c r="AO160" i="19"/>
  <c r="AO159" i="19"/>
  <c r="AO158" i="19"/>
  <c r="AO157" i="19"/>
  <c r="AN168" i="19"/>
  <c r="AN167" i="19"/>
  <c r="AN166" i="19"/>
  <c r="AN165" i="19"/>
  <c r="AN164" i="19"/>
  <c r="AN163" i="19"/>
  <c r="AN162" i="19"/>
  <c r="AN161" i="19"/>
  <c r="AN160" i="19"/>
  <c r="AN159" i="19"/>
  <c r="AN158" i="19"/>
  <c r="AN157" i="19"/>
  <c r="AM168" i="19"/>
  <c r="AM167" i="19"/>
  <c r="AM166" i="19"/>
  <c r="AM165" i="19"/>
  <c r="AM164" i="19"/>
  <c r="AM163" i="19"/>
  <c r="AM162" i="19"/>
  <c r="AM161" i="19"/>
  <c r="AM160" i="19"/>
  <c r="AM159" i="19"/>
  <c r="AM158" i="19"/>
  <c r="AM157" i="19"/>
  <c r="AL168" i="19"/>
  <c r="AL167" i="19"/>
  <c r="AL166" i="19"/>
  <c r="AL165" i="19"/>
  <c r="AL164" i="19"/>
  <c r="AL163" i="19"/>
  <c r="AL162" i="19"/>
  <c r="AL161" i="19"/>
  <c r="AL160" i="19"/>
  <c r="AL159" i="19"/>
  <c r="AL158" i="19"/>
  <c r="AL157" i="19"/>
  <c r="AK168" i="19"/>
  <c r="AK167" i="19"/>
  <c r="AK166" i="19"/>
  <c r="AK165" i="19"/>
  <c r="AK164" i="19"/>
  <c r="AK163" i="19"/>
  <c r="AK162" i="19"/>
  <c r="AK161" i="19"/>
  <c r="AK160" i="19"/>
  <c r="AK159" i="19"/>
  <c r="AK158" i="19"/>
  <c r="AK157" i="19"/>
  <c r="AJ168" i="19"/>
  <c r="AJ167" i="19"/>
  <c r="AJ166" i="19"/>
  <c r="AJ165" i="19"/>
  <c r="AJ164" i="19"/>
  <c r="AJ163" i="19"/>
  <c r="AJ162" i="19"/>
  <c r="AJ161" i="19"/>
  <c r="AJ160" i="19"/>
  <c r="AJ159" i="19"/>
  <c r="AJ158" i="19"/>
  <c r="AJ157" i="19"/>
  <c r="AI168" i="19"/>
  <c r="AI167" i="19"/>
  <c r="AI166" i="19"/>
  <c r="AI165" i="19"/>
  <c r="AI164" i="19"/>
  <c r="AI163" i="19"/>
  <c r="AI162" i="19"/>
  <c r="AI161" i="19"/>
  <c r="AI160" i="19"/>
  <c r="AI159" i="19"/>
  <c r="AI158" i="19"/>
  <c r="AI157" i="19"/>
  <c r="AH168" i="19"/>
  <c r="AH167" i="19"/>
  <c r="AH166" i="19"/>
  <c r="AH165" i="19"/>
  <c r="AH164" i="19"/>
  <c r="AH163" i="19"/>
  <c r="AH162" i="19"/>
  <c r="AH161" i="19"/>
  <c r="AH160" i="19"/>
  <c r="AH159" i="19"/>
  <c r="AH158" i="19"/>
  <c r="AH157" i="19"/>
  <c r="AG168" i="19"/>
  <c r="AG167" i="19"/>
  <c r="AG166" i="19"/>
  <c r="AG165" i="19"/>
  <c r="AG164" i="19"/>
  <c r="AG163" i="19"/>
  <c r="AG162" i="19"/>
  <c r="AG161" i="19"/>
  <c r="AG160" i="19"/>
  <c r="AG159" i="19"/>
  <c r="AG158" i="19"/>
  <c r="AG157" i="19"/>
  <c r="AF168" i="19"/>
  <c r="AF167" i="19"/>
  <c r="AF166" i="19"/>
  <c r="AF165" i="19"/>
  <c r="AF164" i="19"/>
  <c r="AF163" i="19"/>
  <c r="AF162" i="19"/>
  <c r="AF161" i="19"/>
  <c r="AF160" i="19"/>
  <c r="AF159" i="19"/>
  <c r="AF158" i="19"/>
  <c r="AF157" i="19"/>
  <c r="AE168" i="19"/>
  <c r="AE167" i="19"/>
  <c r="AE166" i="19"/>
  <c r="AE165" i="19"/>
  <c r="AE164" i="19"/>
  <c r="AE163" i="19"/>
  <c r="AE162" i="19"/>
  <c r="AE161" i="19"/>
  <c r="AE160" i="19"/>
  <c r="AE159" i="19"/>
  <c r="AE158" i="19"/>
  <c r="AE157" i="19"/>
  <c r="AO151" i="19"/>
  <c r="AO150" i="19"/>
  <c r="AO149" i="19"/>
  <c r="AO148" i="19"/>
  <c r="AO147" i="19"/>
  <c r="AO146" i="19"/>
  <c r="AO145" i="19"/>
  <c r="AO144" i="19"/>
  <c r="AO143" i="19"/>
  <c r="AO142" i="19"/>
  <c r="AO141" i="19"/>
  <c r="AO140" i="19"/>
  <c r="AN151" i="19"/>
  <c r="AN150" i="19"/>
  <c r="AN149" i="19"/>
  <c r="AN148" i="19"/>
  <c r="AN147" i="19"/>
  <c r="AN146" i="19"/>
  <c r="AN145" i="19"/>
  <c r="AN144" i="19"/>
  <c r="AN143" i="19"/>
  <c r="AN142" i="19"/>
  <c r="AN141" i="19"/>
  <c r="AN140" i="19"/>
  <c r="AM151" i="19"/>
  <c r="AM150" i="19"/>
  <c r="AM149" i="19"/>
  <c r="AM148" i="19"/>
  <c r="AM147" i="19"/>
  <c r="AM146" i="19"/>
  <c r="AM145" i="19"/>
  <c r="AM144" i="19"/>
  <c r="AM143" i="19"/>
  <c r="AM142" i="19"/>
  <c r="AM141" i="19"/>
  <c r="AM140" i="19"/>
  <c r="AL151" i="19"/>
  <c r="AL150" i="19"/>
  <c r="AL149" i="19"/>
  <c r="AL148" i="19"/>
  <c r="AL147" i="19"/>
  <c r="AL146" i="19"/>
  <c r="AL145" i="19"/>
  <c r="AL144" i="19"/>
  <c r="AL143" i="19"/>
  <c r="AL142" i="19"/>
  <c r="AL141" i="19"/>
  <c r="AL140" i="19"/>
  <c r="AK151" i="19"/>
  <c r="AK150" i="19"/>
  <c r="AK149" i="19"/>
  <c r="AK148" i="19"/>
  <c r="AK147" i="19"/>
  <c r="AK146" i="19"/>
  <c r="AK145" i="19"/>
  <c r="AK144" i="19"/>
  <c r="AK143" i="19"/>
  <c r="AK142" i="19"/>
  <c r="AK141" i="19"/>
  <c r="AK140" i="19"/>
  <c r="AJ151" i="19"/>
  <c r="AJ150" i="19"/>
  <c r="AJ149" i="19"/>
  <c r="AJ148" i="19"/>
  <c r="AJ147" i="19"/>
  <c r="AJ146" i="19"/>
  <c r="AJ145" i="19"/>
  <c r="AJ144" i="19"/>
  <c r="AJ143" i="19"/>
  <c r="AJ142" i="19"/>
  <c r="AJ141" i="19"/>
  <c r="AJ140" i="19"/>
  <c r="AI151" i="19"/>
  <c r="AI150" i="19"/>
  <c r="AI149" i="19"/>
  <c r="AI148" i="19"/>
  <c r="AI147" i="19"/>
  <c r="AI146" i="19"/>
  <c r="AI145" i="19"/>
  <c r="AI144" i="19"/>
  <c r="AI143" i="19"/>
  <c r="AI142" i="19"/>
  <c r="AI141" i="19"/>
  <c r="AI140" i="19"/>
  <c r="AH151" i="19"/>
  <c r="AH150" i="19"/>
  <c r="AH149" i="19"/>
  <c r="AH148" i="19"/>
  <c r="AH147" i="19"/>
  <c r="AH146" i="19"/>
  <c r="AH145" i="19"/>
  <c r="AH144" i="19"/>
  <c r="AH143" i="19"/>
  <c r="AH142" i="19"/>
  <c r="AH141" i="19"/>
  <c r="AH140" i="19"/>
  <c r="AG151" i="19"/>
  <c r="AG150" i="19"/>
  <c r="AG149" i="19"/>
  <c r="AG148" i="19"/>
  <c r="AG147" i="19"/>
  <c r="AG146" i="19"/>
  <c r="AG145" i="19"/>
  <c r="AG144" i="19"/>
  <c r="AG143" i="19"/>
  <c r="AG142" i="19"/>
  <c r="AG141" i="19"/>
  <c r="AG140" i="19"/>
  <c r="AF151" i="19"/>
  <c r="AF150" i="19"/>
  <c r="AF149" i="19"/>
  <c r="AF148" i="19"/>
  <c r="AF147" i="19"/>
  <c r="AF146" i="19"/>
  <c r="AF145" i="19"/>
  <c r="AF144" i="19"/>
  <c r="AF143" i="19"/>
  <c r="AF142" i="19"/>
  <c r="AF141" i="19"/>
  <c r="AF140" i="19"/>
  <c r="AE151" i="19"/>
  <c r="AE150" i="19"/>
  <c r="AE149" i="19"/>
  <c r="AE148" i="19"/>
  <c r="AE147" i="19"/>
  <c r="AE146" i="19"/>
  <c r="AE145" i="19"/>
  <c r="AE144" i="19"/>
  <c r="AE143" i="19"/>
  <c r="AE142" i="19"/>
  <c r="AE141" i="19"/>
  <c r="AE140" i="19"/>
  <c r="D6" i="11" l="1"/>
  <c r="E6" i="11"/>
  <c r="F6" i="11"/>
  <c r="G6" i="11"/>
  <c r="H6" i="11"/>
  <c r="I6" i="11"/>
  <c r="J6" i="11"/>
  <c r="K6" i="11"/>
  <c r="L6" i="11"/>
  <c r="M6" i="11"/>
  <c r="N6" i="11"/>
  <c r="O6" i="11"/>
  <c r="P6" i="11"/>
  <c r="Q6" i="11"/>
  <c r="R6" i="11"/>
  <c r="S6" i="11"/>
  <c r="T6" i="11"/>
  <c r="U6" i="11"/>
  <c r="V6" i="11"/>
  <c r="W6" i="11"/>
  <c r="D7" i="11"/>
  <c r="E7" i="11"/>
  <c r="F7" i="11"/>
  <c r="G7" i="11"/>
  <c r="H7" i="11"/>
  <c r="I7" i="11"/>
  <c r="J7" i="11"/>
  <c r="K7" i="11"/>
  <c r="L7" i="11"/>
  <c r="M7" i="11"/>
  <c r="N7" i="11"/>
  <c r="O7" i="11"/>
  <c r="P7" i="11"/>
  <c r="Q7" i="11"/>
  <c r="R7" i="11"/>
  <c r="S7" i="11"/>
  <c r="T7" i="11"/>
  <c r="U7" i="11"/>
  <c r="V7" i="11"/>
  <c r="W7" i="11"/>
  <c r="D8" i="11"/>
  <c r="E8" i="11"/>
  <c r="F8" i="11"/>
  <c r="G8" i="11"/>
  <c r="H8" i="11"/>
  <c r="I8" i="11"/>
  <c r="J8" i="11"/>
  <c r="K8" i="11"/>
  <c r="L8" i="11"/>
  <c r="M8" i="11"/>
  <c r="N8" i="11"/>
  <c r="O8" i="11"/>
  <c r="P8" i="11"/>
  <c r="Q8" i="11"/>
  <c r="R8" i="11"/>
  <c r="S8" i="11"/>
  <c r="T8" i="11"/>
  <c r="U8" i="11"/>
  <c r="V8" i="11"/>
  <c r="W8" i="11"/>
  <c r="D9" i="11"/>
  <c r="E9" i="11"/>
  <c r="F9" i="11"/>
  <c r="G9" i="11"/>
  <c r="H9" i="11"/>
  <c r="I9" i="11"/>
  <c r="J9" i="11"/>
  <c r="K9" i="11"/>
  <c r="L9" i="11"/>
  <c r="M9" i="11"/>
  <c r="N9" i="11"/>
  <c r="O9" i="11"/>
  <c r="P9" i="11"/>
  <c r="Q9" i="11"/>
  <c r="R9" i="11"/>
  <c r="S9" i="11"/>
  <c r="T9" i="11"/>
  <c r="U9" i="11"/>
  <c r="V9" i="11"/>
  <c r="W9" i="11"/>
  <c r="D10" i="11"/>
  <c r="E10" i="11"/>
  <c r="F10" i="11"/>
  <c r="G10" i="11"/>
  <c r="H10" i="11"/>
  <c r="I10" i="11"/>
  <c r="J10" i="11"/>
  <c r="K10" i="11"/>
  <c r="L10" i="11"/>
  <c r="M10" i="11"/>
  <c r="N10" i="11"/>
  <c r="O10" i="11"/>
  <c r="P10" i="11"/>
  <c r="Q10" i="11"/>
  <c r="R10" i="11"/>
  <c r="S10" i="11"/>
  <c r="T10" i="11"/>
  <c r="U10" i="11"/>
  <c r="V10" i="11"/>
  <c r="W10" i="11"/>
  <c r="D11" i="11"/>
  <c r="E11" i="11"/>
  <c r="F11" i="11"/>
  <c r="G11" i="11"/>
  <c r="H11" i="11"/>
  <c r="I11" i="11"/>
  <c r="J11" i="11"/>
  <c r="K11" i="11"/>
  <c r="L11" i="11"/>
  <c r="M11" i="11"/>
  <c r="N11" i="11"/>
  <c r="O11" i="11"/>
  <c r="P11" i="11"/>
  <c r="Q11" i="11"/>
  <c r="R11" i="11"/>
  <c r="S11" i="11"/>
  <c r="T11" i="11"/>
  <c r="U11" i="11"/>
  <c r="V11" i="11"/>
  <c r="W11" i="11"/>
  <c r="D12" i="11"/>
  <c r="E12" i="11"/>
  <c r="F12" i="11"/>
  <c r="G12" i="11"/>
  <c r="H12" i="11"/>
  <c r="I12" i="11"/>
  <c r="J12" i="11"/>
  <c r="K12" i="11"/>
  <c r="L12" i="11"/>
  <c r="M12" i="11"/>
  <c r="N12" i="11"/>
  <c r="O12" i="11"/>
  <c r="P12" i="11"/>
  <c r="Q12" i="11"/>
  <c r="R12" i="11"/>
  <c r="S12" i="11"/>
  <c r="T12" i="11"/>
  <c r="U12" i="11"/>
  <c r="V12" i="11"/>
  <c r="W12" i="11"/>
  <c r="D13" i="11"/>
  <c r="E13" i="11"/>
  <c r="F13" i="11"/>
  <c r="G13" i="11"/>
  <c r="H13" i="11"/>
  <c r="I13" i="11"/>
  <c r="J13" i="11"/>
  <c r="K13" i="11"/>
  <c r="L13" i="11"/>
  <c r="M13" i="11"/>
  <c r="N13" i="11"/>
  <c r="O13" i="11"/>
  <c r="P13" i="11"/>
  <c r="Q13" i="11"/>
  <c r="R13" i="11"/>
  <c r="S13" i="11"/>
  <c r="T13" i="11"/>
  <c r="U13" i="11"/>
  <c r="V13" i="11"/>
  <c r="W13" i="11"/>
  <c r="D14" i="11"/>
  <c r="E14" i="11"/>
  <c r="F14" i="11"/>
  <c r="G14" i="11"/>
  <c r="H14" i="11"/>
  <c r="I14" i="11"/>
  <c r="J14" i="11"/>
  <c r="K14" i="11"/>
  <c r="L14" i="11"/>
  <c r="M14" i="11"/>
  <c r="N14" i="11"/>
  <c r="O14" i="11"/>
  <c r="P14" i="11"/>
  <c r="Q14" i="11"/>
  <c r="R14" i="11"/>
  <c r="S14" i="11"/>
  <c r="T14" i="11"/>
  <c r="U14" i="11"/>
  <c r="V14" i="11"/>
  <c r="W14" i="11"/>
  <c r="D15" i="11"/>
  <c r="E15" i="11"/>
  <c r="F15" i="11"/>
  <c r="G15" i="11"/>
  <c r="H15" i="11"/>
  <c r="I15" i="11"/>
  <c r="J15" i="11"/>
  <c r="K15" i="11"/>
  <c r="L15" i="11"/>
  <c r="M15" i="11"/>
  <c r="N15" i="11"/>
  <c r="O15" i="11"/>
  <c r="P15" i="11"/>
  <c r="Q15" i="11"/>
  <c r="R15" i="11"/>
  <c r="S15" i="11"/>
  <c r="T15" i="11"/>
  <c r="U15" i="11"/>
  <c r="V15" i="11"/>
  <c r="W15" i="11"/>
  <c r="D16" i="11"/>
  <c r="E16" i="11"/>
  <c r="F16" i="11"/>
  <c r="G16" i="11"/>
  <c r="H16" i="11"/>
  <c r="I16" i="11"/>
  <c r="J16" i="11"/>
  <c r="K16" i="11"/>
  <c r="L16" i="11"/>
  <c r="M16" i="11"/>
  <c r="N16" i="11"/>
  <c r="O16" i="11"/>
  <c r="P16" i="11"/>
  <c r="Q16" i="11"/>
  <c r="R16" i="11"/>
  <c r="S16" i="11"/>
  <c r="T16" i="11"/>
  <c r="U16" i="11"/>
  <c r="V16" i="11"/>
  <c r="W16" i="11"/>
  <c r="D17" i="11"/>
  <c r="E17" i="11"/>
  <c r="F17" i="11"/>
  <c r="G17" i="11"/>
  <c r="H17" i="11"/>
  <c r="I17" i="11"/>
  <c r="J17" i="11"/>
  <c r="K17" i="11"/>
  <c r="L17" i="11"/>
  <c r="M17" i="11"/>
  <c r="N17" i="11"/>
  <c r="O17" i="11"/>
  <c r="P17" i="11"/>
  <c r="Q17" i="11"/>
  <c r="R17" i="11"/>
  <c r="S17" i="11"/>
  <c r="T17" i="11"/>
  <c r="U17" i="11"/>
  <c r="V17" i="11"/>
  <c r="W17" i="11"/>
  <c r="D18" i="11"/>
  <c r="E18" i="11"/>
  <c r="F18" i="11"/>
  <c r="G18" i="11"/>
  <c r="H18" i="11"/>
  <c r="I18" i="11"/>
  <c r="J18" i="11"/>
  <c r="K18" i="11"/>
  <c r="L18" i="11"/>
  <c r="M18" i="11"/>
  <c r="N18" i="11"/>
  <c r="O18" i="11"/>
  <c r="P18" i="11"/>
  <c r="Q18" i="11"/>
  <c r="R18" i="11"/>
  <c r="S18" i="11"/>
  <c r="T18" i="11"/>
  <c r="U18" i="11"/>
  <c r="V18" i="11"/>
  <c r="W18" i="11"/>
  <c r="D19" i="11"/>
  <c r="E19" i="11"/>
  <c r="F19" i="11"/>
  <c r="G19" i="11"/>
  <c r="H19" i="11"/>
  <c r="I19" i="11"/>
  <c r="J19" i="11"/>
  <c r="K19" i="11"/>
  <c r="L19" i="11"/>
  <c r="M19" i="11"/>
  <c r="N19" i="11"/>
  <c r="O19" i="11"/>
  <c r="P19" i="11"/>
  <c r="Q19" i="11"/>
  <c r="R19" i="11"/>
  <c r="S19" i="11"/>
  <c r="T19" i="11"/>
  <c r="U19" i="11"/>
  <c r="V19" i="11"/>
  <c r="W19" i="11"/>
  <c r="D20" i="11"/>
  <c r="E20" i="11"/>
  <c r="F20" i="11"/>
  <c r="G20" i="11"/>
  <c r="H20" i="11"/>
  <c r="I20" i="11"/>
  <c r="J20" i="11"/>
  <c r="K20" i="11"/>
  <c r="L20" i="11"/>
  <c r="M20" i="11"/>
  <c r="N20" i="11"/>
  <c r="O20" i="11"/>
  <c r="P20" i="11"/>
  <c r="Q20" i="11"/>
  <c r="R20" i="11"/>
  <c r="S20" i="11"/>
  <c r="T20" i="11"/>
  <c r="U20" i="11"/>
  <c r="V20" i="11"/>
  <c r="W20" i="11"/>
  <c r="D21" i="11"/>
  <c r="E21" i="11"/>
  <c r="F21" i="11"/>
  <c r="G21" i="11"/>
  <c r="H21" i="11"/>
  <c r="I21" i="11"/>
  <c r="J21" i="11"/>
  <c r="K21" i="11"/>
  <c r="L21" i="11"/>
  <c r="M21" i="11"/>
  <c r="N21" i="11"/>
  <c r="O21" i="11"/>
  <c r="P21" i="11"/>
  <c r="Q21" i="11"/>
  <c r="R21" i="11"/>
  <c r="S21" i="11"/>
  <c r="T21" i="11"/>
  <c r="U21" i="11"/>
  <c r="V21" i="11"/>
  <c r="W21" i="11"/>
  <c r="D22" i="11"/>
  <c r="E22" i="11"/>
  <c r="F22" i="11"/>
  <c r="G22" i="11"/>
  <c r="H22" i="11"/>
  <c r="I22" i="11"/>
  <c r="J22" i="11"/>
  <c r="K22" i="11"/>
  <c r="L22" i="11"/>
  <c r="M22" i="11"/>
  <c r="N22" i="11"/>
  <c r="O22" i="11"/>
  <c r="P22" i="11"/>
  <c r="Q22" i="11"/>
  <c r="R22" i="11"/>
  <c r="S22" i="11"/>
  <c r="T22" i="11"/>
  <c r="U22" i="11"/>
  <c r="V22" i="11"/>
  <c r="W22" i="11"/>
  <c r="D23" i="11"/>
  <c r="E23" i="11"/>
  <c r="F23" i="11"/>
  <c r="G23" i="11"/>
  <c r="H23" i="11"/>
  <c r="I23" i="11"/>
  <c r="J23" i="11"/>
  <c r="K23" i="11"/>
  <c r="L23" i="11"/>
  <c r="M23" i="11"/>
  <c r="N23" i="11"/>
  <c r="O23" i="11"/>
  <c r="P23" i="11"/>
  <c r="Q23" i="11"/>
  <c r="R23" i="11"/>
  <c r="S23" i="11"/>
  <c r="T23" i="11"/>
  <c r="U23" i="11"/>
  <c r="V23" i="11"/>
  <c r="W23" i="11"/>
  <c r="D24" i="11"/>
  <c r="E24" i="11"/>
  <c r="F24" i="11"/>
  <c r="G24" i="11"/>
  <c r="H24" i="11"/>
  <c r="I24" i="11"/>
  <c r="J24" i="11"/>
  <c r="K24" i="11"/>
  <c r="L24" i="11"/>
  <c r="M24" i="11"/>
  <c r="N24" i="11"/>
  <c r="O24" i="11"/>
  <c r="P24" i="11"/>
  <c r="Q24" i="11"/>
  <c r="R24" i="11"/>
  <c r="S24" i="11"/>
  <c r="T24" i="11"/>
  <c r="U24" i="11"/>
  <c r="V24" i="11"/>
  <c r="W24" i="11"/>
  <c r="D25" i="11"/>
  <c r="E25" i="11"/>
  <c r="F25" i="11"/>
  <c r="G25" i="11"/>
  <c r="H25" i="11"/>
  <c r="I25" i="11"/>
  <c r="J25" i="11"/>
  <c r="K25" i="11"/>
  <c r="L25" i="11"/>
  <c r="M25" i="11"/>
  <c r="N25" i="11"/>
  <c r="O25" i="11"/>
  <c r="P25" i="11"/>
  <c r="Q25" i="11"/>
  <c r="R25" i="11"/>
  <c r="S25" i="11"/>
  <c r="T25" i="11"/>
  <c r="U25" i="11"/>
  <c r="V25" i="11"/>
  <c r="W25" i="11"/>
  <c r="D26" i="11"/>
  <c r="E26" i="11"/>
  <c r="F26" i="11"/>
  <c r="G26" i="11"/>
  <c r="H26" i="11"/>
  <c r="I26" i="11"/>
  <c r="J26" i="11"/>
  <c r="K26" i="11"/>
  <c r="L26" i="11"/>
  <c r="M26" i="11"/>
  <c r="N26" i="11"/>
  <c r="O26" i="11"/>
  <c r="P26" i="11"/>
  <c r="Q26" i="11"/>
  <c r="R26" i="11"/>
  <c r="S26" i="11"/>
  <c r="T26" i="11"/>
  <c r="U26" i="11"/>
  <c r="V26" i="11"/>
  <c r="W26" i="11"/>
  <c r="D27" i="11"/>
  <c r="E27" i="11"/>
  <c r="F27" i="11"/>
  <c r="G27" i="11"/>
  <c r="H27" i="11"/>
  <c r="I27" i="11"/>
  <c r="J27" i="11"/>
  <c r="K27" i="11"/>
  <c r="L27" i="11"/>
  <c r="M27" i="11"/>
  <c r="N27" i="11"/>
  <c r="O27" i="11"/>
  <c r="P27" i="11"/>
  <c r="Q27" i="11"/>
  <c r="R27" i="11"/>
  <c r="S27" i="11"/>
  <c r="T27" i="11"/>
  <c r="U27" i="11"/>
  <c r="V27" i="11"/>
  <c r="W27" i="11"/>
  <c r="D28" i="11"/>
  <c r="E28" i="11"/>
  <c r="F28" i="11"/>
  <c r="G28" i="11"/>
  <c r="H28" i="11"/>
  <c r="I28" i="11"/>
  <c r="J28" i="11"/>
  <c r="K28" i="11"/>
  <c r="L28" i="11"/>
  <c r="M28" i="11"/>
  <c r="N28" i="11"/>
  <c r="O28" i="11"/>
  <c r="P28" i="11"/>
  <c r="Q28" i="11"/>
  <c r="R28" i="11"/>
  <c r="S28" i="11"/>
  <c r="T28" i="11"/>
  <c r="U28" i="11"/>
  <c r="V28" i="11"/>
  <c r="W28" i="11"/>
  <c r="D29" i="11"/>
  <c r="E29" i="11"/>
  <c r="F29" i="11"/>
  <c r="G29" i="11"/>
  <c r="H29" i="11"/>
  <c r="I29" i="11"/>
  <c r="J29" i="11"/>
  <c r="K29" i="11"/>
  <c r="L29" i="11"/>
  <c r="M29" i="11"/>
  <c r="N29" i="11"/>
  <c r="O29" i="11"/>
  <c r="P29" i="11"/>
  <c r="Q29" i="11"/>
  <c r="R29" i="11"/>
  <c r="S29" i="11"/>
  <c r="T29" i="11"/>
  <c r="U29" i="11"/>
  <c r="V29" i="11"/>
  <c r="W29" i="11"/>
  <c r="D30" i="11"/>
  <c r="E30" i="11"/>
  <c r="F30" i="11"/>
  <c r="G30" i="11"/>
  <c r="H30" i="11"/>
  <c r="I30" i="11"/>
  <c r="J30" i="11"/>
  <c r="K30" i="11"/>
  <c r="L30" i="11"/>
  <c r="M30" i="11"/>
  <c r="N30" i="11"/>
  <c r="O30" i="11"/>
  <c r="P30" i="11"/>
  <c r="Q30" i="11"/>
  <c r="R30" i="11"/>
  <c r="S30" i="11"/>
  <c r="T30" i="11"/>
  <c r="U30" i="11"/>
  <c r="V30" i="11"/>
  <c r="W30" i="11"/>
  <c r="D31" i="11"/>
  <c r="E31" i="11"/>
  <c r="F31" i="11"/>
  <c r="G31" i="11"/>
  <c r="H31" i="11"/>
  <c r="I31" i="11"/>
  <c r="J31" i="11"/>
  <c r="K31" i="11"/>
  <c r="L31" i="11"/>
  <c r="M31" i="11"/>
  <c r="N31" i="11"/>
  <c r="O31" i="11"/>
  <c r="P31" i="11"/>
  <c r="Q31" i="11"/>
  <c r="R31" i="11"/>
  <c r="S31" i="11"/>
  <c r="T31" i="11"/>
  <c r="U31" i="11"/>
  <c r="V31" i="11"/>
  <c r="W31" i="11"/>
  <c r="D32" i="11"/>
  <c r="E32" i="11"/>
  <c r="F32" i="11"/>
  <c r="G32" i="11"/>
  <c r="H32" i="11"/>
  <c r="I32" i="11"/>
  <c r="J32" i="11"/>
  <c r="K32" i="11"/>
  <c r="L32" i="11"/>
  <c r="M32" i="11"/>
  <c r="N32" i="11"/>
  <c r="O32" i="11"/>
  <c r="P32" i="11"/>
  <c r="Q32" i="11"/>
  <c r="R32" i="11"/>
  <c r="S32" i="11"/>
  <c r="T32" i="11"/>
  <c r="U32" i="11"/>
  <c r="V32" i="11"/>
  <c r="W32" i="11"/>
  <c r="D33" i="11"/>
  <c r="E33" i="11"/>
  <c r="F33" i="11"/>
  <c r="G33" i="11"/>
  <c r="H33" i="11"/>
  <c r="I33" i="11"/>
  <c r="J33" i="11"/>
  <c r="K33" i="11"/>
  <c r="L33" i="11"/>
  <c r="M33" i="11"/>
  <c r="N33" i="11"/>
  <c r="O33" i="11"/>
  <c r="P33" i="11"/>
  <c r="Q33" i="11"/>
  <c r="R33" i="11"/>
  <c r="S33" i="11"/>
  <c r="T33" i="11"/>
  <c r="U33" i="11"/>
  <c r="V33" i="11"/>
  <c r="W33" i="11"/>
  <c r="D34" i="11"/>
  <c r="E34" i="11"/>
  <c r="F34" i="11"/>
  <c r="G34" i="11"/>
  <c r="H34" i="11"/>
  <c r="I34" i="11"/>
  <c r="J34" i="11"/>
  <c r="K34" i="11"/>
  <c r="L34" i="11"/>
  <c r="M34" i="11"/>
  <c r="N34" i="11"/>
  <c r="O34" i="11"/>
  <c r="P34" i="11"/>
  <c r="Q34" i="11"/>
  <c r="R34" i="11"/>
  <c r="S34" i="11"/>
  <c r="T34" i="11"/>
  <c r="U34" i="11"/>
  <c r="V34" i="11"/>
  <c r="W34" i="11"/>
  <c r="D35" i="11"/>
  <c r="E35" i="11"/>
  <c r="F35" i="11"/>
  <c r="G35" i="11"/>
  <c r="H35" i="11"/>
  <c r="I35" i="11"/>
  <c r="J35" i="11"/>
  <c r="K35" i="11"/>
  <c r="L35" i="11"/>
  <c r="M35" i="11"/>
  <c r="N35" i="11"/>
  <c r="O35" i="11"/>
  <c r="P35" i="11"/>
  <c r="Q35" i="11"/>
  <c r="R35" i="11"/>
  <c r="S35" i="11"/>
  <c r="T35" i="11"/>
  <c r="U35" i="11"/>
  <c r="V35" i="11"/>
  <c r="W35" i="11"/>
  <c r="D36" i="11"/>
  <c r="E36" i="11"/>
  <c r="F36" i="11"/>
  <c r="G36" i="11"/>
  <c r="H36" i="11"/>
  <c r="I36" i="11"/>
  <c r="J36" i="11"/>
  <c r="K36" i="11"/>
  <c r="L36" i="11"/>
  <c r="M36" i="11"/>
  <c r="N36" i="11"/>
  <c r="O36" i="11"/>
  <c r="P36" i="11"/>
  <c r="Q36" i="11"/>
  <c r="R36" i="11"/>
  <c r="S36" i="11"/>
  <c r="T36" i="11"/>
  <c r="U36" i="11"/>
  <c r="V36" i="11"/>
  <c r="W36" i="11"/>
  <c r="D37" i="11"/>
  <c r="E37" i="11"/>
  <c r="F37" i="11"/>
  <c r="G37" i="11"/>
  <c r="H37" i="11"/>
  <c r="I37" i="11"/>
  <c r="J37" i="11"/>
  <c r="K37" i="11"/>
  <c r="L37" i="11"/>
  <c r="M37" i="11"/>
  <c r="N37" i="11"/>
  <c r="O37" i="11"/>
  <c r="P37" i="11"/>
  <c r="Q37" i="11"/>
  <c r="R37" i="11"/>
  <c r="S37" i="11"/>
  <c r="T37" i="11"/>
  <c r="U37" i="11"/>
  <c r="V37" i="11"/>
  <c r="W37" i="11"/>
  <c r="D38" i="11"/>
  <c r="E38" i="11"/>
  <c r="F38" i="11"/>
  <c r="G38" i="11"/>
  <c r="H38" i="11"/>
  <c r="I38" i="11"/>
  <c r="J38" i="11"/>
  <c r="K38" i="11"/>
  <c r="L38" i="11"/>
  <c r="M38" i="11"/>
  <c r="N38" i="11"/>
  <c r="O38" i="11"/>
  <c r="P38" i="11"/>
  <c r="Q38" i="11"/>
  <c r="R38" i="11"/>
  <c r="S38" i="11"/>
  <c r="T38" i="11"/>
  <c r="U38" i="11"/>
  <c r="V38" i="11"/>
  <c r="W38" i="11"/>
  <c r="D39" i="11"/>
  <c r="E39" i="11"/>
  <c r="F39" i="11"/>
  <c r="G39" i="11"/>
  <c r="H39" i="11"/>
  <c r="I39" i="11"/>
  <c r="J39" i="11"/>
  <c r="K39" i="11"/>
  <c r="L39" i="11"/>
  <c r="M39" i="11"/>
  <c r="N39" i="11"/>
  <c r="O39" i="11"/>
  <c r="P39" i="11"/>
  <c r="Q39" i="11"/>
  <c r="R39" i="11"/>
  <c r="S39" i="11"/>
  <c r="T39" i="11"/>
  <c r="U39" i="11"/>
  <c r="V39" i="11"/>
  <c r="W39" i="11"/>
  <c r="D40" i="11"/>
  <c r="E40" i="11"/>
  <c r="F40" i="11"/>
  <c r="G40" i="11"/>
  <c r="H40" i="11"/>
  <c r="I40" i="11"/>
  <c r="J40" i="11"/>
  <c r="K40" i="11"/>
  <c r="L40" i="11"/>
  <c r="M40" i="11"/>
  <c r="N40" i="11"/>
  <c r="O40" i="11"/>
  <c r="P40" i="11"/>
  <c r="Q40" i="11"/>
  <c r="R40" i="11"/>
  <c r="S40" i="11"/>
  <c r="T40" i="11"/>
  <c r="U40" i="11"/>
  <c r="V40" i="11"/>
  <c r="W40" i="11"/>
  <c r="D41" i="11"/>
  <c r="E41" i="11"/>
  <c r="F41" i="11"/>
  <c r="G41" i="11"/>
  <c r="H41" i="11"/>
  <c r="I41" i="11"/>
  <c r="J41" i="11"/>
  <c r="K41" i="11"/>
  <c r="L41" i="11"/>
  <c r="M41" i="11"/>
  <c r="N41" i="11"/>
  <c r="O41" i="11"/>
  <c r="P41" i="11"/>
  <c r="Q41" i="11"/>
  <c r="R41" i="11"/>
  <c r="S41" i="11"/>
  <c r="T41" i="11"/>
  <c r="U41" i="11"/>
  <c r="V41" i="11"/>
  <c r="W41" i="11"/>
  <c r="D42" i="11"/>
  <c r="E42" i="11"/>
  <c r="F42" i="11"/>
  <c r="G42" i="11"/>
  <c r="H42" i="11"/>
  <c r="I42" i="11"/>
  <c r="J42" i="11"/>
  <c r="K42" i="11"/>
  <c r="L42" i="11"/>
  <c r="M42" i="11"/>
  <c r="N42" i="11"/>
  <c r="O42" i="11"/>
  <c r="P42" i="11"/>
  <c r="Q42" i="11"/>
  <c r="R42" i="11"/>
  <c r="S42" i="11"/>
  <c r="T42" i="11"/>
  <c r="U42" i="11"/>
  <c r="V42" i="11"/>
  <c r="W42" i="11"/>
  <c r="D43" i="11"/>
  <c r="E43" i="11"/>
  <c r="F43" i="11"/>
  <c r="G43" i="11"/>
  <c r="H43" i="11"/>
  <c r="I43" i="11"/>
  <c r="J43" i="11"/>
  <c r="K43" i="11"/>
  <c r="L43" i="11"/>
  <c r="M43" i="11"/>
  <c r="N43" i="11"/>
  <c r="O43" i="11"/>
  <c r="P43" i="11"/>
  <c r="Q43" i="11"/>
  <c r="R43" i="11"/>
  <c r="S43" i="11"/>
  <c r="T43" i="11"/>
  <c r="U43" i="11"/>
  <c r="V43" i="11"/>
  <c r="W43" i="11"/>
  <c r="D44" i="11"/>
  <c r="E44" i="11"/>
  <c r="F44" i="11"/>
  <c r="G44" i="11"/>
  <c r="H44" i="11"/>
  <c r="I44" i="11"/>
  <c r="J44" i="11"/>
  <c r="K44" i="11"/>
  <c r="L44" i="11"/>
  <c r="M44" i="11"/>
  <c r="N44" i="11"/>
  <c r="O44" i="11"/>
  <c r="P44" i="11"/>
  <c r="Q44" i="11"/>
  <c r="R44" i="11"/>
  <c r="S44" i="11"/>
  <c r="T44" i="11"/>
  <c r="U44" i="11"/>
  <c r="V44" i="11"/>
  <c r="W44" i="11"/>
  <c r="D45" i="11"/>
  <c r="E45" i="11"/>
  <c r="F45" i="11"/>
  <c r="G45" i="11"/>
  <c r="H45" i="11"/>
  <c r="I45" i="11"/>
  <c r="J45" i="11"/>
  <c r="K45" i="11"/>
  <c r="L45" i="11"/>
  <c r="M45" i="11"/>
  <c r="N45" i="11"/>
  <c r="O45" i="11"/>
  <c r="P45" i="11"/>
  <c r="Q45" i="11"/>
  <c r="R45" i="11"/>
  <c r="S45" i="11"/>
  <c r="T45" i="11"/>
  <c r="U45" i="11"/>
  <c r="V45" i="11"/>
  <c r="W45" i="11"/>
  <c r="D46" i="11"/>
  <c r="E46" i="11"/>
  <c r="F46" i="11"/>
  <c r="G46" i="11"/>
  <c r="H46" i="11"/>
  <c r="I46" i="11"/>
  <c r="J46" i="11"/>
  <c r="K46" i="11"/>
  <c r="L46" i="11"/>
  <c r="M46" i="11"/>
  <c r="N46" i="11"/>
  <c r="O46" i="11"/>
  <c r="P46" i="11"/>
  <c r="Q46" i="11"/>
  <c r="R46" i="11"/>
  <c r="S46" i="11"/>
  <c r="T46" i="11"/>
  <c r="U46" i="11"/>
  <c r="V46" i="11"/>
  <c r="W46" i="11"/>
  <c r="D47" i="11"/>
  <c r="E47" i="11"/>
  <c r="F47" i="11"/>
  <c r="G47" i="11"/>
  <c r="H47" i="11"/>
  <c r="I47" i="11"/>
  <c r="J47" i="11"/>
  <c r="K47" i="11"/>
  <c r="L47" i="11"/>
  <c r="M47" i="11"/>
  <c r="N47" i="11"/>
  <c r="O47" i="11"/>
  <c r="P47" i="11"/>
  <c r="Q47" i="11"/>
  <c r="R47" i="11"/>
  <c r="S47" i="11"/>
  <c r="T47" i="11"/>
  <c r="U47" i="11"/>
  <c r="V47" i="11"/>
  <c r="W47" i="11"/>
  <c r="D48" i="11"/>
  <c r="E48" i="11"/>
  <c r="F48" i="11"/>
  <c r="G48" i="11"/>
  <c r="H48" i="11"/>
  <c r="I48" i="11"/>
  <c r="J48" i="11"/>
  <c r="K48" i="11"/>
  <c r="L48" i="11"/>
  <c r="M48" i="11"/>
  <c r="N48" i="11"/>
  <c r="O48" i="11"/>
  <c r="P48" i="11"/>
  <c r="Q48" i="11"/>
  <c r="R48" i="11"/>
  <c r="S48" i="11"/>
  <c r="T48" i="11"/>
  <c r="U48" i="11"/>
  <c r="V48" i="11"/>
  <c r="W48" i="11"/>
  <c r="D49" i="11"/>
  <c r="E49" i="11"/>
  <c r="F49" i="11"/>
  <c r="G49" i="11"/>
  <c r="H49" i="11"/>
  <c r="I49" i="11"/>
  <c r="J49" i="11"/>
  <c r="K49" i="11"/>
  <c r="L49" i="11"/>
  <c r="M49" i="11"/>
  <c r="N49" i="11"/>
  <c r="O49" i="11"/>
  <c r="P49" i="11"/>
  <c r="Q49" i="11"/>
  <c r="R49" i="11"/>
  <c r="S49" i="11"/>
  <c r="T49" i="11"/>
  <c r="U49" i="11"/>
  <c r="V49" i="11"/>
  <c r="W49" i="11"/>
  <c r="D50" i="11"/>
  <c r="E50" i="11"/>
  <c r="F50" i="11"/>
  <c r="G50" i="11"/>
  <c r="H50" i="11"/>
  <c r="I50" i="11"/>
  <c r="J50" i="11"/>
  <c r="K50" i="11"/>
  <c r="L50" i="11"/>
  <c r="M50" i="11"/>
  <c r="N50" i="11"/>
  <c r="O50" i="11"/>
  <c r="P50" i="11"/>
  <c r="Q50" i="11"/>
  <c r="R50" i="11"/>
  <c r="S50" i="11"/>
  <c r="T50" i="11"/>
  <c r="U50" i="11"/>
  <c r="V50" i="11"/>
  <c r="W50" i="11"/>
  <c r="D51" i="11"/>
  <c r="E51" i="11"/>
  <c r="F51" i="11"/>
  <c r="G51" i="11"/>
  <c r="H51" i="11"/>
  <c r="I51" i="11"/>
  <c r="J51" i="11"/>
  <c r="K51" i="11"/>
  <c r="L51" i="11"/>
  <c r="M51" i="11"/>
  <c r="N51" i="11"/>
  <c r="O51" i="11"/>
  <c r="P51" i="11"/>
  <c r="Q51" i="11"/>
  <c r="R51" i="11"/>
  <c r="S51" i="11"/>
  <c r="T51" i="11"/>
  <c r="U51" i="11"/>
  <c r="V51" i="11"/>
  <c r="W51" i="11"/>
  <c r="D52" i="11"/>
  <c r="E52" i="11"/>
  <c r="F52" i="11"/>
  <c r="G52" i="11"/>
  <c r="H52" i="11"/>
  <c r="I52" i="11"/>
  <c r="J52" i="11"/>
  <c r="K52" i="11"/>
  <c r="L52" i="11"/>
  <c r="M52" i="11"/>
  <c r="N52" i="11"/>
  <c r="O52" i="11"/>
  <c r="P52" i="11"/>
  <c r="Q52" i="11"/>
  <c r="R52" i="11"/>
  <c r="S52" i="11"/>
  <c r="T52" i="11"/>
  <c r="U52" i="11"/>
  <c r="V52" i="11"/>
  <c r="W52" i="11"/>
  <c r="D53" i="11"/>
  <c r="E53" i="11"/>
  <c r="F53" i="11"/>
  <c r="G53" i="11"/>
  <c r="H53" i="11"/>
  <c r="I53" i="11"/>
  <c r="J53" i="11"/>
  <c r="K53" i="11"/>
  <c r="L53" i="11"/>
  <c r="M53" i="11"/>
  <c r="N53" i="11"/>
  <c r="O53" i="11"/>
  <c r="P53" i="11"/>
  <c r="Q53" i="11"/>
  <c r="R53" i="11"/>
  <c r="S53" i="11"/>
  <c r="T53" i="11"/>
  <c r="U53" i="11"/>
  <c r="V53" i="11"/>
  <c r="W53" i="11"/>
  <c r="D54" i="11"/>
  <c r="E54" i="11"/>
  <c r="F54" i="11"/>
  <c r="G54" i="11"/>
  <c r="H54" i="11"/>
  <c r="I54" i="11"/>
  <c r="J54" i="11"/>
  <c r="K54" i="11"/>
  <c r="L54" i="11"/>
  <c r="M54" i="11"/>
  <c r="N54" i="11"/>
  <c r="O54" i="11"/>
  <c r="P54" i="11"/>
  <c r="Q54" i="11"/>
  <c r="R54" i="11"/>
  <c r="S54" i="11"/>
  <c r="T54" i="11"/>
  <c r="U54" i="11"/>
  <c r="V54" i="11"/>
  <c r="W54" i="11"/>
  <c r="E5" i="11"/>
  <c r="F5" i="11"/>
  <c r="G5" i="11"/>
  <c r="H5" i="11"/>
  <c r="I5" i="11"/>
  <c r="J5" i="11"/>
  <c r="K5" i="11"/>
  <c r="L5" i="11"/>
  <c r="M5" i="11"/>
  <c r="N5" i="11"/>
  <c r="O5" i="11"/>
  <c r="P5" i="11"/>
  <c r="Q5" i="11"/>
  <c r="R5" i="11"/>
  <c r="S5" i="11"/>
  <c r="T5" i="11"/>
  <c r="U5" i="11"/>
  <c r="V5" i="11"/>
  <c r="W5" i="11"/>
  <c r="D5" i="11"/>
  <c r="A21" i="32"/>
  <c r="A20" i="32"/>
  <c r="A19" i="32"/>
  <c r="A18" i="32"/>
  <c r="A17" i="32"/>
  <c r="A21" i="31"/>
  <c r="A20" i="31"/>
  <c r="A19" i="31"/>
  <c r="A18" i="31"/>
  <c r="A17" i="31"/>
  <c r="A21" i="30"/>
  <c r="A20" i="30"/>
  <c r="A19" i="30"/>
  <c r="A18" i="30"/>
  <c r="A17" i="30"/>
  <c r="A21" i="29"/>
  <c r="A20" i="29"/>
  <c r="A19" i="29"/>
  <c r="A18" i="29"/>
  <c r="A17" i="29"/>
  <c r="A21" i="27"/>
  <c r="A20" i="27"/>
  <c r="A19" i="27"/>
  <c r="A18" i="27"/>
  <c r="A17" i="27"/>
  <c r="A21" i="28"/>
  <c r="A20" i="28"/>
  <c r="A19" i="28"/>
  <c r="A18" i="28"/>
  <c r="A17" i="28"/>
  <c r="A21" i="26"/>
  <c r="A20" i="26"/>
  <c r="A19" i="26"/>
  <c r="A18" i="26"/>
  <c r="A17" i="26"/>
  <c r="A21" i="25"/>
  <c r="A20" i="25"/>
  <c r="A19" i="25"/>
  <c r="A18" i="25"/>
  <c r="A17" i="25"/>
  <c r="A21" i="35"/>
  <c r="A20" i="35"/>
  <c r="A19" i="35"/>
  <c r="A18" i="35"/>
  <c r="A17" i="35"/>
  <c r="A21" i="34"/>
  <c r="A20" i="34"/>
  <c r="A19" i="34"/>
  <c r="A18" i="34"/>
  <c r="A17" i="34"/>
  <c r="A21" i="24"/>
  <c r="A20" i="24"/>
  <c r="A19" i="24"/>
  <c r="A18" i="24"/>
  <c r="A17" i="24"/>
  <c r="A21" i="23"/>
  <c r="A20" i="23"/>
  <c r="A19" i="23"/>
  <c r="A18" i="23"/>
  <c r="A17" i="23"/>
  <c r="A21" i="22"/>
  <c r="A20" i="22"/>
  <c r="A19" i="22"/>
  <c r="A18" i="22"/>
  <c r="A17" i="22"/>
  <c r="A21" i="21"/>
  <c r="A20" i="21"/>
  <c r="A19" i="21"/>
  <c r="A18" i="21"/>
  <c r="A17" i="21"/>
  <c r="A21" i="20"/>
  <c r="A20" i="20"/>
  <c r="A19" i="20"/>
  <c r="A18" i="20"/>
  <c r="A17" i="20"/>
  <c r="A18" i="11"/>
  <c r="A19" i="11"/>
  <c r="A20" i="11"/>
  <c r="A21" i="11"/>
  <c r="A17" i="11"/>
  <c r="AD188" i="19"/>
  <c r="AD171" i="19"/>
  <c r="AD154" i="19"/>
  <c r="AD137" i="19"/>
  <c r="AU326" i="18"/>
  <c r="AL326" i="18"/>
  <c r="AC326" i="18"/>
  <c r="T326" i="18"/>
  <c r="K326" i="18"/>
  <c r="AU309" i="18"/>
  <c r="AL309" i="18"/>
  <c r="AC309" i="18"/>
  <c r="T309" i="18"/>
  <c r="K309" i="18"/>
  <c r="K275" i="18"/>
  <c r="T275" i="18" s="1"/>
  <c r="AC275" i="18" s="1"/>
  <c r="AL275" i="18" s="1"/>
  <c r="AU275" i="18" s="1"/>
  <c r="B326" i="18"/>
  <c r="B309" i="18"/>
  <c r="B292" i="18"/>
  <c r="K292" i="18" s="1"/>
  <c r="T292" i="18" s="1"/>
  <c r="AC292" i="18" s="1"/>
  <c r="AL292" i="18" s="1"/>
  <c r="AU292" i="18" s="1"/>
  <c r="B275" i="18"/>
  <c r="BA340" i="18"/>
  <c r="AW340" i="18"/>
  <c r="AR340" i="18"/>
  <c r="AN340" i="18"/>
  <c r="AI340" i="18"/>
  <c r="AE340" i="18"/>
  <c r="Z340" i="18"/>
  <c r="V340" i="18"/>
  <c r="Q340" i="18"/>
  <c r="M340" i="18"/>
  <c r="H340" i="18"/>
  <c r="D340" i="18"/>
  <c r="BA339" i="18"/>
  <c r="AW339" i="18"/>
  <c r="AR339" i="18"/>
  <c r="AN339" i="18"/>
  <c r="AI339" i="18"/>
  <c r="AE339" i="18"/>
  <c r="Z339" i="18"/>
  <c r="V339" i="18"/>
  <c r="Q339" i="18"/>
  <c r="M339" i="18"/>
  <c r="H339" i="18"/>
  <c r="D339" i="18"/>
  <c r="BA338" i="18"/>
  <c r="AW338" i="18"/>
  <c r="AR338" i="18"/>
  <c r="AN338" i="18"/>
  <c r="AI338" i="18"/>
  <c r="AE338" i="18"/>
  <c r="Z338" i="18"/>
  <c r="V338" i="18"/>
  <c r="Q338" i="18"/>
  <c r="M338" i="18"/>
  <c r="H338" i="18"/>
  <c r="D338" i="18"/>
  <c r="BA337" i="18"/>
  <c r="AW337" i="18"/>
  <c r="AR337" i="18"/>
  <c r="AN337" i="18"/>
  <c r="AI337" i="18"/>
  <c r="AE337" i="18"/>
  <c r="Z337" i="18"/>
  <c r="V337" i="18"/>
  <c r="Q337" i="18"/>
  <c r="M337" i="18"/>
  <c r="H337" i="18"/>
  <c r="D337" i="18"/>
  <c r="BA336" i="18"/>
  <c r="AW336" i="18"/>
  <c r="AR336" i="18"/>
  <c r="AN336" i="18"/>
  <c r="AI336" i="18"/>
  <c r="AE336" i="18"/>
  <c r="Z336" i="18"/>
  <c r="V336" i="18"/>
  <c r="Q336" i="18"/>
  <c r="M336" i="18"/>
  <c r="H336" i="18"/>
  <c r="D336" i="18"/>
  <c r="BA335" i="18"/>
  <c r="AW335" i="18"/>
  <c r="AR335" i="18"/>
  <c r="AN335" i="18"/>
  <c r="AI335" i="18"/>
  <c r="AE335" i="18"/>
  <c r="Z335" i="18"/>
  <c r="V335" i="18"/>
  <c r="Q335" i="18"/>
  <c r="M335" i="18"/>
  <c r="H335" i="18"/>
  <c r="D335" i="18"/>
  <c r="BA334" i="18"/>
  <c r="AW334" i="18"/>
  <c r="AR334" i="18"/>
  <c r="AN334" i="18"/>
  <c r="AI334" i="18"/>
  <c r="AE334" i="18"/>
  <c r="Z334" i="18"/>
  <c r="V334" i="18"/>
  <c r="Q334" i="18"/>
  <c r="M334" i="18"/>
  <c r="H334" i="18"/>
  <c r="D334" i="18"/>
  <c r="BA333" i="18"/>
  <c r="AW333" i="18"/>
  <c r="AR333" i="18"/>
  <c r="AN333" i="18"/>
  <c r="AI333" i="18"/>
  <c r="AE333" i="18"/>
  <c r="Z333" i="18"/>
  <c r="V333" i="18"/>
  <c r="Q333" i="18"/>
  <c r="M333" i="18"/>
  <c r="H333" i="18"/>
  <c r="D333" i="18"/>
  <c r="BA332" i="18"/>
  <c r="AW332" i="18"/>
  <c r="AR332" i="18"/>
  <c r="AN332" i="18"/>
  <c r="AI332" i="18"/>
  <c r="AE332" i="18"/>
  <c r="Z332" i="18"/>
  <c r="V332" i="18"/>
  <c r="Q332" i="18"/>
  <c r="M332" i="18"/>
  <c r="H332" i="18"/>
  <c r="D332" i="18"/>
  <c r="BA331" i="18"/>
  <c r="AW331" i="18"/>
  <c r="AR331" i="18"/>
  <c r="AN331" i="18"/>
  <c r="AI331" i="18"/>
  <c r="AE331" i="18"/>
  <c r="Z331" i="18"/>
  <c r="V331" i="18"/>
  <c r="Q331" i="18"/>
  <c r="M331" i="18"/>
  <c r="H331" i="18"/>
  <c r="D331" i="18"/>
  <c r="BA330" i="18"/>
  <c r="AW330" i="18"/>
  <c r="AR330" i="18"/>
  <c r="AN330" i="18"/>
  <c r="AI330" i="18"/>
  <c r="AE330" i="18"/>
  <c r="Z330" i="18"/>
  <c r="V330" i="18"/>
  <c r="Q330" i="18"/>
  <c r="M330" i="18"/>
  <c r="H330" i="18"/>
  <c r="D330" i="18"/>
  <c r="BA323" i="18"/>
  <c r="AW323" i="18"/>
  <c r="AR323" i="18"/>
  <c r="AN323" i="18"/>
  <c r="AI323" i="18"/>
  <c r="AE323" i="18"/>
  <c r="Z323" i="18"/>
  <c r="V323" i="18"/>
  <c r="Q323" i="18"/>
  <c r="M323" i="18"/>
  <c r="H323" i="18"/>
  <c r="D323" i="18"/>
  <c r="BA322" i="18"/>
  <c r="AW322" i="18"/>
  <c r="AR322" i="18"/>
  <c r="AN322" i="18"/>
  <c r="AI322" i="18"/>
  <c r="AE322" i="18"/>
  <c r="Z322" i="18"/>
  <c r="V322" i="18"/>
  <c r="Q322" i="18"/>
  <c r="M322" i="18"/>
  <c r="H322" i="18"/>
  <c r="D322" i="18"/>
  <c r="BA321" i="18"/>
  <c r="AW321" i="18"/>
  <c r="AR321" i="18"/>
  <c r="AN321" i="18"/>
  <c r="AI321" i="18"/>
  <c r="AE321" i="18"/>
  <c r="Z321" i="18"/>
  <c r="V321" i="18"/>
  <c r="Q321" i="18"/>
  <c r="M321" i="18"/>
  <c r="H321" i="18"/>
  <c r="D321" i="18"/>
  <c r="BA320" i="18"/>
  <c r="AW320" i="18"/>
  <c r="AR320" i="18"/>
  <c r="AN320" i="18"/>
  <c r="AI320" i="18"/>
  <c r="AE320" i="18"/>
  <c r="Z320" i="18"/>
  <c r="V320" i="18"/>
  <c r="Q320" i="18"/>
  <c r="M320" i="18"/>
  <c r="H320" i="18"/>
  <c r="D320" i="18"/>
  <c r="BA319" i="18"/>
  <c r="AW319" i="18"/>
  <c r="AR319" i="18"/>
  <c r="AN319" i="18"/>
  <c r="AI319" i="18"/>
  <c r="AE319" i="18"/>
  <c r="Z319" i="18"/>
  <c r="V319" i="18"/>
  <c r="Q319" i="18"/>
  <c r="M319" i="18"/>
  <c r="H319" i="18"/>
  <c r="D319" i="18"/>
  <c r="BA318" i="18"/>
  <c r="AW318" i="18"/>
  <c r="AR318" i="18"/>
  <c r="AN318" i="18"/>
  <c r="AI318" i="18"/>
  <c r="AE318" i="18"/>
  <c r="Z318" i="18"/>
  <c r="V318" i="18"/>
  <c r="Q318" i="18"/>
  <c r="M318" i="18"/>
  <c r="H318" i="18"/>
  <c r="D318" i="18"/>
  <c r="BA317" i="18"/>
  <c r="AW317" i="18"/>
  <c r="AR317" i="18"/>
  <c r="AN317" i="18"/>
  <c r="AI317" i="18"/>
  <c r="AE317" i="18"/>
  <c r="Z317" i="18"/>
  <c r="V317" i="18"/>
  <c r="Q317" i="18"/>
  <c r="M317" i="18"/>
  <c r="H317" i="18"/>
  <c r="D317" i="18"/>
  <c r="BA316" i="18"/>
  <c r="AW316" i="18"/>
  <c r="AR316" i="18"/>
  <c r="AN316" i="18"/>
  <c r="AI316" i="18"/>
  <c r="AE316" i="18"/>
  <c r="Z316" i="18"/>
  <c r="V316" i="18"/>
  <c r="Q316" i="18"/>
  <c r="M316" i="18"/>
  <c r="H316" i="18"/>
  <c r="D316" i="18"/>
  <c r="BA315" i="18"/>
  <c r="AW315" i="18"/>
  <c r="AR315" i="18"/>
  <c r="AN315" i="18"/>
  <c r="AI315" i="18"/>
  <c r="AE315" i="18"/>
  <c r="Z315" i="18"/>
  <c r="V315" i="18"/>
  <c r="Q315" i="18"/>
  <c r="M315" i="18"/>
  <c r="H315" i="18"/>
  <c r="D315" i="18"/>
  <c r="BA314" i="18"/>
  <c r="AW314" i="18"/>
  <c r="AR314" i="18"/>
  <c r="AN314" i="18"/>
  <c r="AI314" i="18"/>
  <c r="AE314" i="18"/>
  <c r="Z314" i="18"/>
  <c r="V314" i="18"/>
  <c r="Q314" i="18"/>
  <c r="M314" i="18"/>
  <c r="H314" i="18"/>
  <c r="D314" i="18"/>
  <c r="BA313" i="18"/>
  <c r="AW313" i="18"/>
  <c r="AR313" i="18"/>
  <c r="AN313" i="18"/>
  <c r="AI313" i="18"/>
  <c r="AE313" i="18"/>
  <c r="Z313" i="18"/>
  <c r="V313" i="18"/>
  <c r="Q313" i="18"/>
  <c r="M313" i="18"/>
  <c r="H313" i="18"/>
  <c r="D313" i="18"/>
  <c r="BA306" i="18"/>
  <c r="AW306" i="18"/>
  <c r="AR306" i="18"/>
  <c r="AN306" i="18"/>
  <c r="AI306" i="18"/>
  <c r="AE306" i="18"/>
  <c r="Z306" i="18"/>
  <c r="V306" i="18"/>
  <c r="Q306" i="18"/>
  <c r="M306" i="18"/>
  <c r="H306" i="18"/>
  <c r="D306" i="18"/>
  <c r="BA305" i="18"/>
  <c r="AW305" i="18"/>
  <c r="AR305" i="18"/>
  <c r="AN305" i="18"/>
  <c r="AI305" i="18"/>
  <c r="AE305" i="18"/>
  <c r="Z305" i="18"/>
  <c r="V305" i="18"/>
  <c r="Q305" i="18"/>
  <c r="M305" i="18"/>
  <c r="H305" i="18"/>
  <c r="D305" i="18"/>
  <c r="BA304" i="18"/>
  <c r="AW304" i="18"/>
  <c r="AR304" i="18"/>
  <c r="AN304" i="18"/>
  <c r="AI304" i="18"/>
  <c r="AE304" i="18"/>
  <c r="Z304" i="18"/>
  <c r="V304" i="18"/>
  <c r="Q304" i="18"/>
  <c r="M304" i="18"/>
  <c r="H304" i="18"/>
  <c r="D304" i="18"/>
  <c r="BA303" i="18"/>
  <c r="AW303" i="18"/>
  <c r="AR303" i="18"/>
  <c r="AN303" i="18"/>
  <c r="AI303" i="18"/>
  <c r="AE303" i="18"/>
  <c r="Z303" i="18"/>
  <c r="V303" i="18"/>
  <c r="Q303" i="18"/>
  <c r="M303" i="18"/>
  <c r="H303" i="18"/>
  <c r="D303" i="18"/>
  <c r="BA302" i="18"/>
  <c r="AW302" i="18"/>
  <c r="AR302" i="18"/>
  <c r="AN302" i="18"/>
  <c r="AI302" i="18"/>
  <c r="AE302" i="18"/>
  <c r="Z302" i="18"/>
  <c r="V302" i="18"/>
  <c r="Q302" i="18"/>
  <c r="M302" i="18"/>
  <c r="H302" i="18"/>
  <c r="D302" i="18"/>
  <c r="BA301" i="18"/>
  <c r="AW301" i="18"/>
  <c r="AR301" i="18"/>
  <c r="AN301" i="18"/>
  <c r="AI301" i="18"/>
  <c r="AE301" i="18"/>
  <c r="Z301" i="18"/>
  <c r="V301" i="18"/>
  <c r="Q301" i="18"/>
  <c r="M301" i="18"/>
  <c r="H301" i="18"/>
  <c r="D301" i="18"/>
  <c r="BA300" i="18"/>
  <c r="AW300" i="18"/>
  <c r="AR300" i="18"/>
  <c r="AN300" i="18"/>
  <c r="AI300" i="18"/>
  <c r="AE300" i="18"/>
  <c r="Z300" i="18"/>
  <c r="V300" i="18"/>
  <c r="Q300" i="18"/>
  <c r="M300" i="18"/>
  <c r="H300" i="18"/>
  <c r="D300" i="18"/>
  <c r="BA299" i="18"/>
  <c r="AW299" i="18"/>
  <c r="AR299" i="18"/>
  <c r="AN299" i="18"/>
  <c r="AI299" i="18"/>
  <c r="AE299" i="18"/>
  <c r="Z299" i="18"/>
  <c r="V299" i="18"/>
  <c r="Q299" i="18"/>
  <c r="M299" i="18"/>
  <c r="H299" i="18"/>
  <c r="D299" i="18"/>
  <c r="BA298" i="18"/>
  <c r="AW298" i="18"/>
  <c r="AR298" i="18"/>
  <c r="AN298" i="18"/>
  <c r="AI298" i="18"/>
  <c r="AE298" i="18"/>
  <c r="Z298" i="18"/>
  <c r="V298" i="18"/>
  <c r="Q298" i="18"/>
  <c r="M298" i="18"/>
  <c r="H298" i="18"/>
  <c r="D298" i="18"/>
  <c r="BA297" i="18"/>
  <c r="AW297" i="18"/>
  <c r="AR297" i="18"/>
  <c r="AN297" i="18"/>
  <c r="AI297" i="18"/>
  <c r="AE297" i="18"/>
  <c r="Z297" i="18"/>
  <c r="V297" i="18"/>
  <c r="Q297" i="18"/>
  <c r="M297" i="18"/>
  <c r="H297" i="18"/>
  <c r="D297" i="18"/>
  <c r="BA296" i="18"/>
  <c r="AW296" i="18"/>
  <c r="AR296" i="18"/>
  <c r="AN296" i="18"/>
  <c r="AI296" i="18"/>
  <c r="AE296" i="18"/>
  <c r="Z296" i="18"/>
  <c r="V296" i="18"/>
  <c r="Q296" i="18"/>
  <c r="M296" i="18"/>
  <c r="H296" i="18"/>
  <c r="D296" i="18"/>
  <c r="BA289" i="18"/>
  <c r="AW289" i="18"/>
  <c r="AR289" i="18"/>
  <c r="AN289" i="18"/>
  <c r="AI289" i="18"/>
  <c r="AE289" i="18"/>
  <c r="Z289" i="18"/>
  <c r="V289" i="18"/>
  <c r="Q289" i="18"/>
  <c r="M289" i="18"/>
  <c r="H289" i="18"/>
  <c r="D289" i="18"/>
  <c r="BA288" i="18"/>
  <c r="AW288" i="18"/>
  <c r="AR288" i="18"/>
  <c r="AN288" i="18"/>
  <c r="AI288" i="18"/>
  <c r="AE288" i="18"/>
  <c r="Z288" i="18"/>
  <c r="V288" i="18"/>
  <c r="Q288" i="18"/>
  <c r="M288" i="18"/>
  <c r="H288" i="18"/>
  <c r="D288" i="18"/>
  <c r="BA287" i="18"/>
  <c r="AW287" i="18"/>
  <c r="AR287" i="18"/>
  <c r="AN287" i="18"/>
  <c r="AI287" i="18"/>
  <c r="AE287" i="18"/>
  <c r="Z287" i="18"/>
  <c r="V287" i="18"/>
  <c r="Q287" i="18"/>
  <c r="M287" i="18"/>
  <c r="H287" i="18"/>
  <c r="D287" i="18"/>
  <c r="BA286" i="18"/>
  <c r="AW286" i="18"/>
  <c r="AR286" i="18"/>
  <c r="AN286" i="18"/>
  <c r="AI286" i="18"/>
  <c r="AE286" i="18"/>
  <c r="Z286" i="18"/>
  <c r="V286" i="18"/>
  <c r="Q286" i="18"/>
  <c r="M286" i="18"/>
  <c r="H286" i="18"/>
  <c r="D286" i="18"/>
  <c r="BA285" i="18"/>
  <c r="AW285" i="18"/>
  <c r="AR285" i="18"/>
  <c r="AN285" i="18"/>
  <c r="AI285" i="18"/>
  <c r="AE285" i="18"/>
  <c r="Z285" i="18"/>
  <c r="V285" i="18"/>
  <c r="Q285" i="18"/>
  <c r="M285" i="18"/>
  <c r="H285" i="18"/>
  <c r="D285" i="18"/>
  <c r="BA284" i="18"/>
  <c r="AW284" i="18"/>
  <c r="AR284" i="18"/>
  <c r="AN284" i="18"/>
  <c r="AI284" i="18"/>
  <c r="AE284" i="18"/>
  <c r="Z284" i="18"/>
  <c r="V284" i="18"/>
  <c r="Q284" i="18"/>
  <c r="M284" i="18"/>
  <c r="H284" i="18"/>
  <c r="D284" i="18"/>
  <c r="BA283" i="18"/>
  <c r="AW283" i="18"/>
  <c r="AR283" i="18"/>
  <c r="AN283" i="18"/>
  <c r="AI283" i="18"/>
  <c r="AE283" i="18"/>
  <c r="Z283" i="18"/>
  <c r="V283" i="18"/>
  <c r="Q283" i="18"/>
  <c r="M283" i="18"/>
  <c r="H283" i="18"/>
  <c r="D283" i="18"/>
  <c r="BA282" i="18"/>
  <c r="AW282" i="18"/>
  <c r="AR282" i="18"/>
  <c r="AN282" i="18"/>
  <c r="AI282" i="18"/>
  <c r="AE282" i="18"/>
  <c r="Z282" i="18"/>
  <c r="V282" i="18"/>
  <c r="Q282" i="18"/>
  <c r="M282" i="18"/>
  <c r="H282" i="18"/>
  <c r="D282" i="18"/>
  <c r="BA281" i="18"/>
  <c r="AW281" i="18"/>
  <c r="AR281" i="18"/>
  <c r="AN281" i="18"/>
  <c r="AI281" i="18"/>
  <c r="AE281" i="18"/>
  <c r="Z281" i="18"/>
  <c r="V281" i="18"/>
  <c r="Q281" i="18"/>
  <c r="M281" i="18"/>
  <c r="H281" i="18"/>
  <c r="D281" i="18"/>
  <c r="BA280" i="18"/>
  <c r="AW280" i="18"/>
  <c r="AR280" i="18"/>
  <c r="AN280" i="18"/>
  <c r="AI280" i="18"/>
  <c r="AE280" i="18"/>
  <c r="Z280" i="18"/>
  <c r="V280" i="18"/>
  <c r="Q280" i="18"/>
  <c r="M280" i="18"/>
  <c r="H280" i="18"/>
  <c r="D280" i="18"/>
  <c r="BA279" i="18"/>
  <c r="AW279" i="18"/>
  <c r="AR279" i="18"/>
  <c r="AN279" i="18"/>
  <c r="AI279" i="18"/>
  <c r="AE279" i="18"/>
  <c r="Z279" i="18"/>
  <c r="V279" i="18"/>
  <c r="Q279" i="18"/>
  <c r="M279" i="18"/>
  <c r="H279" i="18"/>
  <c r="D279" i="18"/>
  <c r="W55" i="35" l="1"/>
  <c r="V55" i="35"/>
  <c r="U55" i="35"/>
  <c r="T55" i="35"/>
  <c r="S55" i="35"/>
  <c r="R55" i="35"/>
  <c r="Q55" i="35"/>
  <c r="P55" i="35"/>
  <c r="O55" i="35"/>
  <c r="N55" i="35"/>
  <c r="M55" i="35"/>
  <c r="L55" i="35"/>
  <c r="K55" i="35"/>
  <c r="J55" i="35"/>
  <c r="I55" i="35"/>
  <c r="H55" i="35"/>
  <c r="G55" i="35"/>
  <c r="F55" i="35"/>
  <c r="E55" i="35"/>
  <c r="D55" i="35"/>
  <c r="AG54" i="35"/>
  <c r="AF54" i="35"/>
  <c r="AE54" i="35"/>
  <c r="AD54" i="35"/>
  <c r="AC54" i="35"/>
  <c r="AB54" i="35"/>
  <c r="AA54" i="35"/>
  <c r="Z54" i="35"/>
  <c r="Y54" i="35"/>
  <c r="X54" i="35"/>
  <c r="AG53" i="35"/>
  <c r="AF53" i="35"/>
  <c r="AE53" i="35"/>
  <c r="AD53" i="35"/>
  <c r="AC53" i="35"/>
  <c r="AB53" i="35"/>
  <c r="AA53" i="35"/>
  <c r="Z53" i="35"/>
  <c r="Y53" i="35"/>
  <c r="X53" i="35"/>
  <c r="AG52" i="35"/>
  <c r="AF52" i="35"/>
  <c r="AE52" i="35"/>
  <c r="AD52" i="35"/>
  <c r="AC52" i="35"/>
  <c r="AB52" i="35"/>
  <c r="AA52" i="35"/>
  <c r="Z52" i="35"/>
  <c r="Y52" i="35"/>
  <c r="X52" i="35"/>
  <c r="AG51" i="35"/>
  <c r="AF51" i="35"/>
  <c r="AE51" i="35"/>
  <c r="AD51" i="35"/>
  <c r="AC51" i="35"/>
  <c r="AB51" i="35"/>
  <c r="AA51" i="35"/>
  <c r="Z51" i="35"/>
  <c r="Y51" i="35"/>
  <c r="X51" i="35"/>
  <c r="AG50" i="35"/>
  <c r="AF50" i="35"/>
  <c r="AE50" i="35"/>
  <c r="AD50" i="35"/>
  <c r="AC50" i="35"/>
  <c r="AB50" i="35"/>
  <c r="AA50" i="35"/>
  <c r="Z50" i="35"/>
  <c r="Y50" i="35"/>
  <c r="X50" i="35"/>
  <c r="AG49" i="35"/>
  <c r="AF49" i="35"/>
  <c r="AE49" i="35"/>
  <c r="AD49" i="35"/>
  <c r="AC49" i="35"/>
  <c r="AB49" i="35"/>
  <c r="AA49" i="35"/>
  <c r="Z49" i="35"/>
  <c r="Y49" i="35"/>
  <c r="X49" i="35"/>
  <c r="AG48" i="35"/>
  <c r="AF48" i="35"/>
  <c r="AE48" i="35"/>
  <c r="AD48" i="35"/>
  <c r="AC48" i="35"/>
  <c r="AB48" i="35"/>
  <c r="AA48" i="35"/>
  <c r="Z48" i="35"/>
  <c r="Y48" i="35"/>
  <c r="X48" i="35"/>
  <c r="AG47" i="35"/>
  <c r="AF47" i="35"/>
  <c r="AE47" i="35"/>
  <c r="AD47" i="35"/>
  <c r="AC47" i="35"/>
  <c r="AB47" i="35"/>
  <c r="AA47" i="35"/>
  <c r="Z47" i="35"/>
  <c r="Y47" i="35"/>
  <c r="X47" i="35"/>
  <c r="AG46" i="35"/>
  <c r="AF46" i="35"/>
  <c r="AE46" i="35"/>
  <c r="AD46" i="35"/>
  <c r="AC46" i="35"/>
  <c r="AB46" i="35"/>
  <c r="AA46" i="35"/>
  <c r="Z46" i="35"/>
  <c r="Y46" i="35"/>
  <c r="X46" i="35"/>
  <c r="AG45" i="35"/>
  <c r="AF45" i="35"/>
  <c r="AE45" i="35"/>
  <c r="AD45" i="35"/>
  <c r="AC45" i="35"/>
  <c r="AB45" i="35"/>
  <c r="AA45" i="35"/>
  <c r="Z45" i="35"/>
  <c r="Y45" i="35"/>
  <c r="X45" i="35"/>
  <c r="AG44" i="35"/>
  <c r="AF44" i="35"/>
  <c r="AE44" i="35"/>
  <c r="AD44" i="35"/>
  <c r="AC44" i="35"/>
  <c r="AB44" i="35"/>
  <c r="AA44" i="35"/>
  <c r="Z44" i="35"/>
  <c r="Y44" i="35"/>
  <c r="X44" i="35"/>
  <c r="AG43" i="35"/>
  <c r="AF43" i="35"/>
  <c r="AE43" i="35"/>
  <c r="AD43" i="35"/>
  <c r="AC43" i="35"/>
  <c r="AB43" i="35"/>
  <c r="AA43" i="35"/>
  <c r="Z43" i="35"/>
  <c r="Y43" i="35"/>
  <c r="X43" i="35"/>
  <c r="AG42" i="35"/>
  <c r="AF42" i="35"/>
  <c r="AE42" i="35"/>
  <c r="AD42" i="35"/>
  <c r="AC42" i="35"/>
  <c r="AB42" i="35"/>
  <c r="AA42" i="35"/>
  <c r="Z42" i="35"/>
  <c r="Y42" i="35"/>
  <c r="X42" i="35"/>
  <c r="AG41" i="35"/>
  <c r="AF41" i="35"/>
  <c r="AE41" i="35"/>
  <c r="AD41" i="35"/>
  <c r="AC41" i="35"/>
  <c r="AB41" i="35"/>
  <c r="AA41" i="35"/>
  <c r="Z41" i="35"/>
  <c r="Y41" i="35"/>
  <c r="X41" i="35"/>
  <c r="AG40" i="35"/>
  <c r="AF40" i="35"/>
  <c r="AE40" i="35"/>
  <c r="AD40" i="35"/>
  <c r="AC40" i="35"/>
  <c r="AB40" i="35"/>
  <c r="AA40" i="35"/>
  <c r="Z40" i="35"/>
  <c r="Y40" i="35"/>
  <c r="X40" i="35"/>
  <c r="AG39" i="35"/>
  <c r="AF39" i="35"/>
  <c r="AE39" i="35"/>
  <c r="AD39" i="35"/>
  <c r="AC39" i="35"/>
  <c r="AB39" i="35"/>
  <c r="AA39" i="35"/>
  <c r="Z39" i="35"/>
  <c r="Y39" i="35"/>
  <c r="X39" i="35"/>
  <c r="AG38" i="35"/>
  <c r="AF38" i="35"/>
  <c r="AE38" i="35"/>
  <c r="AD38" i="35"/>
  <c r="AC38" i="35"/>
  <c r="AB38" i="35"/>
  <c r="AA38" i="35"/>
  <c r="Z38" i="35"/>
  <c r="Y38" i="35"/>
  <c r="X38" i="35"/>
  <c r="AG37" i="35"/>
  <c r="AF37" i="35"/>
  <c r="AE37" i="35"/>
  <c r="AD37" i="35"/>
  <c r="AC37" i="35"/>
  <c r="AB37" i="35"/>
  <c r="AA37" i="35"/>
  <c r="Z37" i="35"/>
  <c r="Y37" i="35"/>
  <c r="X37" i="35"/>
  <c r="AG36" i="35"/>
  <c r="AF36" i="35"/>
  <c r="AE36" i="35"/>
  <c r="AD36" i="35"/>
  <c r="AC36" i="35"/>
  <c r="AB36" i="35"/>
  <c r="AA36" i="35"/>
  <c r="Z36" i="35"/>
  <c r="Y36" i="35"/>
  <c r="X36" i="35"/>
  <c r="AG35" i="35"/>
  <c r="AF35" i="35"/>
  <c r="AE35" i="35"/>
  <c r="AD35" i="35"/>
  <c r="AC35" i="35"/>
  <c r="AB35" i="35"/>
  <c r="AA35" i="35"/>
  <c r="Z35" i="35"/>
  <c r="Y35" i="35"/>
  <c r="X35" i="35"/>
  <c r="AG34" i="35"/>
  <c r="AF34" i="35"/>
  <c r="AE34" i="35"/>
  <c r="AD34" i="35"/>
  <c r="AC34" i="35"/>
  <c r="AB34" i="35"/>
  <c r="AA34" i="35"/>
  <c r="Z34" i="35"/>
  <c r="Y34" i="35"/>
  <c r="X34" i="35"/>
  <c r="AG33" i="35"/>
  <c r="AF33" i="35"/>
  <c r="AE33" i="35"/>
  <c r="AD33" i="35"/>
  <c r="AC33" i="35"/>
  <c r="AB33" i="35"/>
  <c r="AA33" i="35"/>
  <c r="Z33" i="35"/>
  <c r="Y33" i="35"/>
  <c r="X33" i="35"/>
  <c r="AG32" i="35"/>
  <c r="AF32" i="35"/>
  <c r="AE32" i="35"/>
  <c r="AD32" i="35"/>
  <c r="AC32" i="35"/>
  <c r="AB32" i="35"/>
  <c r="AA32" i="35"/>
  <c r="Z32" i="35"/>
  <c r="Y32" i="35"/>
  <c r="X32" i="35"/>
  <c r="AG31" i="35"/>
  <c r="AF31" i="35"/>
  <c r="AE31" i="35"/>
  <c r="AD31" i="35"/>
  <c r="AC31" i="35"/>
  <c r="AB31" i="35"/>
  <c r="AA31" i="35"/>
  <c r="Z31" i="35"/>
  <c r="Y31" i="35"/>
  <c r="X31" i="35"/>
  <c r="AG30" i="35"/>
  <c r="AF30" i="35"/>
  <c r="AE30" i="35"/>
  <c r="AD30" i="35"/>
  <c r="AC30" i="35"/>
  <c r="AB30" i="35"/>
  <c r="AA30" i="35"/>
  <c r="Z30" i="35"/>
  <c r="Y30" i="35"/>
  <c r="X30" i="35"/>
  <c r="AG29" i="35"/>
  <c r="AF29" i="35"/>
  <c r="AE29" i="35"/>
  <c r="AD29" i="35"/>
  <c r="AC29" i="35"/>
  <c r="AB29" i="35"/>
  <c r="AA29" i="35"/>
  <c r="Z29" i="35"/>
  <c r="Y29" i="35"/>
  <c r="X29" i="35"/>
  <c r="AG28" i="35"/>
  <c r="AF28" i="35"/>
  <c r="AE28" i="35"/>
  <c r="AD28" i="35"/>
  <c r="AC28" i="35"/>
  <c r="AB28" i="35"/>
  <c r="AA28" i="35"/>
  <c r="Z28" i="35"/>
  <c r="Y28" i="35"/>
  <c r="X28" i="35"/>
  <c r="AG27" i="35"/>
  <c r="AF27" i="35"/>
  <c r="AE27" i="35"/>
  <c r="AD27" i="35"/>
  <c r="AC27" i="35"/>
  <c r="AB27" i="35"/>
  <c r="AA27" i="35"/>
  <c r="Z27" i="35"/>
  <c r="Y27" i="35"/>
  <c r="X27" i="35"/>
  <c r="AG26" i="35"/>
  <c r="AF26" i="35"/>
  <c r="AE26" i="35"/>
  <c r="AD26" i="35"/>
  <c r="AC26" i="35"/>
  <c r="AB26" i="35"/>
  <c r="AA26" i="35"/>
  <c r="Z26" i="35"/>
  <c r="Y26" i="35"/>
  <c r="X26" i="35"/>
  <c r="AG25" i="35"/>
  <c r="AF25" i="35"/>
  <c r="AE25" i="35"/>
  <c r="AD25" i="35"/>
  <c r="AC25" i="35"/>
  <c r="AB25" i="35"/>
  <c r="AA25" i="35"/>
  <c r="Z25" i="35"/>
  <c r="Y25" i="35"/>
  <c r="X25" i="35"/>
  <c r="AG24" i="35"/>
  <c r="AF24" i="35"/>
  <c r="AE24" i="35"/>
  <c r="AD24" i="35"/>
  <c r="AC24" i="35"/>
  <c r="AB24" i="35"/>
  <c r="AA24" i="35"/>
  <c r="Z24" i="35"/>
  <c r="Y24" i="35"/>
  <c r="X24" i="35"/>
  <c r="AG23" i="35"/>
  <c r="AF23" i="35"/>
  <c r="AE23" i="35"/>
  <c r="AD23" i="35"/>
  <c r="AC23" i="35"/>
  <c r="AB23" i="35"/>
  <c r="AA23" i="35"/>
  <c r="Z23" i="35"/>
  <c r="Y23" i="35"/>
  <c r="X23" i="35"/>
  <c r="AG22" i="35"/>
  <c r="AF22" i="35"/>
  <c r="AE22" i="35"/>
  <c r="AD22" i="35"/>
  <c r="AC22" i="35"/>
  <c r="AB22" i="35"/>
  <c r="AA22" i="35"/>
  <c r="Z22" i="35"/>
  <c r="Y22" i="35"/>
  <c r="X22" i="35"/>
  <c r="AG21" i="35"/>
  <c r="AF21" i="35"/>
  <c r="AE21" i="35"/>
  <c r="AD21" i="35"/>
  <c r="AC21" i="35"/>
  <c r="AB21" i="35"/>
  <c r="AA21" i="35"/>
  <c r="Z21" i="35"/>
  <c r="Y21" i="35"/>
  <c r="X21" i="35"/>
  <c r="AG20" i="35"/>
  <c r="AF20" i="35"/>
  <c r="AE20" i="35"/>
  <c r="AD20" i="35"/>
  <c r="AC20" i="35"/>
  <c r="AB20" i="35"/>
  <c r="AA20" i="35"/>
  <c r="Z20" i="35"/>
  <c r="Y20" i="35"/>
  <c r="X20" i="35"/>
  <c r="AG19" i="35"/>
  <c r="AF19" i="35"/>
  <c r="AE19" i="35"/>
  <c r="AD19" i="35"/>
  <c r="AC19" i="35"/>
  <c r="AB19" i="35"/>
  <c r="AA19" i="35"/>
  <c r="Z19" i="35"/>
  <c r="Y19" i="35"/>
  <c r="X19" i="35"/>
  <c r="AG18" i="35"/>
  <c r="AF18" i="35"/>
  <c r="AE18" i="35"/>
  <c r="AD18" i="35"/>
  <c r="AC18" i="35"/>
  <c r="AB18" i="35"/>
  <c r="AA18" i="35"/>
  <c r="Z18" i="35"/>
  <c r="Y18" i="35"/>
  <c r="X18" i="35"/>
  <c r="AG17" i="35"/>
  <c r="AF17" i="35"/>
  <c r="AE17" i="35"/>
  <c r="AD17" i="35"/>
  <c r="AC17" i="35"/>
  <c r="AB17" i="35"/>
  <c r="AA17" i="35"/>
  <c r="Z17" i="35"/>
  <c r="Y17" i="35"/>
  <c r="X17" i="35"/>
  <c r="AG16" i="35"/>
  <c r="AF16" i="35"/>
  <c r="AE16" i="35"/>
  <c r="AD16" i="35"/>
  <c r="AC16" i="35"/>
  <c r="AB16" i="35"/>
  <c r="AA16" i="35"/>
  <c r="Z16" i="35"/>
  <c r="Y16" i="35"/>
  <c r="X16" i="35"/>
  <c r="AG15" i="35"/>
  <c r="AF15" i="35"/>
  <c r="AE15" i="35"/>
  <c r="AD15" i="35"/>
  <c r="AC15" i="35"/>
  <c r="AB15" i="35"/>
  <c r="AA15" i="35"/>
  <c r="Z15" i="35"/>
  <c r="Y15" i="35"/>
  <c r="X15" i="35"/>
  <c r="AG14" i="35"/>
  <c r="AF14" i="35"/>
  <c r="AE14" i="35"/>
  <c r="AD14" i="35"/>
  <c r="AC14" i="35"/>
  <c r="AB14" i="35"/>
  <c r="AA14" i="35"/>
  <c r="Z14" i="35"/>
  <c r="Y14" i="35"/>
  <c r="X14" i="35"/>
  <c r="AG13" i="35"/>
  <c r="AF13" i="35"/>
  <c r="AE13" i="35"/>
  <c r="AD13" i="35"/>
  <c r="AC13" i="35"/>
  <c r="AB13" i="35"/>
  <c r="AA13" i="35"/>
  <c r="Z13" i="35"/>
  <c r="Y13" i="35"/>
  <c r="X13" i="35"/>
  <c r="AG12" i="35"/>
  <c r="AF12" i="35"/>
  <c r="AE12" i="35"/>
  <c r="AD12" i="35"/>
  <c r="AC12" i="35"/>
  <c r="AB12" i="35"/>
  <c r="AA12" i="35"/>
  <c r="Z12" i="35"/>
  <c r="Y12" i="35"/>
  <c r="X12" i="35"/>
  <c r="AG11" i="35"/>
  <c r="AF11" i="35"/>
  <c r="AE11" i="35"/>
  <c r="AD11" i="35"/>
  <c r="AC11" i="35"/>
  <c r="AB11" i="35"/>
  <c r="AA11" i="35"/>
  <c r="Z11" i="35"/>
  <c r="Y11" i="35"/>
  <c r="X11" i="35"/>
  <c r="AG10" i="35"/>
  <c r="AF10" i="35"/>
  <c r="AE10" i="35"/>
  <c r="AD10" i="35"/>
  <c r="AC10" i="35"/>
  <c r="AB10" i="35"/>
  <c r="AA10" i="35"/>
  <c r="Z10" i="35"/>
  <c r="Y10" i="35"/>
  <c r="X10" i="35"/>
  <c r="AG9" i="35"/>
  <c r="AF9" i="35"/>
  <c r="AE9" i="35"/>
  <c r="AD9" i="35"/>
  <c r="AC9" i="35"/>
  <c r="AB9" i="35"/>
  <c r="AA9" i="35"/>
  <c r="Z9" i="35"/>
  <c r="Y9" i="35"/>
  <c r="X9" i="35"/>
  <c r="AG8" i="35"/>
  <c r="AF8" i="35"/>
  <c r="AE8" i="35"/>
  <c r="AD8" i="35"/>
  <c r="AC8" i="35"/>
  <c r="AB8" i="35"/>
  <c r="AA8" i="35"/>
  <c r="Z8" i="35"/>
  <c r="Y8" i="35"/>
  <c r="X8" i="35"/>
  <c r="AG7" i="35"/>
  <c r="AF7" i="35"/>
  <c r="AE7" i="35"/>
  <c r="AD7" i="35"/>
  <c r="AC7" i="35"/>
  <c r="AB7" i="35"/>
  <c r="AA7" i="35"/>
  <c r="Z7" i="35"/>
  <c r="Y7" i="35"/>
  <c r="X7" i="35"/>
  <c r="AG6" i="35"/>
  <c r="AF6" i="35"/>
  <c r="AE6" i="35"/>
  <c r="AD6" i="35"/>
  <c r="AC6" i="35"/>
  <c r="AB6" i="35"/>
  <c r="AA6" i="35"/>
  <c r="Z6" i="35"/>
  <c r="Y6" i="35"/>
  <c r="X6" i="35"/>
  <c r="AG5" i="35"/>
  <c r="AF5" i="35"/>
  <c r="AE5" i="35"/>
  <c r="AD5" i="35"/>
  <c r="AC5" i="35"/>
  <c r="AB5" i="35"/>
  <c r="AA5" i="35"/>
  <c r="Z5" i="35"/>
  <c r="Y5" i="35"/>
  <c r="X5" i="35"/>
  <c r="W55" i="34"/>
  <c r="V55" i="34"/>
  <c r="U55" i="34"/>
  <c r="T55" i="34"/>
  <c r="S55" i="34"/>
  <c r="R55" i="34"/>
  <c r="Q55" i="34"/>
  <c r="P55" i="34"/>
  <c r="O55" i="34"/>
  <c r="N55" i="34"/>
  <c r="M55" i="34"/>
  <c r="L55" i="34"/>
  <c r="K55" i="34"/>
  <c r="J55" i="34"/>
  <c r="I55" i="34"/>
  <c r="H55" i="34"/>
  <c r="G55" i="34"/>
  <c r="F55" i="34"/>
  <c r="E55" i="34"/>
  <c r="D55" i="34"/>
  <c r="AG54" i="34"/>
  <c r="AF54" i="34"/>
  <c r="AE54" i="34"/>
  <c r="AD54" i="34"/>
  <c r="AC54" i="34"/>
  <c r="AB54" i="34"/>
  <c r="AA54" i="34"/>
  <c r="Z54" i="34"/>
  <c r="Y54" i="34"/>
  <c r="X54" i="34"/>
  <c r="AG53" i="34"/>
  <c r="AF53" i="34"/>
  <c r="AE53" i="34"/>
  <c r="AD53" i="34"/>
  <c r="AC53" i="34"/>
  <c r="AB53" i="34"/>
  <c r="AA53" i="34"/>
  <c r="Z53" i="34"/>
  <c r="Y53" i="34"/>
  <c r="X53" i="34"/>
  <c r="AG52" i="34"/>
  <c r="AF52" i="34"/>
  <c r="AE52" i="34"/>
  <c r="AD52" i="34"/>
  <c r="AC52" i="34"/>
  <c r="AB52" i="34"/>
  <c r="AA52" i="34"/>
  <c r="Z52" i="34"/>
  <c r="Y52" i="34"/>
  <c r="X52" i="34"/>
  <c r="AG51" i="34"/>
  <c r="AF51" i="34"/>
  <c r="AE51" i="34"/>
  <c r="AD51" i="34"/>
  <c r="AC51" i="34"/>
  <c r="AB51" i="34"/>
  <c r="AA51" i="34"/>
  <c r="Z51" i="34"/>
  <c r="Y51" i="34"/>
  <c r="X51" i="34"/>
  <c r="AG50" i="34"/>
  <c r="AF50" i="34"/>
  <c r="AE50" i="34"/>
  <c r="AD50" i="34"/>
  <c r="AC50" i="34"/>
  <c r="AB50" i="34"/>
  <c r="AA50" i="34"/>
  <c r="Z50" i="34"/>
  <c r="Y50" i="34"/>
  <c r="X50" i="34"/>
  <c r="AG49" i="34"/>
  <c r="AF49" i="34"/>
  <c r="AE49" i="34"/>
  <c r="AD49" i="34"/>
  <c r="AC49" i="34"/>
  <c r="AB49" i="34"/>
  <c r="AA49" i="34"/>
  <c r="Z49" i="34"/>
  <c r="Y49" i="34"/>
  <c r="X49" i="34"/>
  <c r="AG48" i="34"/>
  <c r="AF48" i="34"/>
  <c r="AE48" i="34"/>
  <c r="AD48" i="34"/>
  <c r="AC48" i="34"/>
  <c r="AB48" i="34"/>
  <c r="AA48" i="34"/>
  <c r="Z48" i="34"/>
  <c r="Y48" i="34"/>
  <c r="X48" i="34"/>
  <c r="AG47" i="34"/>
  <c r="AF47" i="34"/>
  <c r="AE47" i="34"/>
  <c r="AD47" i="34"/>
  <c r="AC47" i="34"/>
  <c r="AB47" i="34"/>
  <c r="AA47" i="34"/>
  <c r="Z47" i="34"/>
  <c r="Y47" i="34"/>
  <c r="X47" i="34"/>
  <c r="AG46" i="34"/>
  <c r="AF46" i="34"/>
  <c r="AE46" i="34"/>
  <c r="AD46" i="34"/>
  <c r="AC46" i="34"/>
  <c r="AB46" i="34"/>
  <c r="AA46" i="34"/>
  <c r="Z46" i="34"/>
  <c r="Y46" i="34"/>
  <c r="X46" i="34"/>
  <c r="AG45" i="34"/>
  <c r="AF45" i="34"/>
  <c r="AE45" i="34"/>
  <c r="AD45" i="34"/>
  <c r="AC45" i="34"/>
  <c r="AB45" i="34"/>
  <c r="AA45" i="34"/>
  <c r="Z45" i="34"/>
  <c r="Y45" i="34"/>
  <c r="X45" i="34"/>
  <c r="AG44" i="34"/>
  <c r="AF44" i="34"/>
  <c r="AE44" i="34"/>
  <c r="AD44" i="34"/>
  <c r="AC44" i="34"/>
  <c r="AB44" i="34"/>
  <c r="AA44" i="34"/>
  <c r="Z44" i="34"/>
  <c r="Y44" i="34"/>
  <c r="X44" i="34"/>
  <c r="AG43" i="34"/>
  <c r="AF43" i="34"/>
  <c r="AE43" i="34"/>
  <c r="AD43" i="34"/>
  <c r="AC43" i="34"/>
  <c r="AB43" i="34"/>
  <c r="AA43" i="34"/>
  <c r="Z43" i="34"/>
  <c r="Y43" i="34"/>
  <c r="X43" i="34"/>
  <c r="AG42" i="34"/>
  <c r="AF42" i="34"/>
  <c r="AE42" i="34"/>
  <c r="AD42" i="34"/>
  <c r="AC42" i="34"/>
  <c r="AB42" i="34"/>
  <c r="AA42" i="34"/>
  <c r="Z42" i="34"/>
  <c r="Y42" i="34"/>
  <c r="X42" i="34"/>
  <c r="AG41" i="34"/>
  <c r="AF41" i="34"/>
  <c r="AE41" i="34"/>
  <c r="AD41" i="34"/>
  <c r="AC41" i="34"/>
  <c r="AB41" i="34"/>
  <c r="AA41" i="34"/>
  <c r="Z41" i="34"/>
  <c r="Y41" i="34"/>
  <c r="X41" i="34"/>
  <c r="AG40" i="34"/>
  <c r="AF40" i="34"/>
  <c r="AE40" i="34"/>
  <c r="AD40" i="34"/>
  <c r="AC40" i="34"/>
  <c r="AB40" i="34"/>
  <c r="AA40" i="34"/>
  <c r="Z40" i="34"/>
  <c r="Y40" i="34"/>
  <c r="X40" i="34"/>
  <c r="AG39" i="34"/>
  <c r="AF39" i="34"/>
  <c r="AE39" i="34"/>
  <c r="AD39" i="34"/>
  <c r="AC39" i="34"/>
  <c r="AB39" i="34"/>
  <c r="AA39" i="34"/>
  <c r="Z39" i="34"/>
  <c r="Y39" i="34"/>
  <c r="X39" i="34"/>
  <c r="AG38" i="34"/>
  <c r="AF38" i="34"/>
  <c r="AE38" i="34"/>
  <c r="AD38" i="34"/>
  <c r="AC38" i="34"/>
  <c r="AB38" i="34"/>
  <c r="AA38" i="34"/>
  <c r="Z38" i="34"/>
  <c r="Y38" i="34"/>
  <c r="X38" i="34"/>
  <c r="AG37" i="34"/>
  <c r="AF37" i="34"/>
  <c r="AE37" i="34"/>
  <c r="AD37" i="34"/>
  <c r="AC37" i="34"/>
  <c r="AB37" i="34"/>
  <c r="AA37" i="34"/>
  <c r="Z37" i="34"/>
  <c r="Y37" i="34"/>
  <c r="X37" i="34"/>
  <c r="AG36" i="34"/>
  <c r="AF36" i="34"/>
  <c r="AE36" i="34"/>
  <c r="AD36" i="34"/>
  <c r="AC36" i="34"/>
  <c r="AB36" i="34"/>
  <c r="AA36" i="34"/>
  <c r="Z36" i="34"/>
  <c r="Y36" i="34"/>
  <c r="X36" i="34"/>
  <c r="AG35" i="34"/>
  <c r="AF35" i="34"/>
  <c r="AE35" i="34"/>
  <c r="AD35" i="34"/>
  <c r="AC35" i="34"/>
  <c r="AB35" i="34"/>
  <c r="AA35" i="34"/>
  <c r="Z35" i="34"/>
  <c r="Y35" i="34"/>
  <c r="X35" i="34"/>
  <c r="AG34" i="34"/>
  <c r="AF34" i="34"/>
  <c r="AE34" i="34"/>
  <c r="AD34" i="34"/>
  <c r="AC34" i="34"/>
  <c r="AB34" i="34"/>
  <c r="AA34" i="34"/>
  <c r="Z34" i="34"/>
  <c r="Y34" i="34"/>
  <c r="X34" i="34"/>
  <c r="AG33" i="34"/>
  <c r="AF33" i="34"/>
  <c r="AE33" i="34"/>
  <c r="AD33" i="34"/>
  <c r="AC33" i="34"/>
  <c r="AB33" i="34"/>
  <c r="AA33" i="34"/>
  <c r="Z33" i="34"/>
  <c r="Y33" i="34"/>
  <c r="X33" i="34"/>
  <c r="AG32" i="34"/>
  <c r="AF32" i="34"/>
  <c r="AE32" i="34"/>
  <c r="AD32" i="34"/>
  <c r="AC32" i="34"/>
  <c r="AB32" i="34"/>
  <c r="AA32" i="34"/>
  <c r="Z32" i="34"/>
  <c r="Y32" i="34"/>
  <c r="X32" i="34"/>
  <c r="AG31" i="34"/>
  <c r="AF31" i="34"/>
  <c r="AE31" i="34"/>
  <c r="AD31" i="34"/>
  <c r="AC31" i="34"/>
  <c r="AB31" i="34"/>
  <c r="AA31" i="34"/>
  <c r="Z31" i="34"/>
  <c r="Y31" i="34"/>
  <c r="X31" i="34"/>
  <c r="AG30" i="34"/>
  <c r="AF30" i="34"/>
  <c r="AE30" i="34"/>
  <c r="AD30" i="34"/>
  <c r="AC30" i="34"/>
  <c r="AB30" i="34"/>
  <c r="AA30" i="34"/>
  <c r="Z30" i="34"/>
  <c r="Y30" i="34"/>
  <c r="X30" i="34"/>
  <c r="AG29" i="34"/>
  <c r="AF29" i="34"/>
  <c r="AE29" i="34"/>
  <c r="AD29" i="34"/>
  <c r="AC29" i="34"/>
  <c r="AB29" i="34"/>
  <c r="AA29" i="34"/>
  <c r="Z29" i="34"/>
  <c r="Y29" i="34"/>
  <c r="X29" i="34"/>
  <c r="AG28" i="34"/>
  <c r="AF28" i="34"/>
  <c r="AE28" i="34"/>
  <c r="AD28" i="34"/>
  <c r="AC28" i="34"/>
  <c r="AB28" i="34"/>
  <c r="AA28" i="34"/>
  <c r="Z28" i="34"/>
  <c r="Y28" i="34"/>
  <c r="X28" i="34"/>
  <c r="AG27" i="34"/>
  <c r="AF27" i="34"/>
  <c r="AE27" i="34"/>
  <c r="AD27" i="34"/>
  <c r="AC27" i="34"/>
  <c r="AB27" i="34"/>
  <c r="AA27" i="34"/>
  <c r="Z27" i="34"/>
  <c r="Y27" i="34"/>
  <c r="X27" i="34"/>
  <c r="AG26" i="34"/>
  <c r="AF26" i="34"/>
  <c r="AE26" i="34"/>
  <c r="AD26" i="34"/>
  <c r="AC26" i="34"/>
  <c r="AB26" i="34"/>
  <c r="AA26" i="34"/>
  <c r="Z26" i="34"/>
  <c r="Y26" i="34"/>
  <c r="X26" i="34"/>
  <c r="AG25" i="34"/>
  <c r="AF25" i="34"/>
  <c r="AE25" i="34"/>
  <c r="AD25" i="34"/>
  <c r="AC25" i="34"/>
  <c r="AB25" i="34"/>
  <c r="AA25" i="34"/>
  <c r="Z25" i="34"/>
  <c r="Y25" i="34"/>
  <c r="X25" i="34"/>
  <c r="AG24" i="34"/>
  <c r="AF24" i="34"/>
  <c r="AE24" i="34"/>
  <c r="AD24" i="34"/>
  <c r="AC24" i="34"/>
  <c r="AB24" i="34"/>
  <c r="AA24" i="34"/>
  <c r="Z24" i="34"/>
  <c r="Y24" i="34"/>
  <c r="X24" i="34"/>
  <c r="AG23" i="34"/>
  <c r="AF23" i="34"/>
  <c r="AE23" i="34"/>
  <c r="AD23" i="34"/>
  <c r="AC23" i="34"/>
  <c r="AB23" i="34"/>
  <c r="AA23" i="34"/>
  <c r="Z23" i="34"/>
  <c r="Y23" i="34"/>
  <c r="X23" i="34"/>
  <c r="AG22" i="34"/>
  <c r="AF22" i="34"/>
  <c r="AE22" i="34"/>
  <c r="AD22" i="34"/>
  <c r="AC22" i="34"/>
  <c r="AB22" i="34"/>
  <c r="AA22" i="34"/>
  <c r="Z22" i="34"/>
  <c r="Y22" i="34"/>
  <c r="X22" i="34"/>
  <c r="AG21" i="34"/>
  <c r="AF21" i="34"/>
  <c r="AE21" i="34"/>
  <c r="AD21" i="34"/>
  <c r="AC21" i="34"/>
  <c r="AB21" i="34"/>
  <c r="AA21" i="34"/>
  <c r="Z21" i="34"/>
  <c r="Y21" i="34"/>
  <c r="X21" i="34"/>
  <c r="AG20" i="34"/>
  <c r="AF20" i="34"/>
  <c r="AE20" i="34"/>
  <c r="AD20" i="34"/>
  <c r="AC20" i="34"/>
  <c r="AB20" i="34"/>
  <c r="AA20" i="34"/>
  <c r="Z20" i="34"/>
  <c r="Y20" i="34"/>
  <c r="X20" i="34"/>
  <c r="AG19" i="34"/>
  <c r="AF19" i="34"/>
  <c r="AE19" i="34"/>
  <c r="AD19" i="34"/>
  <c r="AC19" i="34"/>
  <c r="AB19" i="34"/>
  <c r="AA19" i="34"/>
  <c r="Z19" i="34"/>
  <c r="Y19" i="34"/>
  <c r="X19" i="34"/>
  <c r="AG18" i="34"/>
  <c r="AF18" i="34"/>
  <c r="AE18" i="34"/>
  <c r="AD18" i="34"/>
  <c r="AC18" i="34"/>
  <c r="AB18" i="34"/>
  <c r="AA18" i="34"/>
  <c r="Z18" i="34"/>
  <c r="Y18" i="34"/>
  <c r="X18" i="34"/>
  <c r="AG17" i="34"/>
  <c r="AF17" i="34"/>
  <c r="AE17" i="34"/>
  <c r="AD17" i="34"/>
  <c r="AC17" i="34"/>
  <c r="AB17" i="34"/>
  <c r="AA17" i="34"/>
  <c r="Z17" i="34"/>
  <c r="Y17" i="34"/>
  <c r="X17" i="34"/>
  <c r="AG16" i="34"/>
  <c r="AF16" i="34"/>
  <c r="AE16" i="34"/>
  <c r="AD16" i="34"/>
  <c r="AC16" i="34"/>
  <c r="AB16" i="34"/>
  <c r="AA16" i="34"/>
  <c r="Z16" i="34"/>
  <c r="Y16" i="34"/>
  <c r="X16" i="34"/>
  <c r="AG15" i="34"/>
  <c r="AF15" i="34"/>
  <c r="AE15" i="34"/>
  <c r="AD15" i="34"/>
  <c r="AC15" i="34"/>
  <c r="AB15" i="34"/>
  <c r="AA15" i="34"/>
  <c r="Z15" i="34"/>
  <c r="Y15" i="34"/>
  <c r="X15" i="34"/>
  <c r="AG14" i="34"/>
  <c r="AF14" i="34"/>
  <c r="AE14" i="34"/>
  <c r="AD14" i="34"/>
  <c r="AC14" i="34"/>
  <c r="AB14" i="34"/>
  <c r="AA14" i="34"/>
  <c r="Z14" i="34"/>
  <c r="Y14" i="34"/>
  <c r="X14" i="34"/>
  <c r="AG13" i="34"/>
  <c r="AF13" i="34"/>
  <c r="AE13" i="34"/>
  <c r="AD13" i="34"/>
  <c r="AC13" i="34"/>
  <c r="AB13" i="34"/>
  <c r="AA13" i="34"/>
  <c r="Z13" i="34"/>
  <c r="Y13" i="34"/>
  <c r="X13" i="34"/>
  <c r="AG12" i="34"/>
  <c r="AF12" i="34"/>
  <c r="AE12" i="34"/>
  <c r="AD12" i="34"/>
  <c r="AC12" i="34"/>
  <c r="AB12" i="34"/>
  <c r="AA12" i="34"/>
  <c r="Z12" i="34"/>
  <c r="Y12" i="34"/>
  <c r="X12" i="34"/>
  <c r="AG11" i="34"/>
  <c r="AF11" i="34"/>
  <c r="AE11" i="34"/>
  <c r="AD11" i="34"/>
  <c r="AC11" i="34"/>
  <c r="AB11" i="34"/>
  <c r="AA11" i="34"/>
  <c r="Z11" i="34"/>
  <c r="Y11" i="34"/>
  <c r="X11" i="34"/>
  <c r="AG10" i="34"/>
  <c r="AF10" i="34"/>
  <c r="AE10" i="34"/>
  <c r="AD10" i="34"/>
  <c r="AC10" i="34"/>
  <c r="AB10" i="34"/>
  <c r="AA10" i="34"/>
  <c r="Z10" i="34"/>
  <c r="Y10" i="34"/>
  <c r="X10" i="34"/>
  <c r="AG9" i="34"/>
  <c r="AF9" i="34"/>
  <c r="AE9" i="34"/>
  <c r="AD9" i="34"/>
  <c r="AC9" i="34"/>
  <c r="AB9" i="34"/>
  <c r="AA9" i="34"/>
  <c r="Z9" i="34"/>
  <c r="Y9" i="34"/>
  <c r="X9" i="34"/>
  <c r="AG8" i="34"/>
  <c r="AF8" i="34"/>
  <c r="AE8" i="34"/>
  <c r="AD8" i="34"/>
  <c r="AC8" i="34"/>
  <c r="AB8" i="34"/>
  <c r="AA8" i="34"/>
  <c r="Z8" i="34"/>
  <c r="Y8" i="34"/>
  <c r="X8" i="34"/>
  <c r="AG7" i="34"/>
  <c r="AF7" i="34"/>
  <c r="AE7" i="34"/>
  <c r="AD7" i="34"/>
  <c r="AC7" i="34"/>
  <c r="AB7" i="34"/>
  <c r="AA7" i="34"/>
  <c r="Z7" i="34"/>
  <c r="Y7" i="34"/>
  <c r="X7" i="34"/>
  <c r="AG6" i="34"/>
  <c r="AF6" i="34"/>
  <c r="AE6" i="34"/>
  <c r="AD6" i="34"/>
  <c r="AC6" i="34"/>
  <c r="AB6" i="34"/>
  <c r="AA6" i="34"/>
  <c r="Z6" i="34"/>
  <c r="Y6" i="34"/>
  <c r="X6" i="34"/>
  <c r="AG5" i="34"/>
  <c r="AF5" i="34"/>
  <c r="AE5" i="34"/>
  <c r="AD5" i="34"/>
  <c r="AC5" i="34"/>
  <c r="AB5" i="34"/>
  <c r="AA5" i="34"/>
  <c r="Z5" i="34"/>
  <c r="Y5" i="34"/>
  <c r="X5" i="34"/>
  <c r="CJ6" i="33"/>
  <c r="CG7" i="33"/>
  <c r="CD8" i="33"/>
  <c r="CG9" i="33"/>
  <c r="CJ9" i="33"/>
  <c r="CG10" i="33"/>
  <c r="CJ12" i="33"/>
  <c r="CM12" i="33"/>
  <c r="CJ13" i="33"/>
  <c r="CM13" i="33"/>
  <c r="CG15" i="33"/>
  <c r="CJ15" i="33"/>
  <c r="CM18" i="33"/>
  <c r="CP18" i="33"/>
  <c r="CG19" i="33"/>
  <c r="CD20" i="33"/>
  <c r="CG21" i="33"/>
  <c r="CG22" i="33"/>
  <c r="CD24" i="33"/>
  <c r="CJ24" i="33"/>
  <c r="CG25" i="33"/>
  <c r="CJ25" i="33"/>
  <c r="CJ27" i="33"/>
  <c r="CJ30" i="33"/>
  <c r="CM30" i="33"/>
  <c r="CP30" i="33"/>
  <c r="CJ31" i="33"/>
  <c r="CM31" i="33"/>
  <c r="CD32" i="33"/>
  <c r="CJ33" i="33"/>
  <c r="CG34" i="33"/>
  <c r="CD35" i="33"/>
  <c r="CD36" i="33"/>
  <c r="CJ36" i="33"/>
  <c r="CG37" i="33"/>
  <c r="CG39" i="33"/>
  <c r="CJ39" i="33"/>
  <c r="CG40" i="33"/>
  <c r="CM42" i="33"/>
  <c r="CP42" i="33"/>
  <c r="CJ43" i="33"/>
  <c r="CM43" i="33"/>
  <c r="CG45" i="33"/>
  <c r="CD47" i="33"/>
  <c r="CD48" i="33"/>
  <c r="CM48" i="33"/>
  <c r="CP48" i="33"/>
  <c r="CG49" i="33"/>
  <c r="CG51" i="33"/>
  <c r="Q2" i="33"/>
  <c r="Q3" i="33" s="1"/>
  <c r="Q4" i="33" s="1"/>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P2" i="33"/>
  <c r="P3" i="33" s="1"/>
  <c r="P4" i="33" s="1"/>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S2" i="33"/>
  <c r="S3" i="33" s="1"/>
  <c r="S4" i="33" s="1"/>
  <c r="S5" i="33" s="1"/>
  <c r="S6" i="33" s="1"/>
  <c r="S7" i="33" s="1"/>
  <c r="S8" i="33" s="1"/>
  <c r="S9" i="33" s="1"/>
  <c r="S10" i="33" s="1"/>
  <c r="S11" i="33" s="1"/>
  <c r="S12" i="33" s="1"/>
  <c r="S13" i="33" s="1"/>
  <c r="S14" i="33" s="1"/>
  <c r="S15" i="33" s="1"/>
  <c r="S16" i="33" s="1"/>
  <c r="S17" i="33" s="1"/>
  <c r="S18" i="33" s="1"/>
  <c r="S19" i="33" s="1"/>
  <c r="S20" i="33" s="1"/>
  <c r="S21" i="33" s="1"/>
  <c r="S22" i="33" s="1"/>
  <c r="S23" i="33" s="1"/>
  <c r="S24" i="33" s="1"/>
  <c r="S25" i="33" s="1"/>
  <c r="S26" i="33" s="1"/>
  <c r="S27" i="33" s="1"/>
  <c r="S28" i="33" s="1"/>
  <c r="S29" i="33" s="1"/>
  <c r="S30" i="33" s="1"/>
  <c r="S31" i="33" s="1"/>
  <c r="S32" i="33" s="1"/>
  <c r="S33" i="33" s="1"/>
  <c r="S34" i="33" s="1"/>
  <c r="S35" i="33" s="1"/>
  <c r="S36" i="33" s="1"/>
  <c r="S37" i="33" s="1"/>
  <c r="S38" i="33" s="1"/>
  <c r="S39" i="33" s="1"/>
  <c r="S40" i="33" s="1"/>
  <c r="S41" i="33" s="1"/>
  <c r="S42" i="33" s="1"/>
  <c r="S43" i="33" s="1"/>
  <c r="S44" i="33" s="1"/>
  <c r="S45" i="33" s="1"/>
  <c r="S46" i="33" s="1"/>
  <c r="S47" i="33" s="1"/>
  <c r="S48" i="33" s="1"/>
  <c r="S49" i="33" s="1"/>
  <c r="S50" i="33" s="1"/>
  <c r="S51" i="33" s="1"/>
  <c r="R2" i="33"/>
  <c r="R3" i="33" s="1"/>
  <c r="R4" i="33" s="1"/>
  <c r="R5" i="33" s="1"/>
  <c r="R6" i="33" s="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O2" i="33"/>
  <c r="O3" i="33" s="1"/>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N2" i="33"/>
  <c r="N3" i="33" s="1"/>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M2" i="33"/>
  <c r="M3" i="33" s="1"/>
  <c r="M4"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L2" i="33"/>
  <c r="L3" i="33" s="1"/>
  <c r="L4" i="33" s="1"/>
  <c r="L5" i="33" s="1"/>
  <c r="L6" i="33" s="1"/>
  <c r="L7" i="33" s="1"/>
  <c r="L8" i="33" s="1"/>
  <c r="L9" i="33" s="1"/>
  <c r="L10" i="33" s="1"/>
  <c r="L11" i="33" s="1"/>
  <c r="L12" i="33" s="1"/>
  <c r="L13" i="33" s="1"/>
  <c r="L14" i="33" s="1"/>
  <c r="L15" i="33" s="1"/>
  <c r="L16" i="33" s="1"/>
  <c r="L17" i="33" s="1"/>
  <c r="L18" i="33" s="1"/>
  <c r="L19" i="33" s="1"/>
  <c r="L20" i="33" s="1"/>
  <c r="L21" i="33" s="1"/>
  <c r="L22" i="33" s="1"/>
  <c r="L23" i="33" s="1"/>
  <c r="L24" i="33" s="1"/>
  <c r="L25" i="33" s="1"/>
  <c r="L26" i="33" s="1"/>
  <c r="L27" i="33" s="1"/>
  <c r="L28" i="33" s="1"/>
  <c r="L29" i="33" s="1"/>
  <c r="L30" i="33" s="1"/>
  <c r="L31" i="33" s="1"/>
  <c r="L32" i="33" s="1"/>
  <c r="L33" i="33" s="1"/>
  <c r="L34" i="33" s="1"/>
  <c r="L35" i="33" s="1"/>
  <c r="L36" i="33" s="1"/>
  <c r="L37" i="33" s="1"/>
  <c r="L38" i="33" s="1"/>
  <c r="L39" i="33" s="1"/>
  <c r="L40" i="33" s="1"/>
  <c r="L41" i="33" s="1"/>
  <c r="L42" i="33" s="1"/>
  <c r="L43" i="33" s="1"/>
  <c r="L44" i="33" s="1"/>
  <c r="L45" i="33" s="1"/>
  <c r="L46" i="33" s="1"/>
  <c r="L47" i="33" s="1"/>
  <c r="L48" i="33" s="1"/>
  <c r="L49" i="33" s="1"/>
  <c r="L50" i="33" s="1"/>
  <c r="L51" i="33" s="1"/>
  <c r="K2" i="33"/>
  <c r="K3" i="33" s="1"/>
  <c r="K4" i="33" s="1"/>
  <c r="K5" i="33" s="1"/>
  <c r="K6" i="33" s="1"/>
  <c r="K7" i="33" s="1"/>
  <c r="K8" i="33" s="1"/>
  <c r="K9" i="33" s="1"/>
  <c r="K10" i="33" s="1"/>
  <c r="K11" i="33" s="1"/>
  <c r="K12" i="33" s="1"/>
  <c r="K13" i="33" s="1"/>
  <c r="K14" i="33" s="1"/>
  <c r="K15" i="33" s="1"/>
  <c r="K16" i="33" s="1"/>
  <c r="K17" i="33" s="1"/>
  <c r="K18" i="33" s="1"/>
  <c r="K19" i="33" s="1"/>
  <c r="K20" i="33" s="1"/>
  <c r="K21" i="33" s="1"/>
  <c r="K22" i="33" s="1"/>
  <c r="K23" i="33" s="1"/>
  <c r="K24" i="33" s="1"/>
  <c r="K25" i="33" s="1"/>
  <c r="K26" i="33" s="1"/>
  <c r="K27" i="33" s="1"/>
  <c r="K28" i="33" s="1"/>
  <c r="K29" i="33" s="1"/>
  <c r="K30" i="33" s="1"/>
  <c r="K31" i="33" s="1"/>
  <c r="K32" i="33" s="1"/>
  <c r="K33" i="33" s="1"/>
  <c r="K34" i="33" s="1"/>
  <c r="K35" i="33" s="1"/>
  <c r="K36" i="33" s="1"/>
  <c r="K37" i="33" s="1"/>
  <c r="K38" i="33" s="1"/>
  <c r="K39" i="33" s="1"/>
  <c r="K40" i="33" s="1"/>
  <c r="K41" i="33" s="1"/>
  <c r="K42" i="33" s="1"/>
  <c r="K43" i="33" s="1"/>
  <c r="K44" i="33" s="1"/>
  <c r="K45" i="33" s="1"/>
  <c r="K46" i="33" s="1"/>
  <c r="K47" i="33" s="1"/>
  <c r="K48" i="33" s="1"/>
  <c r="K49" i="33" s="1"/>
  <c r="K50" i="33" s="1"/>
  <c r="K51" i="33" s="1"/>
  <c r="J2" i="33"/>
  <c r="J3" i="33" s="1"/>
  <c r="J4" i="33" s="1"/>
  <c r="J5" i="33" s="1"/>
  <c r="J6" i="33" s="1"/>
  <c r="J7" i="33" s="1"/>
  <c r="J8" i="33" s="1"/>
  <c r="J9" i="33" s="1"/>
  <c r="J10" i="33" s="1"/>
  <c r="J11" i="33" s="1"/>
  <c r="J12" i="33" s="1"/>
  <c r="J13" i="33" s="1"/>
  <c r="J14" i="33" s="1"/>
  <c r="J15" i="33" s="1"/>
  <c r="J16" i="33" s="1"/>
  <c r="J17" i="33" s="1"/>
  <c r="J18" i="33" s="1"/>
  <c r="J19" i="33" s="1"/>
  <c r="J20" i="33" s="1"/>
  <c r="J21" i="33" s="1"/>
  <c r="J22" i="33" s="1"/>
  <c r="J23" i="33" s="1"/>
  <c r="J24" i="33" s="1"/>
  <c r="J25" i="33" s="1"/>
  <c r="J26" i="33" s="1"/>
  <c r="J27" i="33" s="1"/>
  <c r="J28" i="33" s="1"/>
  <c r="J29" i="33" s="1"/>
  <c r="J30" i="33" s="1"/>
  <c r="J31" i="33" s="1"/>
  <c r="J32" i="33" s="1"/>
  <c r="J33" i="33" s="1"/>
  <c r="J34" i="33" s="1"/>
  <c r="J35" i="33" s="1"/>
  <c r="J36" i="33" s="1"/>
  <c r="J37" i="33" s="1"/>
  <c r="J38" i="33" s="1"/>
  <c r="J39" i="33" s="1"/>
  <c r="J40" i="33" s="1"/>
  <c r="J41" i="33" s="1"/>
  <c r="J42" i="33" s="1"/>
  <c r="J43" i="33" s="1"/>
  <c r="J44" i="33" s="1"/>
  <c r="J45" i="33" s="1"/>
  <c r="J46" i="33" s="1"/>
  <c r="J47" i="33" s="1"/>
  <c r="J48" i="33" s="1"/>
  <c r="J49" i="33" s="1"/>
  <c r="J50" i="33" s="1"/>
  <c r="J51" i="33" s="1"/>
  <c r="I2" i="33"/>
  <c r="I3" i="33" s="1"/>
  <c r="I4" i="33" s="1"/>
  <c r="I5" i="33" s="1"/>
  <c r="I6" i="33" s="1"/>
  <c r="I7" i="33" s="1"/>
  <c r="I8" i="33" s="1"/>
  <c r="I9" i="33" s="1"/>
  <c r="I10" i="33" s="1"/>
  <c r="I11" i="33" s="1"/>
  <c r="I12" i="33" s="1"/>
  <c r="I13" i="33" s="1"/>
  <c r="I14" i="33" s="1"/>
  <c r="I15" i="33" s="1"/>
  <c r="I16" i="33" s="1"/>
  <c r="I17" i="33" s="1"/>
  <c r="I18" i="33" s="1"/>
  <c r="I19" i="33" s="1"/>
  <c r="I20" i="33" s="1"/>
  <c r="I21" i="33" s="1"/>
  <c r="I22" i="33" s="1"/>
  <c r="I23" i="33" s="1"/>
  <c r="I24" i="33" s="1"/>
  <c r="I25" i="33" s="1"/>
  <c r="I26" i="33" s="1"/>
  <c r="I27" i="33" s="1"/>
  <c r="I28" i="33" s="1"/>
  <c r="I29" i="33" s="1"/>
  <c r="I30" i="33" s="1"/>
  <c r="I31" i="33" s="1"/>
  <c r="I32" i="33" s="1"/>
  <c r="I33" i="33" s="1"/>
  <c r="I34" i="33" s="1"/>
  <c r="I35" i="33" s="1"/>
  <c r="I36" i="33" s="1"/>
  <c r="I37" i="33" s="1"/>
  <c r="I38" i="33" s="1"/>
  <c r="I39" i="33" s="1"/>
  <c r="I40" i="33" s="1"/>
  <c r="I41" i="33" s="1"/>
  <c r="I42" i="33" s="1"/>
  <c r="I43" i="33" s="1"/>
  <c r="I44" i="33" s="1"/>
  <c r="I45" i="33" s="1"/>
  <c r="I46" i="33" s="1"/>
  <c r="I47" i="33" s="1"/>
  <c r="I48" i="33" s="1"/>
  <c r="I49" i="33" s="1"/>
  <c r="I50" i="33" s="1"/>
  <c r="I51" i="33" s="1"/>
  <c r="H2" i="33"/>
  <c r="H3" i="33" s="1"/>
  <c r="H4" i="33" s="1"/>
  <c r="H5" i="33" s="1"/>
  <c r="H6" i="33" s="1"/>
  <c r="H7" i="33" s="1"/>
  <c r="H8" i="33" s="1"/>
  <c r="H9" i="33" s="1"/>
  <c r="H10" i="33" s="1"/>
  <c r="H11" i="33" s="1"/>
  <c r="H12" i="33" s="1"/>
  <c r="H13" i="33" s="1"/>
  <c r="H14" i="33" s="1"/>
  <c r="H15" i="33" s="1"/>
  <c r="H16" i="33" s="1"/>
  <c r="H17" i="33" s="1"/>
  <c r="H18" i="33" s="1"/>
  <c r="H19" i="33" s="1"/>
  <c r="H20" i="33" s="1"/>
  <c r="H21" i="33" s="1"/>
  <c r="H22" i="33" s="1"/>
  <c r="H23" i="33" s="1"/>
  <c r="H24" i="33" s="1"/>
  <c r="H25" i="33" s="1"/>
  <c r="H26" i="33" s="1"/>
  <c r="H27" i="33" s="1"/>
  <c r="H28" i="33" s="1"/>
  <c r="H29" i="33" s="1"/>
  <c r="H30" i="33" s="1"/>
  <c r="H31" i="33" s="1"/>
  <c r="H32" i="33" s="1"/>
  <c r="H33" i="33" s="1"/>
  <c r="H34" i="33" s="1"/>
  <c r="H35" i="33" s="1"/>
  <c r="H36" i="33" s="1"/>
  <c r="H37" i="33" s="1"/>
  <c r="H38" i="33" s="1"/>
  <c r="H39" i="33" s="1"/>
  <c r="H40" i="33" s="1"/>
  <c r="H41" i="33" s="1"/>
  <c r="H42" i="33" s="1"/>
  <c r="H43" i="33" s="1"/>
  <c r="H44" i="33" s="1"/>
  <c r="H45" i="33" s="1"/>
  <c r="H46" i="33" s="1"/>
  <c r="H47" i="33" s="1"/>
  <c r="H48" i="33" s="1"/>
  <c r="H49" i="33" s="1"/>
  <c r="H50" i="33" s="1"/>
  <c r="H51" i="33" s="1"/>
  <c r="G2" i="33"/>
  <c r="G3" i="33" s="1"/>
  <c r="G4" i="33" s="1"/>
  <c r="G5" i="33" s="1"/>
  <c r="G6" i="33" s="1"/>
  <c r="G7" i="33" s="1"/>
  <c r="G8" i="33" s="1"/>
  <c r="G9" i="33" s="1"/>
  <c r="G10" i="33" s="1"/>
  <c r="G11" i="33" s="1"/>
  <c r="G12" i="33" s="1"/>
  <c r="G13" i="33" s="1"/>
  <c r="G14" i="33" s="1"/>
  <c r="G15" i="33" s="1"/>
  <c r="G16" i="33" s="1"/>
  <c r="G17" i="33" s="1"/>
  <c r="G18" i="33" s="1"/>
  <c r="G19" i="33" s="1"/>
  <c r="G20" i="33" s="1"/>
  <c r="G21" i="33" s="1"/>
  <c r="G22" i="33" s="1"/>
  <c r="G23" i="33" s="1"/>
  <c r="G24" i="33" s="1"/>
  <c r="G25" i="33" s="1"/>
  <c r="G26" i="33" s="1"/>
  <c r="G27" i="33" s="1"/>
  <c r="G28" i="33" s="1"/>
  <c r="G29" i="33" s="1"/>
  <c r="G30" i="33" s="1"/>
  <c r="G31" i="33" s="1"/>
  <c r="G32" i="33" s="1"/>
  <c r="G33" i="33" s="1"/>
  <c r="G34" i="33" s="1"/>
  <c r="G35" i="33" s="1"/>
  <c r="G36" i="33" s="1"/>
  <c r="G37" i="33" s="1"/>
  <c r="G38" i="33" s="1"/>
  <c r="G39" i="33" s="1"/>
  <c r="G40" i="33" s="1"/>
  <c r="G41" i="33" s="1"/>
  <c r="G42" i="33" s="1"/>
  <c r="G43" i="33" s="1"/>
  <c r="G44" i="33" s="1"/>
  <c r="G45" i="33" s="1"/>
  <c r="G46" i="33" s="1"/>
  <c r="G47" i="33" s="1"/>
  <c r="G48" i="33" s="1"/>
  <c r="G49" i="33" s="1"/>
  <c r="G50" i="33" s="1"/>
  <c r="G51" i="33" s="1"/>
  <c r="F2" i="33"/>
  <c r="F3" i="33" s="1"/>
  <c r="F4" i="33" s="1"/>
  <c r="F5" i="33" s="1"/>
  <c r="F6" i="33" s="1"/>
  <c r="F7" i="33" s="1"/>
  <c r="F8" i="33" s="1"/>
  <c r="F9" i="33" s="1"/>
  <c r="F10" i="33" s="1"/>
  <c r="F11" i="33" s="1"/>
  <c r="F12" i="33" s="1"/>
  <c r="F13" i="33" s="1"/>
  <c r="F14" i="33" s="1"/>
  <c r="F15" i="33" s="1"/>
  <c r="F16" i="33" s="1"/>
  <c r="F17" i="33" s="1"/>
  <c r="F18" i="33" s="1"/>
  <c r="F19" i="33" s="1"/>
  <c r="F20" i="33" s="1"/>
  <c r="F21" i="33" s="1"/>
  <c r="F22" i="33" s="1"/>
  <c r="F23" i="33" s="1"/>
  <c r="F24" i="33" s="1"/>
  <c r="F25" i="33" s="1"/>
  <c r="F26" i="33" s="1"/>
  <c r="F27" i="33" s="1"/>
  <c r="F28" i="33" s="1"/>
  <c r="F29" i="33" s="1"/>
  <c r="F30" i="33" s="1"/>
  <c r="F31" i="33" s="1"/>
  <c r="F32" i="33" s="1"/>
  <c r="F33" i="33" s="1"/>
  <c r="F34" i="33" s="1"/>
  <c r="F35" i="33" s="1"/>
  <c r="F36" i="33" s="1"/>
  <c r="F37" i="33" s="1"/>
  <c r="F38" i="33" s="1"/>
  <c r="F39" i="33" s="1"/>
  <c r="F40" i="33" s="1"/>
  <c r="F41" i="33" s="1"/>
  <c r="F42" i="33" s="1"/>
  <c r="F43" i="33" s="1"/>
  <c r="F44" i="33" s="1"/>
  <c r="F45" i="33" s="1"/>
  <c r="F46" i="33" s="1"/>
  <c r="F47" i="33" s="1"/>
  <c r="F48" i="33" s="1"/>
  <c r="F49" i="33" s="1"/>
  <c r="F50" i="33" s="1"/>
  <c r="F51" i="33" s="1"/>
  <c r="E2" i="33"/>
  <c r="E3" i="33" s="1"/>
  <c r="E4" i="33" s="1"/>
  <c r="E5" i="33" s="1"/>
  <c r="E6" i="33" s="1"/>
  <c r="E7" i="33" s="1"/>
  <c r="E8" i="33" s="1"/>
  <c r="E9" i="33" s="1"/>
  <c r="E10" i="33" s="1"/>
  <c r="E11" i="33" s="1"/>
  <c r="E12" i="33" s="1"/>
  <c r="E13" i="33" s="1"/>
  <c r="E14" i="33" s="1"/>
  <c r="E15" i="33" s="1"/>
  <c r="E16" i="33" s="1"/>
  <c r="E17" i="33" s="1"/>
  <c r="E18" i="33" s="1"/>
  <c r="E19" i="33" s="1"/>
  <c r="E20" i="33" s="1"/>
  <c r="E21" i="33" s="1"/>
  <c r="E22" i="33" s="1"/>
  <c r="E23" i="33" s="1"/>
  <c r="E24" i="33" s="1"/>
  <c r="E25" i="33" s="1"/>
  <c r="E26" i="33" s="1"/>
  <c r="E27" i="33" s="1"/>
  <c r="E28" i="33" s="1"/>
  <c r="E29" i="33" s="1"/>
  <c r="E30" i="33" s="1"/>
  <c r="E31" i="33" s="1"/>
  <c r="E32" i="33" s="1"/>
  <c r="E33" i="33" s="1"/>
  <c r="E34" i="33" s="1"/>
  <c r="E35" i="33" s="1"/>
  <c r="E36" i="33" s="1"/>
  <c r="E37" i="33" s="1"/>
  <c r="E38" i="33" s="1"/>
  <c r="E39" i="33" s="1"/>
  <c r="E40" i="33" s="1"/>
  <c r="E41" i="33" s="1"/>
  <c r="E42" i="33" s="1"/>
  <c r="E43" i="33" s="1"/>
  <c r="E44" i="33" s="1"/>
  <c r="E45" i="33" s="1"/>
  <c r="E46" i="33" s="1"/>
  <c r="E47" i="33" s="1"/>
  <c r="E48" i="33" s="1"/>
  <c r="E49" i="33" s="1"/>
  <c r="E50" i="33" s="1"/>
  <c r="E51" i="33" s="1"/>
  <c r="D2" i="33"/>
  <c r="D3" i="33" s="1"/>
  <c r="D4" i="33" s="1"/>
  <c r="D5" i="33" s="1"/>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B2" i="33"/>
  <c r="B3" i="33" s="1"/>
  <c r="B4" i="33" s="1"/>
  <c r="B5" i="33" s="1"/>
  <c r="B6" i="33" s="1"/>
  <c r="B7" i="33" s="1"/>
  <c r="B8" i="33" s="1"/>
  <c r="B9" i="33" s="1"/>
  <c r="B10" i="33" s="1"/>
  <c r="B11" i="33" s="1"/>
  <c r="B12" i="33" s="1"/>
  <c r="B13" i="33" s="1"/>
  <c r="B14" i="33" s="1"/>
  <c r="B15" i="33" s="1"/>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B39" i="33" s="1"/>
  <c r="B40" i="33" s="1"/>
  <c r="B41" i="33" s="1"/>
  <c r="B42" i="33" s="1"/>
  <c r="B43" i="33" s="1"/>
  <c r="B44" i="33" s="1"/>
  <c r="B45" i="33" s="1"/>
  <c r="B46" i="33" s="1"/>
  <c r="B47" i="33" s="1"/>
  <c r="B48" i="33" s="1"/>
  <c r="B49" i="33" s="1"/>
  <c r="B50" i="33" s="1"/>
  <c r="B51" i="33" s="1"/>
  <c r="F6" i="2"/>
  <c r="C2" i="33" s="1"/>
  <c r="C3" i="33" s="1"/>
  <c r="C4" i="33" s="1"/>
  <c r="C5" i="33" s="1"/>
  <c r="C6" i="33" s="1"/>
  <c r="C7" i="33" s="1"/>
  <c r="C8" i="33" s="1"/>
  <c r="C9" i="33" s="1"/>
  <c r="C10" i="33" s="1"/>
  <c r="C11" i="33" s="1"/>
  <c r="C12" i="33" s="1"/>
  <c r="C13" i="33" s="1"/>
  <c r="C14" i="33" s="1"/>
  <c r="C15" i="33" s="1"/>
  <c r="C16" i="33" s="1"/>
  <c r="C17" i="33" s="1"/>
  <c r="C18" i="33" s="1"/>
  <c r="C19" i="33" s="1"/>
  <c r="C20" i="33" s="1"/>
  <c r="C21" i="33" s="1"/>
  <c r="C22" i="33" s="1"/>
  <c r="C23" i="33" s="1"/>
  <c r="C24" i="33" s="1"/>
  <c r="C25" i="33" s="1"/>
  <c r="C26" i="33" s="1"/>
  <c r="C27" i="33" s="1"/>
  <c r="C28" i="33" s="1"/>
  <c r="C29" i="33" s="1"/>
  <c r="C30" i="33" s="1"/>
  <c r="C31" i="33" s="1"/>
  <c r="C32" i="33" s="1"/>
  <c r="C33" i="33" s="1"/>
  <c r="C34" i="33" s="1"/>
  <c r="C35" i="33" s="1"/>
  <c r="C36" i="33" s="1"/>
  <c r="C37" i="33" s="1"/>
  <c r="C38" i="33" s="1"/>
  <c r="C39" i="33" s="1"/>
  <c r="C40" i="33" s="1"/>
  <c r="C41" i="33" s="1"/>
  <c r="C42" i="33" s="1"/>
  <c r="C43" i="33" s="1"/>
  <c r="C44" i="33" s="1"/>
  <c r="C45" i="33" s="1"/>
  <c r="C46" i="33" s="1"/>
  <c r="C47" i="33" s="1"/>
  <c r="C48" i="33" s="1"/>
  <c r="C49" i="33" s="1"/>
  <c r="C50" i="33" s="1"/>
  <c r="C51" i="33" s="1"/>
  <c r="A2" i="33"/>
  <c r="A3" i="33" s="1"/>
  <c r="A4" i="33" s="1"/>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J8" i="7"/>
  <c r="Z2" i="33" s="1"/>
  <c r="Q8" i="7"/>
  <c r="AB2" i="33" s="1"/>
  <c r="W55" i="32"/>
  <c r="V55" i="32"/>
  <c r="U55" i="32"/>
  <c r="T55" i="32"/>
  <c r="S55" i="32"/>
  <c r="R55" i="32"/>
  <c r="Q55" i="32"/>
  <c r="P55" i="32"/>
  <c r="O55" i="32"/>
  <c r="N55" i="32"/>
  <c r="M55" i="32"/>
  <c r="L55" i="32"/>
  <c r="K55" i="32"/>
  <c r="J55" i="32"/>
  <c r="I55" i="32"/>
  <c r="H55" i="32"/>
  <c r="G55" i="32"/>
  <c r="F55" i="32"/>
  <c r="E55" i="32"/>
  <c r="D55" i="32"/>
  <c r="AG54" i="32"/>
  <c r="AF54" i="32"/>
  <c r="AE54" i="32"/>
  <c r="AD54" i="32"/>
  <c r="AC54" i="32"/>
  <c r="AB54" i="32"/>
  <c r="AA54" i="32"/>
  <c r="Z54" i="32"/>
  <c r="Y54" i="32"/>
  <c r="X54" i="32"/>
  <c r="AG53" i="32"/>
  <c r="AF53" i="32"/>
  <c r="AE53" i="32"/>
  <c r="AD53" i="32"/>
  <c r="AC53" i="32"/>
  <c r="AB53" i="32"/>
  <c r="AA53" i="32"/>
  <c r="Z53" i="32"/>
  <c r="Y53" i="32"/>
  <c r="X53" i="32"/>
  <c r="AG52" i="32"/>
  <c r="AF52" i="32"/>
  <c r="AE52" i="32"/>
  <c r="AD52" i="32"/>
  <c r="AC52" i="32"/>
  <c r="AB52" i="32"/>
  <c r="AA52" i="32"/>
  <c r="Z52" i="32"/>
  <c r="Y52" i="32"/>
  <c r="X52" i="32"/>
  <c r="AG51" i="32"/>
  <c r="AF51" i="32"/>
  <c r="AE51" i="32"/>
  <c r="AD51" i="32"/>
  <c r="AC51" i="32"/>
  <c r="AB51" i="32"/>
  <c r="AA51" i="32"/>
  <c r="Z51" i="32"/>
  <c r="Y51" i="32"/>
  <c r="X51" i="32"/>
  <c r="AG50" i="32"/>
  <c r="AF50" i="32"/>
  <c r="AE50" i="32"/>
  <c r="AD50" i="32"/>
  <c r="AC50" i="32"/>
  <c r="AB50" i="32"/>
  <c r="AA50" i="32"/>
  <c r="Z50" i="32"/>
  <c r="Y50" i="32"/>
  <c r="X50" i="32"/>
  <c r="AG49" i="32"/>
  <c r="AF49" i="32"/>
  <c r="AE49" i="32"/>
  <c r="AD49" i="32"/>
  <c r="AC49" i="32"/>
  <c r="AB49" i="32"/>
  <c r="AA49" i="32"/>
  <c r="Z49" i="32"/>
  <c r="Y49" i="32"/>
  <c r="X49" i="32"/>
  <c r="AG48" i="32"/>
  <c r="AF48" i="32"/>
  <c r="AE48" i="32"/>
  <c r="AD48" i="32"/>
  <c r="AC48" i="32"/>
  <c r="AB48" i="32"/>
  <c r="AA48" i="32"/>
  <c r="Z48" i="32"/>
  <c r="Y48" i="32"/>
  <c r="X48" i="32"/>
  <c r="AG47" i="32"/>
  <c r="AF47" i="32"/>
  <c r="AE47" i="32"/>
  <c r="AD47" i="32"/>
  <c r="AC47" i="32"/>
  <c r="AB47" i="32"/>
  <c r="AA47" i="32"/>
  <c r="Z47" i="32"/>
  <c r="Y47" i="32"/>
  <c r="X47" i="32"/>
  <c r="AG46" i="32"/>
  <c r="AF46" i="32"/>
  <c r="AE46" i="32"/>
  <c r="AD46" i="32"/>
  <c r="AC46" i="32"/>
  <c r="AB46" i="32"/>
  <c r="AA46" i="32"/>
  <c r="Z46" i="32"/>
  <c r="Y46" i="32"/>
  <c r="X46" i="32"/>
  <c r="AG45" i="32"/>
  <c r="AF45" i="32"/>
  <c r="AE45" i="32"/>
  <c r="AD45" i="32"/>
  <c r="AC45" i="32"/>
  <c r="AB45" i="32"/>
  <c r="AA45" i="32"/>
  <c r="Z45" i="32"/>
  <c r="Y45" i="32"/>
  <c r="X45" i="32"/>
  <c r="AG44" i="32"/>
  <c r="AF44" i="32"/>
  <c r="AE44" i="32"/>
  <c r="AD44" i="32"/>
  <c r="AC44" i="32"/>
  <c r="AB44" i="32"/>
  <c r="AA44" i="32"/>
  <c r="Z44" i="32"/>
  <c r="Y44" i="32"/>
  <c r="X44" i="32"/>
  <c r="AG43" i="32"/>
  <c r="AF43" i="32"/>
  <c r="AE43" i="32"/>
  <c r="AD43" i="32"/>
  <c r="AC43" i="32"/>
  <c r="AB43" i="32"/>
  <c r="AA43" i="32"/>
  <c r="Z43" i="32"/>
  <c r="Y43" i="32"/>
  <c r="X43" i="32"/>
  <c r="AG42" i="32"/>
  <c r="AF42" i="32"/>
  <c r="AE42" i="32"/>
  <c r="AD42" i="32"/>
  <c r="AC42" i="32"/>
  <c r="AB42" i="32"/>
  <c r="AA42" i="32"/>
  <c r="Z42" i="32"/>
  <c r="Y42" i="32"/>
  <c r="X42" i="32"/>
  <c r="AG41" i="32"/>
  <c r="AF41" i="32"/>
  <c r="AE41" i="32"/>
  <c r="AD41" i="32"/>
  <c r="AC41" i="32"/>
  <c r="AB41" i="32"/>
  <c r="AA41" i="32"/>
  <c r="Z41" i="32"/>
  <c r="Y41" i="32"/>
  <c r="X41" i="32"/>
  <c r="AG40" i="32"/>
  <c r="AF40" i="32"/>
  <c r="AE40" i="32"/>
  <c r="AD40" i="32"/>
  <c r="AC40" i="32"/>
  <c r="AB40" i="32"/>
  <c r="AA40" i="32"/>
  <c r="Z40" i="32"/>
  <c r="Y40" i="32"/>
  <c r="X40" i="32"/>
  <c r="AG39" i="32"/>
  <c r="AF39" i="32"/>
  <c r="AE39" i="32"/>
  <c r="AD39" i="32"/>
  <c r="AC39" i="32"/>
  <c r="AB39" i="32"/>
  <c r="AA39" i="32"/>
  <c r="Z39" i="32"/>
  <c r="Y39" i="32"/>
  <c r="X39" i="32"/>
  <c r="AG38" i="32"/>
  <c r="AF38" i="32"/>
  <c r="AE38" i="32"/>
  <c r="AD38" i="32"/>
  <c r="AC38" i="32"/>
  <c r="AB38" i="32"/>
  <c r="AA38" i="32"/>
  <c r="Z38" i="32"/>
  <c r="Y38" i="32"/>
  <c r="X38" i="32"/>
  <c r="AG37" i="32"/>
  <c r="AF37" i="32"/>
  <c r="AE37" i="32"/>
  <c r="AD37" i="32"/>
  <c r="AC37" i="32"/>
  <c r="AB37" i="32"/>
  <c r="AA37" i="32"/>
  <c r="Z37" i="32"/>
  <c r="Y37" i="32"/>
  <c r="X37" i="32"/>
  <c r="AG36" i="32"/>
  <c r="AF36" i="32"/>
  <c r="AE36" i="32"/>
  <c r="AD36" i="32"/>
  <c r="AC36" i="32"/>
  <c r="AB36" i="32"/>
  <c r="AA36" i="32"/>
  <c r="Z36" i="32"/>
  <c r="Y36" i="32"/>
  <c r="X36" i="32"/>
  <c r="AG35" i="32"/>
  <c r="AF35" i="32"/>
  <c r="AE35" i="32"/>
  <c r="AD35" i="32"/>
  <c r="AC35" i="32"/>
  <c r="AB35" i="32"/>
  <c r="AA35" i="32"/>
  <c r="Z35" i="32"/>
  <c r="Y35" i="32"/>
  <c r="X35" i="32"/>
  <c r="AG34" i="32"/>
  <c r="AF34" i="32"/>
  <c r="AE34" i="32"/>
  <c r="AD34" i="32"/>
  <c r="AC34" i="32"/>
  <c r="AB34" i="32"/>
  <c r="AA34" i="32"/>
  <c r="Z34" i="32"/>
  <c r="Y34" i="32"/>
  <c r="X34" i="32"/>
  <c r="AG33" i="32"/>
  <c r="AF33" i="32"/>
  <c r="AE33" i="32"/>
  <c r="AD33" i="32"/>
  <c r="AC33" i="32"/>
  <c r="AB33" i="32"/>
  <c r="AA33" i="32"/>
  <c r="Z33" i="32"/>
  <c r="Y33" i="32"/>
  <c r="X33" i="32"/>
  <c r="AG32" i="32"/>
  <c r="AF32" i="32"/>
  <c r="AE32" i="32"/>
  <c r="AD32" i="32"/>
  <c r="AC32" i="32"/>
  <c r="AB32" i="32"/>
  <c r="AA32" i="32"/>
  <c r="Z32" i="32"/>
  <c r="Y32" i="32"/>
  <c r="X32" i="32"/>
  <c r="AG31" i="32"/>
  <c r="AF31" i="32"/>
  <c r="AE31" i="32"/>
  <c r="AD31" i="32"/>
  <c r="AC31" i="32"/>
  <c r="AB31" i="32"/>
  <c r="AA31" i="32"/>
  <c r="Z31" i="32"/>
  <c r="Y31" i="32"/>
  <c r="X31" i="32"/>
  <c r="AG30" i="32"/>
  <c r="AF30" i="32"/>
  <c r="AE30" i="32"/>
  <c r="AD30" i="32"/>
  <c r="AC30" i="32"/>
  <c r="AB30" i="32"/>
  <c r="AA30" i="32"/>
  <c r="Z30" i="32"/>
  <c r="Y30" i="32"/>
  <c r="X30" i="32"/>
  <c r="AG29" i="32"/>
  <c r="AF29" i="32"/>
  <c r="AE29" i="32"/>
  <c r="AD29" i="32"/>
  <c r="AC29" i="32"/>
  <c r="AB29" i="32"/>
  <c r="AA29" i="32"/>
  <c r="Z29" i="32"/>
  <c r="Y29" i="32"/>
  <c r="X29" i="32"/>
  <c r="AG28" i="32"/>
  <c r="AF28" i="32"/>
  <c r="AE28" i="32"/>
  <c r="AD28" i="32"/>
  <c r="AC28" i="32"/>
  <c r="AB28" i="32"/>
  <c r="AA28" i="32"/>
  <c r="Z28" i="32"/>
  <c r="Y28" i="32"/>
  <c r="X28" i="32"/>
  <c r="AG27" i="32"/>
  <c r="AF27" i="32"/>
  <c r="AE27" i="32"/>
  <c r="AD27" i="32"/>
  <c r="AC27" i="32"/>
  <c r="AB27" i="32"/>
  <c r="AA27" i="32"/>
  <c r="Z27" i="32"/>
  <c r="Y27" i="32"/>
  <c r="X27" i="32"/>
  <c r="AG26" i="32"/>
  <c r="AF26" i="32"/>
  <c r="AE26" i="32"/>
  <c r="AD26" i="32"/>
  <c r="AC26" i="32"/>
  <c r="AB26" i="32"/>
  <c r="AA26" i="32"/>
  <c r="Z26" i="32"/>
  <c r="Y26" i="32"/>
  <c r="X26" i="32"/>
  <c r="AG25" i="32"/>
  <c r="AF25" i="32"/>
  <c r="AE25" i="32"/>
  <c r="AD25" i="32"/>
  <c r="AC25" i="32"/>
  <c r="AB25" i="32"/>
  <c r="AA25" i="32"/>
  <c r="Z25" i="32"/>
  <c r="Y25" i="32"/>
  <c r="X25" i="32"/>
  <c r="AG24" i="32"/>
  <c r="AF24" i="32"/>
  <c r="AE24" i="32"/>
  <c r="AD24" i="32"/>
  <c r="AC24" i="32"/>
  <c r="AB24" i="32"/>
  <c r="AA24" i="32"/>
  <c r="Z24" i="32"/>
  <c r="Y24" i="32"/>
  <c r="X24" i="32"/>
  <c r="AG23" i="32"/>
  <c r="AF23" i="32"/>
  <c r="AE23" i="32"/>
  <c r="AD23" i="32"/>
  <c r="AC23" i="32"/>
  <c r="AB23" i="32"/>
  <c r="AA23" i="32"/>
  <c r="Z23" i="32"/>
  <c r="Y23" i="32"/>
  <c r="X23" i="32"/>
  <c r="AG22" i="32"/>
  <c r="AF22" i="32"/>
  <c r="AE22" i="32"/>
  <c r="AD22" i="32"/>
  <c r="AC22" i="32"/>
  <c r="AB22" i="32"/>
  <c r="AA22" i="32"/>
  <c r="Z22" i="32"/>
  <c r="Y22" i="32"/>
  <c r="X22" i="32"/>
  <c r="AG21" i="32"/>
  <c r="AF21" i="32"/>
  <c r="AE21" i="32"/>
  <c r="AD21" i="32"/>
  <c r="AC21" i="32"/>
  <c r="AB21" i="32"/>
  <c r="AA21" i="32"/>
  <c r="Z21" i="32"/>
  <c r="Y21" i="32"/>
  <c r="X21" i="32"/>
  <c r="AG20" i="32"/>
  <c r="AF20" i="32"/>
  <c r="AE20" i="32"/>
  <c r="AD20" i="32"/>
  <c r="AC20" i="32"/>
  <c r="AB20" i="32"/>
  <c r="AA20" i="32"/>
  <c r="Z20" i="32"/>
  <c r="Y20" i="32"/>
  <c r="X20" i="32"/>
  <c r="AG19" i="32"/>
  <c r="AF19" i="32"/>
  <c r="AE19" i="32"/>
  <c r="AD19" i="32"/>
  <c r="AC19" i="32"/>
  <c r="AB19" i="32"/>
  <c r="AA19" i="32"/>
  <c r="Z19" i="32"/>
  <c r="Y19" i="32"/>
  <c r="X19" i="32"/>
  <c r="AG18" i="32"/>
  <c r="AF18" i="32"/>
  <c r="AE18" i="32"/>
  <c r="AD18" i="32"/>
  <c r="AC18" i="32"/>
  <c r="AB18" i="32"/>
  <c r="AA18" i="32"/>
  <c r="Z18" i="32"/>
  <c r="Y18" i="32"/>
  <c r="X18" i="32"/>
  <c r="AG17" i="32"/>
  <c r="AF17" i="32"/>
  <c r="AE17" i="32"/>
  <c r="AD17" i="32"/>
  <c r="AC17" i="32"/>
  <c r="AB17" i="32"/>
  <c r="AA17" i="32"/>
  <c r="Z17" i="32"/>
  <c r="Y17" i="32"/>
  <c r="X17" i="32"/>
  <c r="AG16" i="32"/>
  <c r="AF16" i="32"/>
  <c r="AE16" i="32"/>
  <c r="AD16" i="32"/>
  <c r="AC16" i="32"/>
  <c r="AB16" i="32"/>
  <c r="AA16" i="32"/>
  <c r="Z16" i="32"/>
  <c r="Y16" i="32"/>
  <c r="X16" i="32"/>
  <c r="AG15" i="32"/>
  <c r="AF15" i="32"/>
  <c r="AE15" i="32"/>
  <c r="AD15" i="32"/>
  <c r="AC15" i="32"/>
  <c r="AB15" i="32"/>
  <c r="AA15" i="32"/>
  <c r="Z15" i="32"/>
  <c r="Y15" i="32"/>
  <c r="X15" i="32"/>
  <c r="AG14" i="32"/>
  <c r="AF14" i="32"/>
  <c r="AE14" i="32"/>
  <c r="AD14" i="32"/>
  <c r="AC14" i="32"/>
  <c r="AB14" i="32"/>
  <c r="AA14" i="32"/>
  <c r="Z14" i="32"/>
  <c r="Y14" i="32"/>
  <c r="X14" i="32"/>
  <c r="AG13" i="32"/>
  <c r="AF13" i="32"/>
  <c r="AE13" i="32"/>
  <c r="AD13" i="32"/>
  <c r="AC13" i="32"/>
  <c r="AB13" i="32"/>
  <c r="AA13" i="32"/>
  <c r="Z13" i="32"/>
  <c r="Y13" i="32"/>
  <c r="X13" i="32"/>
  <c r="AG12" i="32"/>
  <c r="AF12" i="32"/>
  <c r="AE12" i="32"/>
  <c r="AD12" i="32"/>
  <c r="AC12" i="32"/>
  <c r="AB12" i="32"/>
  <c r="AA12" i="32"/>
  <c r="Z12" i="32"/>
  <c r="Y12" i="32"/>
  <c r="X12" i="32"/>
  <c r="AG11" i="32"/>
  <c r="AF11" i="32"/>
  <c r="AE11" i="32"/>
  <c r="AD11" i="32"/>
  <c r="AC11" i="32"/>
  <c r="AB11" i="32"/>
  <c r="AA11" i="32"/>
  <c r="Z11" i="32"/>
  <c r="Y11" i="32"/>
  <c r="X11" i="32"/>
  <c r="AG10" i="32"/>
  <c r="AF10" i="32"/>
  <c r="AE10" i="32"/>
  <c r="AD10" i="32"/>
  <c r="AC10" i="32"/>
  <c r="AB10" i="32"/>
  <c r="AA10" i="32"/>
  <c r="Z10" i="32"/>
  <c r="Y10" i="32"/>
  <c r="X10" i="32"/>
  <c r="AG9" i="32"/>
  <c r="AF9" i="32"/>
  <c r="AE9" i="32"/>
  <c r="AD9" i="32"/>
  <c r="AC9" i="32"/>
  <c r="AB9" i="32"/>
  <c r="AA9" i="32"/>
  <c r="Z9" i="32"/>
  <c r="Y9" i="32"/>
  <c r="X9" i="32"/>
  <c r="AG8" i="32"/>
  <c r="AF8" i="32"/>
  <c r="AE8" i="32"/>
  <c r="AD8" i="32"/>
  <c r="AC8" i="32"/>
  <c r="AB8" i="32"/>
  <c r="AA8" i="32"/>
  <c r="Z8" i="32"/>
  <c r="Y8" i="32"/>
  <c r="X8" i="32"/>
  <c r="AG7" i="32"/>
  <c r="AF7" i="32"/>
  <c r="AE7" i="32"/>
  <c r="AD7" i="32"/>
  <c r="AC7" i="32"/>
  <c r="AB7" i="32"/>
  <c r="AA7" i="32"/>
  <c r="Z7" i="32"/>
  <c r="Y7" i="32"/>
  <c r="X7" i="32"/>
  <c r="AG6" i="32"/>
  <c r="AF6" i="32"/>
  <c r="AE6" i="32"/>
  <c r="AD6" i="32"/>
  <c r="AC6" i="32"/>
  <c r="AB6" i="32"/>
  <c r="AA6" i="32"/>
  <c r="Z6" i="32"/>
  <c r="Y6" i="32"/>
  <c r="X6" i="32"/>
  <c r="AG5" i="32"/>
  <c r="AF5" i="32"/>
  <c r="AE5" i="32"/>
  <c r="AD5" i="32"/>
  <c r="AC5" i="32"/>
  <c r="AB5" i="32"/>
  <c r="AA5" i="32"/>
  <c r="Z5" i="32"/>
  <c r="Y5" i="32"/>
  <c r="X5" i="32"/>
  <c r="W55" i="31"/>
  <c r="V55" i="31"/>
  <c r="U55" i="31"/>
  <c r="T55" i="31"/>
  <c r="S55" i="31"/>
  <c r="R55" i="31"/>
  <c r="Q55" i="31"/>
  <c r="P55" i="31"/>
  <c r="O55" i="31"/>
  <c r="N55" i="31"/>
  <c r="M55" i="31"/>
  <c r="L55" i="31"/>
  <c r="K55" i="31"/>
  <c r="J55" i="31"/>
  <c r="I55" i="31"/>
  <c r="H55" i="31"/>
  <c r="G55" i="31"/>
  <c r="F55" i="31"/>
  <c r="E55" i="31"/>
  <c r="D55" i="31"/>
  <c r="AG54" i="31"/>
  <c r="AF54" i="31"/>
  <c r="AE54" i="31"/>
  <c r="AD54" i="31"/>
  <c r="AC54" i="31"/>
  <c r="AB54" i="31"/>
  <c r="AA54" i="31"/>
  <c r="Z54" i="31"/>
  <c r="Y54" i="31"/>
  <c r="X54" i="31"/>
  <c r="AG53" i="31"/>
  <c r="AF53" i="31"/>
  <c r="AE53" i="31"/>
  <c r="AD53" i="31"/>
  <c r="AC53" i="31"/>
  <c r="AB53" i="31"/>
  <c r="AA53" i="31"/>
  <c r="Z53" i="31"/>
  <c r="Y53" i="31"/>
  <c r="X53" i="31"/>
  <c r="AG52" i="31"/>
  <c r="AF52" i="31"/>
  <c r="AE52" i="31"/>
  <c r="AD52" i="31"/>
  <c r="AC52" i="31"/>
  <c r="AB52" i="31"/>
  <c r="AA52" i="31"/>
  <c r="Z52" i="31"/>
  <c r="Y52" i="31"/>
  <c r="X52" i="31"/>
  <c r="AG51" i="31"/>
  <c r="AF51" i="31"/>
  <c r="AE51" i="31"/>
  <c r="AD51" i="31"/>
  <c r="AC51" i="31"/>
  <c r="AB51" i="31"/>
  <c r="AA51" i="31"/>
  <c r="Z51" i="31"/>
  <c r="Y51" i="31"/>
  <c r="X51" i="31"/>
  <c r="AG50" i="31"/>
  <c r="AF50" i="31"/>
  <c r="AE50" i="31"/>
  <c r="AD50" i="31"/>
  <c r="AC50" i="31"/>
  <c r="AB50" i="31"/>
  <c r="AA50" i="31"/>
  <c r="Z50" i="31"/>
  <c r="Y50" i="31"/>
  <c r="X50" i="31"/>
  <c r="AG49" i="31"/>
  <c r="AF49" i="31"/>
  <c r="AE49" i="31"/>
  <c r="AD49" i="31"/>
  <c r="AC49" i="31"/>
  <c r="AB49" i="31"/>
  <c r="AA49" i="31"/>
  <c r="Z49" i="31"/>
  <c r="Y49" i="31"/>
  <c r="X49" i="31"/>
  <c r="AG48" i="31"/>
  <c r="AF48" i="31"/>
  <c r="AE48" i="31"/>
  <c r="AD48" i="31"/>
  <c r="AC48" i="31"/>
  <c r="AB48" i="31"/>
  <c r="AA48" i="31"/>
  <c r="Z48" i="31"/>
  <c r="Y48" i="31"/>
  <c r="X48" i="31"/>
  <c r="AG47" i="31"/>
  <c r="AF47" i="31"/>
  <c r="AE47" i="31"/>
  <c r="AD47" i="31"/>
  <c r="AC47" i="31"/>
  <c r="AB47" i="31"/>
  <c r="AA47" i="31"/>
  <c r="Z47" i="31"/>
  <c r="Y47" i="31"/>
  <c r="X47" i="31"/>
  <c r="AG46" i="31"/>
  <c r="AF46" i="31"/>
  <c r="AE46" i="31"/>
  <c r="AD46" i="31"/>
  <c r="AC46" i="31"/>
  <c r="AB46" i="31"/>
  <c r="AA46" i="31"/>
  <c r="Z46" i="31"/>
  <c r="Y46" i="31"/>
  <c r="X46" i="31"/>
  <c r="AG45" i="31"/>
  <c r="AF45" i="31"/>
  <c r="AE45" i="31"/>
  <c r="AD45" i="31"/>
  <c r="AC45" i="31"/>
  <c r="AB45" i="31"/>
  <c r="AA45" i="31"/>
  <c r="Z45" i="31"/>
  <c r="Y45" i="31"/>
  <c r="X45" i="31"/>
  <c r="AG44" i="31"/>
  <c r="AF44" i="31"/>
  <c r="AE44" i="31"/>
  <c r="AD44" i="31"/>
  <c r="AC44" i="31"/>
  <c r="AB44" i="31"/>
  <c r="AA44" i="31"/>
  <c r="Z44" i="31"/>
  <c r="Y44" i="31"/>
  <c r="X44" i="31"/>
  <c r="AG43" i="31"/>
  <c r="AF43" i="31"/>
  <c r="AE43" i="31"/>
  <c r="AD43" i="31"/>
  <c r="AC43" i="31"/>
  <c r="AB43" i="31"/>
  <c r="AA43" i="31"/>
  <c r="Z43" i="31"/>
  <c r="Y43" i="31"/>
  <c r="X43" i="31"/>
  <c r="AG42" i="31"/>
  <c r="AF42" i="31"/>
  <c r="AE42" i="31"/>
  <c r="AD42" i="31"/>
  <c r="AC42" i="31"/>
  <c r="AB42" i="31"/>
  <c r="AA42" i="31"/>
  <c r="Z42" i="31"/>
  <c r="Y42" i="31"/>
  <c r="X42" i="31"/>
  <c r="AG41" i="31"/>
  <c r="AF41" i="31"/>
  <c r="AE41" i="31"/>
  <c r="AD41" i="31"/>
  <c r="AC41" i="31"/>
  <c r="AB41" i="31"/>
  <c r="AA41" i="31"/>
  <c r="Z41" i="31"/>
  <c r="Y41" i="31"/>
  <c r="X41" i="31"/>
  <c r="AG40" i="31"/>
  <c r="AF40" i="31"/>
  <c r="AE40" i="31"/>
  <c r="AD40" i="31"/>
  <c r="AC40" i="31"/>
  <c r="AB40" i="31"/>
  <c r="AA40" i="31"/>
  <c r="Z40" i="31"/>
  <c r="Y40" i="31"/>
  <c r="X40" i="31"/>
  <c r="AG39" i="31"/>
  <c r="AF39" i="31"/>
  <c r="AE39" i="31"/>
  <c r="AD39" i="31"/>
  <c r="AC39" i="31"/>
  <c r="AB39" i="31"/>
  <c r="AA39" i="31"/>
  <c r="Z39" i="31"/>
  <c r="Y39" i="31"/>
  <c r="X39" i="31"/>
  <c r="AG38" i="31"/>
  <c r="AF38" i="31"/>
  <c r="AE38" i="31"/>
  <c r="AD38" i="31"/>
  <c r="AC38" i="31"/>
  <c r="AB38" i="31"/>
  <c r="AA38" i="31"/>
  <c r="Z38" i="31"/>
  <c r="Y38" i="31"/>
  <c r="X38" i="31"/>
  <c r="AG37" i="31"/>
  <c r="AF37" i="31"/>
  <c r="AE37" i="31"/>
  <c r="AD37" i="31"/>
  <c r="AC37" i="31"/>
  <c r="AB37" i="31"/>
  <c r="AA37" i="31"/>
  <c r="Z37" i="31"/>
  <c r="Y37" i="31"/>
  <c r="X37" i="31"/>
  <c r="AG36" i="31"/>
  <c r="AF36" i="31"/>
  <c r="AE36" i="31"/>
  <c r="AD36" i="31"/>
  <c r="AC36" i="31"/>
  <c r="AB36" i="31"/>
  <c r="AA36" i="31"/>
  <c r="Z36" i="31"/>
  <c r="Y36" i="31"/>
  <c r="X36" i="31"/>
  <c r="AG35" i="31"/>
  <c r="AF35" i="31"/>
  <c r="AE35" i="31"/>
  <c r="AD35" i="31"/>
  <c r="AC35" i="31"/>
  <c r="AB35" i="31"/>
  <c r="AA35" i="31"/>
  <c r="Z35" i="31"/>
  <c r="Y35" i="31"/>
  <c r="X35" i="31"/>
  <c r="AG34" i="31"/>
  <c r="AF34" i="31"/>
  <c r="AE34" i="31"/>
  <c r="AD34" i="31"/>
  <c r="AC34" i="31"/>
  <c r="AB34" i="31"/>
  <c r="AA34" i="31"/>
  <c r="Z34" i="31"/>
  <c r="Y34" i="31"/>
  <c r="X34" i="31"/>
  <c r="AG33" i="31"/>
  <c r="AF33" i="31"/>
  <c r="AE33" i="31"/>
  <c r="AD33" i="31"/>
  <c r="AC33" i="31"/>
  <c r="AB33" i="31"/>
  <c r="AA33" i="31"/>
  <c r="Z33" i="31"/>
  <c r="Y33" i="31"/>
  <c r="X33" i="31"/>
  <c r="AG32" i="31"/>
  <c r="AF32" i="31"/>
  <c r="AE32" i="31"/>
  <c r="AD32" i="31"/>
  <c r="AC32" i="31"/>
  <c r="AB32" i="31"/>
  <c r="AA32" i="31"/>
  <c r="Z32" i="31"/>
  <c r="Y32" i="31"/>
  <c r="X32" i="31"/>
  <c r="AG31" i="31"/>
  <c r="AF31" i="31"/>
  <c r="AE31" i="31"/>
  <c r="AD31" i="31"/>
  <c r="AC31" i="31"/>
  <c r="AB31" i="31"/>
  <c r="AA31" i="31"/>
  <c r="Z31" i="31"/>
  <c r="Y31" i="31"/>
  <c r="X31" i="31"/>
  <c r="AG30" i="31"/>
  <c r="AF30" i="31"/>
  <c r="AE30" i="31"/>
  <c r="AD30" i="31"/>
  <c r="AC30" i="31"/>
  <c r="AB30" i="31"/>
  <c r="AA30" i="31"/>
  <c r="Z30" i="31"/>
  <c r="Y30" i="31"/>
  <c r="X30" i="31"/>
  <c r="AG29" i="31"/>
  <c r="AF29" i="31"/>
  <c r="AE29" i="31"/>
  <c r="AD29" i="31"/>
  <c r="AC29" i="31"/>
  <c r="AB29" i="31"/>
  <c r="AA29" i="31"/>
  <c r="Z29" i="31"/>
  <c r="Y29" i="31"/>
  <c r="X29" i="31"/>
  <c r="AG28" i="31"/>
  <c r="AF28" i="31"/>
  <c r="AE28" i="31"/>
  <c r="AD28" i="31"/>
  <c r="AC28" i="31"/>
  <c r="AB28" i="31"/>
  <c r="AA28" i="31"/>
  <c r="Z28" i="31"/>
  <c r="Y28" i="31"/>
  <c r="X28" i="31"/>
  <c r="AG27" i="31"/>
  <c r="AF27" i="31"/>
  <c r="AE27" i="31"/>
  <c r="AD27" i="31"/>
  <c r="AC27" i="31"/>
  <c r="AB27" i="31"/>
  <c r="AA27" i="31"/>
  <c r="Z27" i="31"/>
  <c r="Y27" i="31"/>
  <c r="X27" i="31"/>
  <c r="AG26" i="31"/>
  <c r="AF26" i="31"/>
  <c r="AE26" i="31"/>
  <c r="AD26" i="31"/>
  <c r="AC26" i="31"/>
  <c r="AB26" i="31"/>
  <c r="AA26" i="31"/>
  <c r="Z26" i="31"/>
  <c r="Y26" i="31"/>
  <c r="X26" i="31"/>
  <c r="AG25" i="31"/>
  <c r="AF25" i="31"/>
  <c r="AE25" i="31"/>
  <c r="AD25" i="31"/>
  <c r="AC25" i="31"/>
  <c r="AB25" i="31"/>
  <c r="AA25" i="31"/>
  <c r="Z25" i="31"/>
  <c r="Y25" i="31"/>
  <c r="X25" i="31"/>
  <c r="AG24" i="31"/>
  <c r="AF24" i="31"/>
  <c r="AE24" i="31"/>
  <c r="AD24" i="31"/>
  <c r="AC24" i="31"/>
  <c r="AB24" i="31"/>
  <c r="AA24" i="31"/>
  <c r="Z24" i="31"/>
  <c r="Y24" i="31"/>
  <c r="X24" i="31"/>
  <c r="AG23" i="31"/>
  <c r="AF23" i="31"/>
  <c r="AE23" i="31"/>
  <c r="AD23" i="31"/>
  <c r="AC23" i="31"/>
  <c r="AB23" i="31"/>
  <c r="AA23" i="31"/>
  <c r="Z23" i="31"/>
  <c r="Y23" i="31"/>
  <c r="X23" i="31"/>
  <c r="AG22" i="31"/>
  <c r="AF22" i="31"/>
  <c r="AE22" i="31"/>
  <c r="AD22" i="31"/>
  <c r="AC22" i="31"/>
  <c r="AB22" i="31"/>
  <c r="AA22" i="31"/>
  <c r="Z22" i="31"/>
  <c r="Y22" i="31"/>
  <c r="X22" i="31"/>
  <c r="AG21" i="31"/>
  <c r="AF21" i="31"/>
  <c r="AE21" i="31"/>
  <c r="AD21" i="31"/>
  <c r="AC21" i="31"/>
  <c r="AB21" i="31"/>
  <c r="AA21" i="31"/>
  <c r="Z21" i="31"/>
  <c r="Y21" i="31"/>
  <c r="X21" i="31"/>
  <c r="AG20" i="31"/>
  <c r="AF20" i="31"/>
  <c r="AE20" i="31"/>
  <c r="AD20" i="31"/>
  <c r="AC20" i="31"/>
  <c r="AB20" i="31"/>
  <c r="AA20" i="31"/>
  <c r="Z20" i="31"/>
  <c r="Y20" i="31"/>
  <c r="X20" i="31"/>
  <c r="AG19" i="31"/>
  <c r="AF19" i="31"/>
  <c r="AE19" i="31"/>
  <c r="AD19" i="31"/>
  <c r="AC19" i="31"/>
  <c r="AB19" i="31"/>
  <c r="AA19" i="31"/>
  <c r="Z19" i="31"/>
  <c r="Y19" i="31"/>
  <c r="X19" i="31"/>
  <c r="AG18" i="31"/>
  <c r="AF18" i="31"/>
  <c r="AE18" i="31"/>
  <c r="AD18" i="31"/>
  <c r="AC18" i="31"/>
  <c r="AB18" i="31"/>
  <c r="AA18" i="31"/>
  <c r="Z18" i="31"/>
  <c r="Y18" i="31"/>
  <c r="X18" i="31"/>
  <c r="AG17" i="31"/>
  <c r="AF17" i="31"/>
  <c r="AE17" i="31"/>
  <c r="AD17" i="31"/>
  <c r="AC17" i="31"/>
  <c r="AB17" i="31"/>
  <c r="AA17" i="31"/>
  <c r="Z17" i="31"/>
  <c r="Y17" i="31"/>
  <c r="X17" i="31"/>
  <c r="AG16" i="31"/>
  <c r="AF16" i="31"/>
  <c r="AE16" i="31"/>
  <c r="AD16" i="31"/>
  <c r="AC16" i="31"/>
  <c r="AB16" i="31"/>
  <c r="AA16" i="31"/>
  <c r="Z16" i="31"/>
  <c r="Y16" i="31"/>
  <c r="X16" i="31"/>
  <c r="AG15" i="31"/>
  <c r="AF15" i="31"/>
  <c r="AE15" i="31"/>
  <c r="AD15" i="31"/>
  <c r="AC15" i="31"/>
  <c r="AB15" i="31"/>
  <c r="AA15" i="31"/>
  <c r="Z15" i="31"/>
  <c r="Y15" i="31"/>
  <c r="X15" i="31"/>
  <c r="AG14" i="31"/>
  <c r="AF14" i="31"/>
  <c r="AE14" i="31"/>
  <c r="AD14" i="31"/>
  <c r="AC14" i="31"/>
  <c r="AB14" i="31"/>
  <c r="AA14" i="31"/>
  <c r="Z14" i="31"/>
  <c r="Y14" i="31"/>
  <c r="X14" i="31"/>
  <c r="AG13" i="31"/>
  <c r="AF13" i="31"/>
  <c r="AE13" i="31"/>
  <c r="AD13" i="31"/>
  <c r="AC13" i="31"/>
  <c r="AB13" i="31"/>
  <c r="AA13" i="31"/>
  <c r="Z13" i="31"/>
  <c r="Y13" i="31"/>
  <c r="X13" i="31"/>
  <c r="AG12" i="31"/>
  <c r="AF12" i="31"/>
  <c r="AE12" i="31"/>
  <c r="AD12" i="31"/>
  <c r="AC12" i="31"/>
  <c r="AB12" i="31"/>
  <c r="AA12" i="31"/>
  <c r="Z12" i="31"/>
  <c r="Y12" i="31"/>
  <c r="X12" i="31"/>
  <c r="AG11" i="31"/>
  <c r="AF11" i="31"/>
  <c r="AE11" i="31"/>
  <c r="AD11" i="31"/>
  <c r="AC11" i="31"/>
  <c r="AB11" i="31"/>
  <c r="AA11" i="31"/>
  <c r="Z11" i="31"/>
  <c r="Y11" i="31"/>
  <c r="X11" i="31"/>
  <c r="AG10" i="31"/>
  <c r="AF10" i="31"/>
  <c r="AE10" i="31"/>
  <c r="AD10" i="31"/>
  <c r="AC10" i="31"/>
  <c r="AB10" i="31"/>
  <c r="AA10" i="31"/>
  <c r="Z10" i="31"/>
  <c r="Y10" i="31"/>
  <c r="X10" i="31"/>
  <c r="AG9" i="31"/>
  <c r="AF9" i="31"/>
  <c r="AE9" i="31"/>
  <c r="AD9" i="31"/>
  <c r="AC9" i="31"/>
  <c r="AB9" i="31"/>
  <c r="AA9" i="31"/>
  <c r="Z9" i="31"/>
  <c r="Y9" i="31"/>
  <c r="X9" i="31"/>
  <c r="AG8" i="31"/>
  <c r="AF8" i="31"/>
  <c r="AE8" i="31"/>
  <c r="AD8" i="31"/>
  <c r="AC8" i="31"/>
  <c r="AB8" i="31"/>
  <c r="AA8" i="31"/>
  <c r="Z8" i="31"/>
  <c r="Y8" i="31"/>
  <c r="X8" i="31"/>
  <c r="AG7" i="31"/>
  <c r="AF7" i="31"/>
  <c r="AE7" i="31"/>
  <c r="AD7" i="31"/>
  <c r="AC7" i="31"/>
  <c r="AB7" i="31"/>
  <c r="AA7" i="31"/>
  <c r="Z7" i="31"/>
  <c r="Y7" i="31"/>
  <c r="X7" i="31"/>
  <c r="AG6" i="31"/>
  <c r="AF6" i="31"/>
  <c r="AE6" i="31"/>
  <c r="AD6" i="31"/>
  <c r="AC6" i="31"/>
  <c r="AB6" i="31"/>
  <c r="AA6" i="31"/>
  <c r="Z6" i="31"/>
  <c r="Y6" i="31"/>
  <c r="X6" i="31"/>
  <c r="AG5" i="31"/>
  <c r="AF5" i="31"/>
  <c r="AE5" i="31"/>
  <c r="AD5" i="31"/>
  <c r="AC5" i="31"/>
  <c r="AB5" i="31"/>
  <c r="AA5" i="31"/>
  <c r="Z5" i="31"/>
  <c r="Y5" i="31"/>
  <c r="X5" i="31"/>
  <c r="W55" i="30"/>
  <c r="V55" i="30"/>
  <c r="U55" i="30"/>
  <c r="T55" i="30"/>
  <c r="S55" i="30"/>
  <c r="R55" i="30"/>
  <c r="Q55" i="30"/>
  <c r="P55" i="30"/>
  <c r="O55" i="30"/>
  <c r="N55" i="30"/>
  <c r="M55" i="30"/>
  <c r="L55" i="30"/>
  <c r="K55" i="30"/>
  <c r="J55" i="30"/>
  <c r="I55" i="30"/>
  <c r="H55" i="30"/>
  <c r="G55" i="30"/>
  <c r="F55" i="30"/>
  <c r="E55" i="30"/>
  <c r="D55" i="30"/>
  <c r="AG54" i="30"/>
  <c r="AF54" i="30"/>
  <c r="AE54" i="30"/>
  <c r="AD54" i="30"/>
  <c r="AC54" i="30"/>
  <c r="AB54" i="30"/>
  <c r="AA54" i="30"/>
  <c r="Z54" i="30"/>
  <c r="Y54" i="30"/>
  <c r="X54" i="30"/>
  <c r="AG53" i="30"/>
  <c r="AF53" i="30"/>
  <c r="AE53" i="30"/>
  <c r="AD53" i="30"/>
  <c r="AC53" i="30"/>
  <c r="AB53" i="30"/>
  <c r="AA53" i="30"/>
  <c r="Z53" i="30"/>
  <c r="Y53" i="30"/>
  <c r="X53" i="30"/>
  <c r="AG52" i="30"/>
  <c r="AF52" i="30"/>
  <c r="AE52" i="30"/>
  <c r="AD52" i="30"/>
  <c r="AC52" i="30"/>
  <c r="AB52" i="30"/>
  <c r="AA52" i="30"/>
  <c r="Z52" i="30"/>
  <c r="Y52" i="30"/>
  <c r="X52" i="30"/>
  <c r="AG51" i="30"/>
  <c r="AF51" i="30"/>
  <c r="AE51" i="30"/>
  <c r="AD51" i="30"/>
  <c r="AC51" i="30"/>
  <c r="AB51" i="30"/>
  <c r="AA51" i="30"/>
  <c r="Z51" i="30"/>
  <c r="Y51" i="30"/>
  <c r="X51" i="30"/>
  <c r="AG50" i="30"/>
  <c r="AF50" i="30"/>
  <c r="AE50" i="30"/>
  <c r="AD50" i="30"/>
  <c r="AC50" i="30"/>
  <c r="AB50" i="30"/>
  <c r="AA50" i="30"/>
  <c r="Z50" i="30"/>
  <c r="Y50" i="30"/>
  <c r="X50" i="30"/>
  <c r="AG49" i="30"/>
  <c r="AF49" i="30"/>
  <c r="AE49" i="30"/>
  <c r="AD49" i="30"/>
  <c r="AC49" i="30"/>
  <c r="AB49" i="30"/>
  <c r="AA49" i="30"/>
  <c r="Z49" i="30"/>
  <c r="Y49" i="30"/>
  <c r="X49" i="30"/>
  <c r="AG48" i="30"/>
  <c r="AF48" i="30"/>
  <c r="AE48" i="30"/>
  <c r="AD48" i="30"/>
  <c r="AC48" i="30"/>
  <c r="AB48" i="30"/>
  <c r="AA48" i="30"/>
  <c r="Z48" i="30"/>
  <c r="Y48" i="30"/>
  <c r="X48" i="30"/>
  <c r="AG47" i="30"/>
  <c r="AF47" i="30"/>
  <c r="AE47" i="30"/>
  <c r="AD47" i="30"/>
  <c r="AC47" i="30"/>
  <c r="AB47" i="30"/>
  <c r="AA47" i="30"/>
  <c r="Z47" i="30"/>
  <c r="Y47" i="30"/>
  <c r="X47" i="30"/>
  <c r="AG46" i="30"/>
  <c r="AF46" i="30"/>
  <c r="AE46" i="30"/>
  <c r="AD46" i="30"/>
  <c r="AC46" i="30"/>
  <c r="AB46" i="30"/>
  <c r="AA46" i="30"/>
  <c r="Z46" i="30"/>
  <c r="Y46" i="30"/>
  <c r="X46" i="30"/>
  <c r="AG45" i="30"/>
  <c r="AF45" i="30"/>
  <c r="AE45" i="30"/>
  <c r="AD45" i="30"/>
  <c r="AC45" i="30"/>
  <c r="AB45" i="30"/>
  <c r="AA45" i="30"/>
  <c r="Z45" i="30"/>
  <c r="Y45" i="30"/>
  <c r="X45" i="30"/>
  <c r="AG44" i="30"/>
  <c r="AF44" i="30"/>
  <c r="AE44" i="30"/>
  <c r="AD44" i="30"/>
  <c r="AC44" i="30"/>
  <c r="AB44" i="30"/>
  <c r="AA44" i="30"/>
  <c r="Z44" i="30"/>
  <c r="Y44" i="30"/>
  <c r="X44" i="30"/>
  <c r="AG43" i="30"/>
  <c r="AF43" i="30"/>
  <c r="AE43" i="30"/>
  <c r="AD43" i="30"/>
  <c r="AC43" i="30"/>
  <c r="AB43" i="30"/>
  <c r="AA43" i="30"/>
  <c r="Z43" i="30"/>
  <c r="Y43" i="30"/>
  <c r="X43" i="30"/>
  <c r="AG42" i="30"/>
  <c r="AF42" i="30"/>
  <c r="AE42" i="30"/>
  <c r="AD42" i="30"/>
  <c r="AC42" i="30"/>
  <c r="AB42" i="30"/>
  <c r="AA42" i="30"/>
  <c r="Z42" i="30"/>
  <c r="Y42" i="30"/>
  <c r="X42" i="30"/>
  <c r="AG41" i="30"/>
  <c r="AF41" i="30"/>
  <c r="AE41" i="30"/>
  <c r="AD41" i="30"/>
  <c r="AC41" i="30"/>
  <c r="AB41" i="30"/>
  <c r="AA41" i="30"/>
  <c r="Z41" i="30"/>
  <c r="Y41" i="30"/>
  <c r="X41" i="30"/>
  <c r="AG40" i="30"/>
  <c r="AF40" i="30"/>
  <c r="AE40" i="30"/>
  <c r="AD40" i="30"/>
  <c r="AC40" i="30"/>
  <c r="AB40" i="30"/>
  <c r="AA40" i="30"/>
  <c r="Z40" i="30"/>
  <c r="Y40" i="30"/>
  <c r="X40" i="30"/>
  <c r="AG39" i="30"/>
  <c r="AF39" i="30"/>
  <c r="AE39" i="30"/>
  <c r="AD39" i="30"/>
  <c r="AC39" i="30"/>
  <c r="AB39" i="30"/>
  <c r="AA39" i="30"/>
  <c r="Z39" i="30"/>
  <c r="Y39" i="30"/>
  <c r="X39" i="30"/>
  <c r="AG38" i="30"/>
  <c r="AF38" i="30"/>
  <c r="AE38" i="30"/>
  <c r="AD38" i="30"/>
  <c r="AC38" i="30"/>
  <c r="AB38" i="30"/>
  <c r="AA38" i="30"/>
  <c r="Z38" i="30"/>
  <c r="Y38" i="30"/>
  <c r="X38" i="30"/>
  <c r="AG37" i="30"/>
  <c r="AF37" i="30"/>
  <c r="AE37" i="30"/>
  <c r="AD37" i="30"/>
  <c r="AC37" i="30"/>
  <c r="AB37" i="30"/>
  <c r="AA37" i="30"/>
  <c r="Z37" i="30"/>
  <c r="Y37" i="30"/>
  <c r="X37" i="30"/>
  <c r="AG36" i="30"/>
  <c r="AF36" i="30"/>
  <c r="AE36" i="30"/>
  <c r="AD36" i="30"/>
  <c r="AC36" i="30"/>
  <c r="AB36" i="30"/>
  <c r="AA36" i="30"/>
  <c r="Z36" i="30"/>
  <c r="Y36" i="30"/>
  <c r="X36" i="30"/>
  <c r="AG35" i="30"/>
  <c r="AF35" i="30"/>
  <c r="AE35" i="30"/>
  <c r="AD35" i="30"/>
  <c r="AC35" i="30"/>
  <c r="AB35" i="30"/>
  <c r="AA35" i="30"/>
  <c r="Z35" i="30"/>
  <c r="Y35" i="30"/>
  <c r="X35" i="30"/>
  <c r="AG34" i="30"/>
  <c r="AF34" i="30"/>
  <c r="AE34" i="30"/>
  <c r="AD34" i="30"/>
  <c r="AC34" i="30"/>
  <c r="AB34" i="30"/>
  <c r="AA34" i="30"/>
  <c r="Z34" i="30"/>
  <c r="Y34" i="30"/>
  <c r="X34" i="30"/>
  <c r="AG33" i="30"/>
  <c r="AF33" i="30"/>
  <c r="AE33" i="30"/>
  <c r="AD33" i="30"/>
  <c r="AC33" i="30"/>
  <c r="AB33" i="30"/>
  <c r="AA33" i="30"/>
  <c r="Z33" i="30"/>
  <c r="Y33" i="30"/>
  <c r="X33" i="30"/>
  <c r="AG32" i="30"/>
  <c r="AF32" i="30"/>
  <c r="AE32" i="30"/>
  <c r="AD32" i="30"/>
  <c r="AC32" i="30"/>
  <c r="AB32" i="30"/>
  <c r="AA32" i="30"/>
  <c r="Z32" i="30"/>
  <c r="Y32" i="30"/>
  <c r="X32" i="30"/>
  <c r="AG31" i="30"/>
  <c r="AF31" i="30"/>
  <c r="AE31" i="30"/>
  <c r="AD31" i="30"/>
  <c r="AC31" i="30"/>
  <c r="AB31" i="30"/>
  <c r="AA31" i="30"/>
  <c r="Z31" i="30"/>
  <c r="Y31" i="30"/>
  <c r="X31" i="30"/>
  <c r="AG30" i="30"/>
  <c r="AF30" i="30"/>
  <c r="AE30" i="30"/>
  <c r="AD30" i="30"/>
  <c r="AC30" i="30"/>
  <c r="AB30" i="30"/>
  <c r="AA30" i="30"/>
  <c r="Z30" i="30"/>
  <c r="Y30" i="30"/>
  <c r="X30" i="30"/>
  <c r="AG29" i="30"/>
  <c r="AF29" i="30"/>
  <c r="AE29" i="30"/>
  <c r="AD29" i="30"/>
  <c r="AC29" i="30"/>
  <c r="AB29" i="30"/>
  <c r="AA29" i="30"/>
  <c r="Z29" i="30"/>
  <c r="Y29" i="30"/>
  <c r="X29" i="30"/>
  <c r="AG28" i="30"/>
  <c r="AF28" i="30"/>
  <c r="AE28" i="30"/>
  <c r="AD28" i="30"/>
  <c r="AC28" i="30"/>
  <c r="AB28" i="30"/>
  <c r="AA28" i="30"/>
  <c r="Z28" i="30"/>
  <c r="Y28" i="30"/>
  <c r="X28" i="30"/>
  <c r="AG27" i="30"/>
  <c r="AF27" i="30"/>
  <c r="AE27" i="30"/>
  <c r="AD27" i="30"/>
  <c r="AC27" i="30"/>
  <c r="AB27" i="30"/>
  <c r="AA27" i="30"/>
  <c r="Z27" i="30"/>
  <c r="Y27" i="30"/>
  <c r="X27" i="30"/>
  <c r="AG26" i="30"/>
  <c r="AF26" i="30"/>
  <c r="AE26" i="30"/>
  <c r="AD26" i="30"/>
  <c r="AC26" i="30"/>
  <c r="AB26" i="30"/>
  <c r="AA26" i="30"/>
  <c r="Z26" i="30"/>
  <c r="Y26" i="30"/>
  <c r="X26" i="30"/>
  <c r="AG25" i="30"/>
  <c r="AF25" i="30"/>
  <c r="AE25" i="30"/>
  <c r="AD25" i="30"/>
  <c r="AC25" i="30"/>
  <c r="AB25" i="30"/>
  <c r="AA25" i="30"/>
  <c r="Z25" i="30"/>
  <c r="Y25" i="30"/>
  <c r="X25" i="30"/>
  <c r="AG24" i="30"/>
  <c r="AF24" i="30"/>
  <c r="AE24" i="30"/>
  <c r="AD24" i="30"/>
  <c r="AC24" i="30"/>
  <c r="AB24" i="30"/>
  <c r="AA24" i="30"/>
  <c r="Z24" i="30"/>
  <c r="Y24" i="30"/>
  <c r="X24" i="30"/>
  <c r="AG23" i="30"/>
  <c r="AF23" i="30"/>
  <c r="AE23" i="30"/>
  <c r="AD23" i="30"/>
  <c r="AC23" i="30"/>
  <c r="AB23" i="30"/>
  <c r="AA23" i="30"/>
  <c r="Z23" i="30"/>
  <c r="Y23" i="30"/>
  <c r="X23" i="30"/>
  <c r="AG22" i="30"/>
  <c r="AF22" i="30"/>
  <c r="AE22" i="30"/>
  <c r="AD22" i="30"/>
  <c r="AC22" i="30"/>
  <c r="AB22" i="30"/>
  <c r="AA22" i="30"/>
  <c r="Z22" i="30"/>
  <c r="Y22" i="30"/>
  <c r="X22" i="30"/>
  <c r="AG21" i="30"/>
  <c r="AF21" i="30"/>
  <c r="AE21" i="30"/>
  <c r="AD21" i="30"/>
  <c r="AC21" i="30"/>
  <c r="AB21" i="30"/>
  <c r="AA21" i="30"/>
  <c r="Z21" i="30"/>
  <c r="Y21" i="30"/>
  <c r="X21" i="30"/>
  <c r="AG20" i="30"/>
  <c r="AF20" i="30"/>
  <c r="AE20" i="30"/>
  <c r="AD20" i="30"/>
  <c r="AC20" i="30"/>
  <c r="AB20" i="30"/>
  <c r="AA20" i="30"/>
  <c r="Z20" i="30"/>
  <c r="Y20" i="30"/>
  <c r="X20" i="30"/>
  <c r="AG19" i="30"/>
  <c r="AF19" i="30"/>
  <c r="AE19" i="30"/>
  <c r="AD19" i="30"/>
  <c r="AC19" i="30"/>
  <c r="AB19" i="30"/>
  <c r="AA19" i="30"/>
  <c r="Z19" i="30"/>
  <c r="Y19" i="30"/>
  <c r="X19" i="30"/>
  <c r="AG18" i="30"/>
  <c r="AF18" i="30"/>
  <c r="AE18" i="30"/>
  <c r="AD18" i="30"/>
  <c r="AC18" i="30"/>
  <c r="AB18" i="30"/>
  <c r="AA18" i="30"/>
  <c r="Z18" i="30"/>
  <c r="Y18" i="30"/>
  <c r="X18" i="30"/>
  <c r="AG17" i="30"/>
  <c r="AF17" i="30"/>
  <c r="AE17" i="30"/>
  <c r="AD17" i="30"/>
  <c r="AC17" i="30"/>
  <c r="AB17" i="30"/>
  <c r="AA17" i="30"/>
  <c r="Z17" i="30"/>
  <c r="Y17" i="30"/>
  <c r="X17" i="30"/>
  <c r="AG16" i="30"/>
  <c r="AF16" i="30"/>
  <c r="AE16" i="30"/>
  <c r="AD16" i="30"/>
  <c r="AC16" i="30"/>
  <c r="AB16" i="30"/>
  <c r="AA16" i="30"/>
  <c r="Z16" i="30"/>
  <c r="Y16" i="30"/>
  <c r="X16" i="30"/>
  <c r="AG15" i="30"/>
  <c r="AF15" i="30"/>
  <c r="AE15" i="30"/>
  <c r="AD15" i="30"/>
  <c r="AC15" i="30"/>
  <c r="AB15" i="30"/>
  <c r="AA15" i="30"/>
  <c r="Z15" i="30"/>
  <c r="Y15" i="30"/>
  <c r="X15" i="30"/>
  <c r="AG14" i="30"/>
  <c r="AF14" i="30"/>
  <c r="AE14" i="30"/>
  <c r="AD14" i="30"/>
  <c r="AC14" i="30"/>
  <c r="AB14" i="30"/>
  <c r="AA14" i="30"/>
  <c r="Z14" i="30"/>
  <c r="Y14" i="30"/>
  <c r="X14" i="30"/>
  <c r="AG13" i="30"/>
  <c r="AF13" i="30"/>
  <c r="AE13" i="30"/>
  <c r="AD13" i="30"/>
  <c r="AC13" i="30"/>
  <c r="AB13" i="30"/>
  <c r="AA13" i="30"/>
  <c r="Z13" i="30"/>
  <c r="Y13" i="30"/>
  <c r="X13" i="30"/>
  <c r="AG12" i="30"/>
  <c r="AF12" i="30"/>
  <c r="AE12" i="30"/>
  <c r="AD12" i="30"/>
  <c r="AC12" i="30"/>
  <c r="AB12" i="30"/>
  <c r="AA12" i="30"/>
  <c r="Z12" i="30"/>
  <c r="Y12" i="30"/>
  <c r="X12" i="30"/>
  <c r="AG11" i="30"/>
  <c r="AF11" i="30"/>
  <c r="AE11" i="30"/>
  <c r="AD11" i="30"/>
  <c r="AC11" i="30"/>
  <c r="AB11" i="30"/>
  <c r="AA11" i="30"/>
  <c r="Z11" i="30"/>
  <c r="Y11" i="30"/>
  <c r="X11" i="30"/>
  <c r="AG10" i="30"/>
  <c r="AF10" i="30"/>
  <c r="AE10" i="30"/>
  <c r="AD10" i="30"/>
  <c r="AC10" i="30"/>
  <c r="AB10" i="30"/>
  <c r="AA10" i="30"/>
  <c r="Z10" i="30"/>
  <c r="Y10" i="30"/>
  <c r="X10" i="30"/>
  <c r="AG9" i="30"/>
  <c r="AF9" i="30"/>
  <c r="AE9" i="30"/>
  <c r="AD9" i="30"/>
  <c r="AC9" i="30"/>
  <c r="AB9" i="30"/>
  <c r="AA9" i="30"/>
  <c r="Z9" i="30"/>
  <c r="Y9" i="30"/>
  <c r="X9" i="30"/>
  <c r="AG8" i="30"/>
  <c r="AF8" i="30"/>
  <c r="AE8" i="30"/>
  <c r="AD8" i="30"/>
  <c r="AC8" i="30"/>
  <c r="AB8" i="30"/>
  <c r="AA8" i="30"/>
  <c r="Z8" i="30"/>
  <c r="Y8" i="30"/>
  <c r="X8" i="30"/>
  <c r="AG7" i="30"/>
  <c r="AF7" i="30"/>
  <c r="AE7" i="30"/>
  <c r="AD7" i="30"/>
  <c r="AC7" i="30"/>
  <c r="AB7" i="30"/>
  <c r="AA7" i="30"/>
  <c r="Z7" i="30"/>
  <c r="Y7" i="30"/>
  <c r="X7" i="30"/>
  <c r="AG6" i="30"/>
  <c r="AF6" i="30"/>
  <c r="AE6" i="30"/>
  <c r="AD6" i="30"/>
  <c r="AC6" i="30"/>
  <c r="AB6" i="30"/>
  <c r="AA6" i="30"/>
  <c r="Z6" i="30"/>
  <c r="Y6" i="30"/>
  <c r="X6" i="30"/>
  <c r="AG5" i="30"/>
  <c r="AF5" i="30"/>
  <c r="AE5" i="30"/>
  <c r="AD5" i="30"/>
  <c r="AC5" i="30"/>
  <c r="AB5" i="30"/>
  <c r="AA5" i="30"/>
  <c r="Z5" i="30"/>
  <c r="Y5" i="30"/>
  <c r="X5" i="30"/>
  <c r="W55" i="29"/>
  <c r="V55" i="29"/>
  <c r="U55" i="29"/>
  <c r="T55" i="29"/>
  <c r="S55" i="29"/>
  <c r="R55" i="29"/>
  <c r="Q55" i="29"/>
  <c r="P55" i="29"/>
  <c r="O55" i="29"/>
  <c r="N55" i="29"/>
  <c r="M55" i="29"/>
  <c r="L55" i="29"/>
  <c r="K55" i="29"/>
  <c r="J55" i="29"/>
  <c r="I55" i="29"/>
  <c r="H55" i="29"/>
  <c r="G55" i="29"/>
  <c r="F55" i="29"/>
  <c r="E55" i="29"/>
  <c r="D55" i="29"/>
  <c r="AG54" i="29"/>
  <c r="AF54" i="29"/>
  <c r="AE54" i="29"/>
  <c r="AD54" i="29"/>
  <c r="AC54" i="29"/>
  <c r="AB54" i="29"/>
  <c r="AA54" i="29"/>
  <c r="Z54" i="29"/>
  <c r="Y54" i="29"/>
  <c r="X54" i="29"/>
  <c r="AG53" i="29"/>
  <c r="AF53" i="29"/>
  <c r="AE53" i="29"/>
  <c r="AD53" i="29"/>
  <c r="AC53" i="29"/>
  <c r="AB53" i="29"/>
  <c r="AA53" i="29"/>
  <c r="Z53" i="29"/>
  <c r="Y53" i="29"/>
  <c r="X53" i="29"/>
  <c r="AG52" i="29"/>
  <c r="AF52" i="29"/>
  <c r="AE52" i="29"/>
  <c r="AD52" i="29"/>
  <c r="AC52" i="29"/>
  <c r="AB52" i="29"/>
  <c r="AA52" i="29"/>
  <c r="Z52" i="29"/>
  <c r="Y52" i="29"/>
  <c r="X52" i="29"/>
  <c r="AG51" i="29"/>
  <c r="AF51" i="29"/>
  <c r="AE51" i="29"/>
  <c r="AD51" i="29"/>
  <c r="AC51" i="29"/>
  <c r="AB51" i="29"/>
  <c r="AA51" i="29"/>
  <c r="Z51" i="29"/>
  <c r="Y51" i="29"/>
  <c r="X51" i="29"/>
  <c r="AG50" i="29"/>
  <c r="AF50" i="29"/>
  <c r="AE50" i="29"/>
  <c r="AD50" i="29"/>
  <c r="AC50" i="29"/>
  <c r="AB50" i="29"/>
  <c r="AA50" i="29"/>
  <c r="Z50" i="29"/>
  <c r="Y50" i="29"/>
  <c r="X50" i="29"/>
  <c r="AG49" i="29"/>
  <c r="AF49" i="29"/>
  <c r="AE49" i="29"/>
  <c r="AD49" i="29"/>
  <c r="AC49" i="29"/>
  <c r="AB49" i="29"/>
  <c r="AA49" i="29"/>
  <c r="Z49" i="29"/>
  <c r="Y49" i="29"/>
  <c r="X49" i="29"/>
  <c r="AG48" i="29"/>
  <c r="AF48" i="29"/>
  <c r="AE48" i="29"/>
  <c r="AD48" i="29"/>
  <c r="AC48" i="29"/>
  <c r="AB48" i="29"/>
  <c r="AA48" i="29"/>
  <c r="Z48" i="29"/>
  <c r="Y48" i="29"/>
  <c r="X48" i="29"/>
  <c r="AG47" i="29"/>
  <c r="AF47" i="29"/>
  <c r="AE47" i="29"/>
  <c r="AD47" i="29"/>
  <c r="AC47" i="29"/>
  <c r="AB47" i="29"/>
  <c r="AA47" i="29"/>
  <c r="Z47" i="29"/>
  <c r="Y47" i="29"/>
  <c r="X47" i="29"/>
  <c r="AG46" i="29"/>
  <c r="AF46" i="29"/>
  <c r="AE46" i="29"/>
  <c r="AD46" i="29"/>
  <c r="AC46" i="29"/>
  <c r="AB46" i="29"/>
  <c r="AA46" i="29"/>
  <c r="Z46" i="29"/>
  <c r="Y46" i="29"/>
  <c r="X46" i="29"/>
  <c r="AG45" i="29"/>
  <c r="AF45" i="29"/>
  <c r="AE45" i="29"/>
  <c r="AD45" i="29"/>
  <c r="AC45" i="29"/>
  <c r="AB45" i="29"/>
  <c r="AA45" i="29"/>
  <c r="Z45" i="29"/>
  <c r="Y45" i="29"/>
  <c r="X45" i="29"/>
  <c r="AG44" i="29"/>
  <c r="AF44" i="29"/>
  <c r="AE44" i="29"/>
  <c r="AD44" i="29"/>
  <c r="AC44" i="29"/>
  <c r="AB44" i="29"/>
  <c r="AA44" i="29"/>
  <c r="Z44" i="29"/>
  <c r="Y44" i="29"/>
  <c r="X44" i="29"/>
  <c r="AG43" i="29"/>
  <c r="AF43" i="29"/>
  <c r="AE43" i="29"/>
  <c r="AD43" i="29"/>
  <c r="AC43" i="29"/>
  <c r="AB43" i="29"/>
  <c r="AA43" i="29"/>
  <c r="Z43" i="29"/>
  <c r="Y43" i="29"/>
  <c r="X43" i="29"/>
  <c r="AG42" i="29"/>
  <c r="AF42" i="29"/>
  <c r="AE42" i="29"/>
  <c r="AD42" i="29"/>
  <c r="AC42" i="29"/>
  <c r="AB42" i="29"/>
  <c r="AA42" i="29"/>
  <c r="Z42" i="29"/>
  <c r="Y42" i="29"/>
  <c r="X42" i="29"/>
  <c r="AG41" i="29"/>
  <c r="AF41" i="29"/>
  <c r="AE41" i="29"/>
  <c r="AD41" i="29"/>
  <c r="AC41" i="29"/>
  <c r="AB41" i="29"/>
  <c r="AA41" i="29"/>
  <c r="Z41" i="29"/>
  <c r="Y41" i="29"/>
  <c r="X41" i="29"/>
  <c r="AG40" i="29"/>
  <c r="AF40" i="29"/>
  <c r="AE40" i="29"/>
  <c r="AD40" i="29"/>
  <c r="AC40" i="29"/>
  <c r="AB40" i="29"/>
  <c r="AA40" i="29"/>
  <c r="Z40" i="29"/>
  <c r="Y40" i="29"/>
  <c r="X40" i="29"/>
  <c r="AG39" i="29"/>
  <c r="AF39" i="29"/>
  <c r="AE39" i="29"/>
  <c r="AD39" i="29"/>
  <c r="AC39" i="29"/>
  <c r="AB39" i="29"/>
  <c r="AA39" i="29"/>
  <c r="Z39" i="29"/>
  <c r="Y39" i="29"/>
  <c r="X39" i="29"/>
  <c r="AG38" i="29"/>
  <c r="AF38" i="29"/>
  <c r="AE38" i="29"/>
  <c r="AD38" i="29"/>
  <c r="AC38" i="29"/>
  <c r="AB38" i="29"/>
  <c r="AA38" i="29"/>
  <c r="Z38" i="29"/>
  <c r="Y38" i="29"/>
  <c r="X38" i="29"/>
  <c r="AG37" i="29"/>
  <c r="AF37" i="29"/>
  <c r="AE37" i="29"/>
  <c r="AD37" i="29"/>
  <c r="AC37" i="29"/>
  <c r="AB37" i="29"/>
  <c r="AA37" i="29"/>
  <c r="Z37" i="29"/>
  <c r="Y37" i="29"/>
  <c r="X37" i="29"/>
  <c r="AG36" i="29"/>
  <c r="AF36" i="29"/>
  <c r="AE36" i="29"/>
  <c r="AD36" i="29"/>
  <c r="AC36" i="29"/>
  <c r="AB36" i="29"/>
  <c r="AA36" i="29"/>
  <c r="Z36" i="29"/>
  <c r="Y36" i="29"/>
  <c r="X36" i="29"/>
  <c r="AG35" i="29"/>
  <c r="AF35" i="29"/>
  <c r="AE35" i="29"/>
  <c r="AD35" i="29"/>
  <c r="AC35" i="29"/>
  <c r="AB35" i="29"/>
  <c r="AA35" i="29"/>
  <c r="Z35" i="29"/>
  <c r="Y35" i="29"/>
  <c r="X35" i="29"/>
  <c r="AG34" i="29"/>
  <c r="AF34" i="29"/>
  <c r="AE34" i="29"/>
  <c r="AD34" i="29"/>
  <c r="AC34" i="29"/>
  <c r="AB34" i="29"/>
  <c r="AA34" i="29"/>
  <c r="Z34" i="29"/>
  <c r="Y34" i="29"/>
  <c r="X34" i="29"/>
  <c r="AG33" i="29"/>
  <c r="AF33" i="29"/>
  <c r="AE33" i="29"/>
  <c r="AD33" i="29"/>
  <c r="AC33" i="29"/>
  <c r="AB33" i="29"/>
  <c r="AA33" i="29"/>
  <c r="Z33" i="29"/>
  <c r="Y33" i="29"/>
  <c r="X33" i="29"/>
  <c r="AG32" i="29"/>
  <c r="AF32" i="29"/>
  <c r="AE32" i="29"/>
  <c r="AD32" i="29"/>
  <c r="AC32" i="29"/>
  <c r="AB32" i="29"/>
  <c r="AA32" i="29"/>
  <c r="Z32" i="29"/>
  <c r="Y32" i="29"/>
  <c r="X32" i="29"/>
  <c r="AG31" i="29"/>
  <c r="AF31" i="29"/>
  <c r="AE31" i="29"/>
  <c r="AD31" i="29"/>
  <c r="AC31" i="29"/>
  <c r="AB31" i="29"/>
  <c r="AA31" i="29"/>
  <c r="Z31" i="29"/>
  <c r="Y31" i="29"/>
  <c r="X31" i="29"/>
  <c r="AG30" i="29"/>
  <c r="AF30" i="29"/>
  <c r="AE30" i="29"/>
  <c r="AD30" i="29"/>
  <c r="AC30" i="29"/>
  <c r="AB30" i="29"/>
  <c r="AA30" i="29"/>
  <c r="Z30" i="29"/>
  <c r="Y30" i="29"/>
  <c r="X30" i="29"/>
  <c r="AG29" i="29"/>
  <c r="AF29" i="29"/>
  <c r="AE29" i="29"/>
  <c r="AD29" i="29"/>
  <c r="AC29" i="29"/>
  <c r="AB29" i="29"/>
  <c r="AA29" i="29"/>
  <c r="Z29" i="29"/>
  <c r="Y29" i="29"/>
  <c r="X29" i="29"/>
  <c r="AG28" i="29"/>
  <c r="AF28" i="29"/>
  <c r="AE28" i="29"/>
  <c r="AD28" i="29"/>
  <c r="AC28" i="29"/>
  <c r="AB28" i="29"/>
  <c r="AA28" i="29"/>
  <c r="Z28" i="29"/>
  <c r="Y28" i="29"/>
  <c r="X28" i="29"/>
  <c r="AG27" i="29"/>
  <c r="AF27" i="29"/>
  <c r="AE27" i="29"/>
  <c r="AD27" i="29"/>
  <c r="AC27" i="29"/>
  <c r="AB27" i="29"/>
  <c r="AA27" i="29"/>
  <c r="Z27" i="29"/>
  <c r="Y27" i="29"/>
  <c r="X27" i="29"/>
  <c r="AG26" i="29"/>
  <c r="AF26" i="29"/>
  <c r="AE26" i="29"/>
  <c r="AD26" i="29"/>
  <c r="AC26" i="29"/>
  <c r="AB26" i="29"/>
  <c r="AA26" i="29"/>
  <c r="Z26" i="29"/>
  <c r="Y26" i="29"/>
  <c r="X26" i="29"/>
  <c r="AG25" i="29"/>
  <c r="AF25" i="29"/>
  <c r="AE25" i="29"/>
  <c r="AD25" i="29"/>
  <c r="AC25" i="29"/>
  <c r="AB25" i="29"/>
  <c r="AA25" i="29"/>
  <c r="Z25" i="29"/>
  <c r="Y25" i="29"/>
  <c r="X25" i="29"/>
  <c r="AG24" i="29"/>
  <c r="AF24" i="29"/>
  <c r="AE24" i="29"/>
  <c r="AD24" i="29"/>
  <c r="AC24" i="29"/>
  <c r="AB24" i="29"/>
  <c r="AA24" i="29"/>
  <c r="Z24" i="29"/>
  <c r="Y24" i="29"/>
  <c r="X24" i="29"/>
  <c r="AG23" i="29"/>
  <c r="AF23" i="29"/>
  <c r="AE23" i="29"/>
  <c r="AD23" i="29"/>
  <c r="AC23" i="29"/>
  <c r="AB23" i="29"/>
  <c r="AA23" i="29"/>
  <c r="Z23" i="29"/>
  <c r="Y23" i="29"/>
  <c r="X23" i="29"/>
  <c r="AG22" i="29"/>
  <c r="AF22" i="29"/>
  <c r="AE22" i="29"/>
  <c r="AD22" i="29"/>
  <c r="AC22" i="29"/>
  <c r="AB22" i="29"/>
  <c r="AA22" i="29"/>
  <c r="Z22" i="29"/>
  <c r="Y22" i="29"/>
  <c r="X22" i="29"/>
  <c r="AG21" i="29"/>
  <c r="AF21" i="29"/>
  <c r="AE21" i="29"/>
  <c r="AD21" i="29"/>
  <c r="AC21" i="29"/>
  <c r="AB21" i="29"/>
  <c r="AA21" i="29"/>
  <c r="Z21" i="29"/>
  <c r="Y21" i="29"/>
  <c r="X21" i="29"/>
  <c r="AG20" i="29"/>
  <c r="AF20" i="29"/>
  <c r="AE20" i="29"/>
  <c r="AD20" i="29"/>
  <c r="AC20" i="29"/>
  <c r="AB20" i="29"/>
  <c r="AA20" i="29"/>
  <c r="Z20" i="29"/>
  <c r="Y20" i="29"/>
  <c r="X20" i="29"/>
  <c r="AG19" i="29"/>
  <c r="AF19" i="29"/>
  <c r="AE19" i="29"/>
  <c r="AD19" i="29"/>
  <c r="AC19" i="29"/>
  <c r="AB19" i="29"/>
  <c r="AA19" i="29"/>
  <c r="Z19" i="29"/>
  <c r="Y19" i="29"/>
  <c r="X19" i="29"/>
  <c r="AG18" i="29"/>
  <c r="AF18" i="29"/>
  <c r="AE18" i="29"/>
  <c r="AD18" i="29"/>
  <c r="AC18" i="29"/>
  <c r="AB18" i="29"/>
  <c r="AA18" i="29"/>
  <c r="Z18" i="29"/>
  <c r="Y18" i="29"/>
  <c r="X18" i="29"/>
  <c r="AG17" i="29"/>
  <c r="AF17" i="29"/>
  <c r="AE17" i="29"/>
  <c r="AD17" i="29"/>
  <c r="AC17" i="29"/>
  <c r="AB17" i="29"/>
  <c r="AA17" i="29"/>
  <c r="Z17" i="29"/>
  <c r="Y17" i="29"/>
  <c r="X17" i="29"/>
  <c r="AG16" i="29"/>
  <c r="AF16" i="29"/>
  <c r="AE16" i="29"/>
  <c r="AD16" i="29"/>
  <c r="AC16" i="29"/>
  <c r="AB16" i="29"/>
  <c r="AA16" i="29"/>
  <c r="Z16" i="29"/>
  <c r="Y16" i="29"/>
  <c r="X16" i="29"/>
  <c r="AG15" i="29"/>
  <c r="AF15" i="29"/>
  <c r="AE15" i="29"/>
  <c r="AD15" i="29"/>
  <c r="AC15" i="29"/>
  <c r="AB15" i="29"/>
  <c r="AA15" i="29"/>
  <c r="Z15" i="29"/>
  <c r="Y15" i="29"/>
  <c r="X15" i="29"/>
  <c r="AG14" i="29"/>
  <c r="AF14" i="29"/>
  <c r="AE14" i="29"/>
  <c r="AD14" i="29"/>
  <c r="AC14" i="29"/>
  <c r="AB14" i="29"/>
  <c r="AA14" i="29"/>
  <c r="Z14" i="29"/>
  <c r="Y14" i="29"/>
  <c r="X14" i="29"/>
  <c r="AG13" i="29"/>
  <c r="AF13" i="29"/>
  <c r="AE13" i="29"/>
  <c r="AD13" i="29"/>
  <c r="AC13" i="29"/>
  <c r="AB13" i="29"/>
  <c r="AA13" i="29"/>
  <c r="Z13" i="29"/>
  <c r="Y13" i="29"/>
  <c r="X13" i="29"/>
  <c r="AG12" i="29"/>
  <c r="AF12" i="29"/>
  <c r="AE12" i="29"/>
  <c r="AD12" i="29"/>
  <c r="AC12" i="29"/>
  <c r="AB12" i="29"/>
  <c r="AA12" i="29"/>
  <c r="Z12" i="29"/>
  <c r="Y12" i="29"/>
  <c r="X12" i="29"/>
  <c r="AG11" i="29"/>
  <c r="AF11" i="29"/>
  <c r="AE11" i="29"/>
  <c r="AD11" i="29"/>
  <c r="AC11" i="29"/>
  <c r="AB11" i="29"/>
  <c r="AA11" i="29"/>
  <c r="Z11" i="29"/>
  <c r="Y11" i="29"/>
  <c r="X11" i="29"/>
  <c r="AG10" i="29"/>
  <c r="AF10" i="29"/>
  <c r="AE10" i="29"/>
  <c r="AD10" i="29"/>
  <c r="AC10" i="29"/>
  <c r="AB10" i="29"/>
  <c r="AA10" i="29"/>
  <c r="Z10" i="29"/>
  <c r="Y10" i="29"/>
  <c r="X10" i="29"/>
  <c r="AG9" i="29"/>
  <c r="AF9" i="29"/>
  <c r="AE9" i="29"/>
  <c r="AD9" i="29"/>
  <c r="AC9" i="29"/>
  <c r="AB9" i="29"/>
  <c r="AA9" i="29"/>
  <c r="Z9" i="29"/>
  <c r="Y9" i="29"/>
  <c r="X9" i="29"/>
  <c r="AG8" i="29"/>
  <c r="AF8" i="29"/>
  <c r="AE8" i="29"/>
  <c r="AD8" i="29"/>
  <c r="AC8" i="29"/>
  <c r="AB8" i="29"/>
  <c r="AA8" i="29"/>
  <c r="Z8" i="29"/>
  <c r="Y8" i="29"/>
  <c r="X8" i="29"/>
  <c r="AG7" i="29"/>
  <c r="AF7" i="29"/>
  <c r="AE7" i="29"/>
  <c r="AD7" i="29"/>
  <c r="AC7" i="29"/>
  <c r="AB7" i="29"/>
  <c r="AA7" i="29"/>
  <c r="Z7" i="29"/>
  <c r="Y7" i="29"/>
  <c r="X7" i="29"/>
  <c r="AG6" i="29"/>
  <c r="AF6" i="29"/>
  <c r="AE6" i="29"/>
  <c r="AD6" i="29"/>
  <c r="AC6" i="29"/>
  <c r="AB6" i="29"/>
  <c r="AA6" i="29"/>
  <c r="Z6" i="29"/>
  <c r="Y6" i="29"/>
  <c r="X6" i="29"/>
  <c r="AG5" i="29"/>
  <c r="AF5" i="29"/>
  <c r="AE5" i="29"/>
  <c r="AD5" i="29"/>
  <c r="AC5" i="29"/>
  <c r="AB5" i="29"/>
  <c r="AA5" i="29"/>
  <c r="Z5" i="29"/>
  <c r="Y5" i="29"/>
  <c r="X5" i="29"/>
  <c r="DL6" i="11"/>
  <c r="DL7" i="11"/>
  <c r="DL8" i="11"/>
  <c r="DL9" i="11"/>
  <c r="DL10" i="11"/>
  <c r="DL11" i="11"/>
  <c r="DL12" i="11"/>
  <c r="DL13" i="11"/>
  <c r="DL14" i="11"/>
  <c r="DL15" i="11"/>
  <c r="DL16" i="11"/>
  <c r="DL17" i="11"/>
  <c r="DL18" i="11"/>
  <c r="DL19" i="11"/>
  <c r="DJ19" i="11" s="1" a="1"/>
  <c r="DJ19" i="11" s="1"/>
  <c r="DL20" i="11"/>
  <c r="DJ20" i="11" s="1" a="1"/>
  <c r="DJ20" i="11" s="1"/>
  <c r="DL21" i="11"/>
  <c r="DJ21" i="11" s="1" a="1"/>
  <c r="DJ21" i="11" s="1"/>
  <c r="DL22" i="11"/>
  <c r="DJ22" i="11" s="1" a="1"/>
  <c r="DJ22" i="11" s="1"/>
  <c r="DL23" i="11"/>
  <c r="DJ23" i="11" s="1" a="1"/>
  <c r="DJ23" i="11" s="1"/>
  <c r="DL24" i="11"/>
  <c r="DJ24" i="11" s="1" a="1"/>
  <c r="DJ24" i="11" s="1"/>
  <c r="DL25" i="11"/>
  <c r="DJ25" i="11" s="1" a="1"/>
  <c r="DJ25" i="11" s="1"/>
  <c r="DL26" i="11"/>
  <c r="DJ26" i="11" s="1" a="1"/>
  <c r="DJ26" i="11" s="1"/>
  <c r="DL27" i="11"/>
  <c r="DJ27" i="11" s="1" a="1"/>
  <c r="DJ27" i="11" s="1"/>
  <c r="DL28" i="11"/>
  <c r="DJ28" i="11" s="1" a="1"/>
  <c r="DJ28" i="11" s="1"/>
  <c r="DL29" i="11"/>
  <c r="DJ29" i="11" s="1" a="1"/>
  <c r="DJ29" i="11" s="1"/>
  <c r="DL30" i="11"/>
  <c r="DJ30" i="11" s="1" a="1"/>
  <c r="DJ30" i="11" s="1"/>
  <c r="DL31" i="11"/>
  <c r="DJ31" i="11" s="1" a="1"/>
  <c r="DJ31" i="11" s="1"/>
  <c r="DL32" i="11"/>
  <c r="DJ32" i="11" s="1" a="1"/>
  <c r="DJ32" i="11" s="1"/>
  <c r="DL33" i="11"/>
  <c r="DJ33" i="11" s="1" a="1"/>
  <c r="DJ33" i="11" s="1"/>
  <c r="DL34" i="11"/>
  <c r="DJ34" i="11" s="1" a="1"/>
  <c r="DJ34" i="11" s="1"/>
  <c r="DL35" i="11"/>
  <c r="DJ35" i="11" s="1" a="1"/>
  <c r="DJ35" i="11" s="1"/>
  <c r="DL36" i="11"/>
  <c r="DJ36" i="11" s="1" a="1"/>
  <c r="DJ36" i="11" s="1"/>
  <c r="DL37" i="11"/>
  <c r="DJ37" i="11" s="1" a="1"/>
  <c r="DJ37" i="11" s="1"/>
  <c r="DL38" i="11"/>
  <c r="DJ38" i="11" s="1" a="1"/>
  <c r="DJ38" i="11" s="1"/>
  <c r="DL39" i="11"/>
  <c r="DJ39" i="11" s="1" a="1"/>
  <c r="DJ39" i="11" s="1"/>
  <c r="DL40" i="11"/>
  <c r="DJ40" i="11" s="1" a="1"/>
  <c r="DJ40" i="11" s="1"/>
  <c r="DL41" i="11"/>
  <c r="DJ41" i="11" s="1" a="1"/>
  <c r="DJ41" i="11" s="1"/>
  <c r="DL42" i="11"/>
  <c r="DJ42" i="11" s="1" a="1"/>
  <c r="DJ42" i="11" s="1"/>
  <c r="DL43" i="11"/>
  <c r="DJ43" i="11" s="1" a="1"/>
  <c r="DJ43" i="11" s="1"/>
  <c r="DL44" i="11"/>
  <c r="DJ44" i="11" s="1" a="1"/>
  <c r="DJ44" i="11" s="1"/>
  <c r="DL45" i="11"/>
  <c r="DJ45" i="11" s="1" a="1"/>
  <c r="DJ45" i="11" s="1"/>
  <c r="DL46" i="11"/>
  <c r="DJ46" i="11" s="1" a="1"/>
  <c r="DJ46" i="11" s="1"/>
  <c r="DL47" i="11"/>
  <c r="DJ47" i="11" s="1" a="1"/>
  <c r="DJ47" i="11" s="1"/>
  <c r="DL48" i="11"/>
  <c r="DJ48" i="11" s="1" a="1"/>
  <c r="DJ48" i="11" s="1"/>
  <c r="DL49" i="11"/>
  <c r="DJ49" i="11" s="1" a="1"/>
  <c r="DJ49" i="11" s="1"/>
  <c r="DL50" i="11"/>
  <c r="DJ50" i="11" s="1" a="1"/>
  <c r="DJ50" i="11" s="1"/>
  <c r="DL51" i="11"/>
  <c r="DJ51" i="11" s="1" a="1"/>
  <c r="DJ51" i="11" s="1"/>
  <c r="DL52" i="11"/>
  <c r="DJ52" i="11" s="1" a="1"/>
  <c r="DJ52" i="11" s="1"/>
  <c r="DL53" i="11"/>
  <c r="DJ53" i="11" s="1" a="1"/>
  <c r="DJ53" i="11" s="1"/>
  <c r="DL54" i="11"/>
  <c r="DJ54" i="11" s="1" a="1"/>
  <c r="DJ54" i="11" s="1"/>
  <c r="DL55" i="11"/>
  <c r="DL5" i="11"/>
  <c r="W55" i="28"/>
  <c r="V55" i="28"/>
  <c r="U55" i="28"/>
  <c r="T55" i="28"/>
  <c r="S55" i="28"/>
  <c r="R55" i="28"/>
  <c r="Q55" i="28"/>
  <c r="P55" i="28"/>
  <c r="O55" i="28"/>
  <c r="N55" i="28"/>
  <c r="M55" i="28"/>
  <c r="L55" i="28"/>
  <c r="K55" i="28"/>
  <c r="J55" i="28"/>
  <c r="I55" i="28"/>
  <c r="H55" i="28"/>
  <c r="G55" i="28"/>
  <c r="F55" i="28"/>
  <c r="E55" i="28"/>
  <c r="D55" i="28"/>
  <c r="AG54" i="28"/>
  <c r="AF54" i="28"/>
  <c r="AE54" i="28"/>
  <c r="AD54" i="28"/>
  <c r="AC54" i="28"/>
  <c r="AB54" i="28"/>
  <c r="AA54" i="28"/>
  <c r="Z54" i="28"/>
  <c r="Y54" i="28"/>
  <c r="X54" i="28"/>
  <c r="AG53" i="28"/>
  <c r="AF53" i="28"/>
  <c r="AE53" i="28"/>
  <c r="AD53" i="28"/>
  <c r="AC53" i="28"/>
  <c r="AB53" i="28"/>
  <c r="AA53" i="28"/>
  <c r="Z53" i="28"/>
  <c r="Y53" i="28"/>
  <c r="X53" i="28"/>
  <c r="AG52" i="28"/>
  <c r="AF52" i="28"/>
  <c r="AE52" i="28"/>
  <c r="AD52" i="28"/>
  <c r="AC52" i="28"/>
  <c r="AB52" i="28"/>
  <c r="AA52" i="28"/>
  <c r="Z52" i="28"/>
  <c r="Y52" i="28"/>
  <c r="X52" i="28"/>
  <c r="AG51" i="28"/>
  <c r="AF51" i="28"/>
  <c r="AE51" i="28"/>
  <c r="AD51" i="28"/>
  <c r="AC51" i="28"/>
  <c r="AB51" i="28"/>
  <c r="AA51" i="28"/>
  <c r="Z51" i="28"/>
  <c r="Y51" i="28"/>
  <c r="X51" i="28"/>
  <c r="AG50" i="28"/>
  <c r="AF50" i="28"/>
  <c r="AE50" i="28"/>
  <c r="AD50" i="28"/>
  <c r="AC50" i="28"/>
  <c r="AB50" i="28"/>
  <c r="AA50" i="28"/>
  <c r="Z50" i="28"/>
  <c r="Y50" i="28"/>
  <c r="X50" i="28"/>
  <c r="AG49" i="28"/>
  <c r="AF49" i="28"/>
  <c r="AE49" i="28"/>
  <c r="AD49" i="28"/>
  <c r="AC49" i="28"/>
  <c r="AB49" i="28"/>
  <c r="AA49" i="28"/>
  <c r="Z49" i="28"/>
  <c r="Y49" i="28"/>
  <c r="X49" i="28"/>
  <c r="AG48" i="28"/>
  <c r="AF48" i="28"/>
  <c r="AE48" i="28"/>
  <c r="AD48" i="28"/>
  <c r="AC48" i="28"/>
  <c r="AB48" i="28"/>
  <c r="AA48" i="28"/>
  <c r="Z48" i="28"/>
  <c r="Y48" i="28"/>
  <c r="X48" i="28"/>
  <c r="AG47" i="28"/>
  <c r="AF47" i="28"/>
  <c r="AE47" i="28"/>
  <c r="AD47" i="28"/>
  <c r="AC47" i="28"/>
  <c r="AB47" i="28"/>
  <c r="AA47" i="28"/>
  <c r="Z47" i="28"/>
  <c r="Y47" i="28"/>
  <c r="X47" i="28"/>
  <c r="AG46" i="28"/>
  <c r="AF46" i="28"/>
  <c r="AE46" i="28"/>
  <c r="AD46" i="28"/>
  <c r="AC46" i="28"/>
  <c r="AB46" i="28"/>
  <c r="AA46" i="28"/>
  <c r="Z46" i="28"/>
  <c r="Y46" i="28"/>
  <c r="X46" i="28"/>
  <c r="AG45" i="28"/>
  <c r="AF45" i="28"/>
  <c r="AE45" i="28"/>
  <c r="AD45" i="28"/>
  <c r="AC45" i="28"/>
  <c r="AB45" i="28"/>
  <c r="AA45" i="28"/>
  <c r="Z45" i="28"/>
  <c r="Y45" i="28"/>
  <c r="X45" i="28"/>
  <c r="AG44" i="28"/>
  <c r="AF44" i="28"/>
  <c r="AE44" i="28"/>
  <c r="AD44" i="28"/>
  <c r="AC44" i="28"/>
  <c r="AB44" i="28"/>
  <c r="AA44" i="28"/>
  <c r="Z44" i="28"/>
  <c r="Y44" i="28"/>
  <c r="X44" i="28"/>
  <c r="AG43" i="28"/>
  <c r="AF43" i="28"/>
  <c r="AE43" i="28"/>
  <c r="AD43" i="28"/>
  <c r="AC43" i="28"/>
  <c r="AB43" i="28"/>
  <c r="AA43" i="28"/>
  <c r="Z43" i="28"/>
  <c r="Y43" i="28"/>
  <c r="X43" i="28"/>
  <c r="AG42" i="28"/>
  <c r="AF42" i="28"/>
  <c r="AE42" i="28"/>
  <c r="AD42" i="28"/>
  <c r="AC42" i="28"/>
  <c r="AB42" i="28"/>
  <c r="AA42" i="28"/>
  <c r="Z42" i="28"/>
  <c r="Y42" i="28"/>
  <c r="X42" i="28"/>
  <c r="AG41" i="28"/>
  <c r="AF41" i="28"/>
  <c r="AE41" i="28"/>
  <c r="AD41" i="28"/>
  <c r="AC41" i="28"/>
  <c r="AB41" i="28"/>
  <c r="AA41" i="28"/>
  <c r="Z41" i="28"/>
  <c r="Y41" i="28"/>
  <c r="X41" i="28"/>
  <c r="AG40" i="28"/>
  <c r="AF40" i="28"/>
  <c r="AE40" i="28"/>
  <c r="AD40" i="28"/>
  <c r="AC40" i="28"/>
  <c r="AB40" i="28"/>
  <c r="AA40" i="28"/>
  <c r="Z40" i="28"/>
  <c r="Y40" i="28"/>
  <c r="X40" i="28"/>
  <c r="AG39" i="28"/>
  <c r="AF39" i="28"/>
  <c r="AE39" i="28"/>
  <c r="AD39" i="28"/>
  <c r="AC39" i="28"/>
  <c r="AB39" i="28"/>
  <c r="AA39" i="28"/>
  <c r="Z39" i="28"/>
  <c r="Y39" i="28"/>
  <c r="X39" i="28"/>
  <c r="AG38" i="28"/>
  <c r="AF38" i="28"/>
  <c r="AE38" i="28"/>
  <c r="AD38" i="28"/>
  <c r="AC38" i="28"/>
  <c r="AB38" i="28"/>
  <c r="AA38" i="28"/>
  <c r="Z38" i="28"/>
  <c r="Y38" i="28"/>
  <c r="X38" i="28"/>
  <c r="AG37" i="28"/>
  <c r="AF37" i="28"/>
  <c r="AE37" i="28"/>
  <c r="AD37" i="28"/>
  <c r="AC37" i="28"/>
  <c r="AB37" i="28"/>
  <c r="AA37" i="28"/>
  <c r="Z37" i="28"/>
  <c r="Y37" i="28"/>
  <c r="X37" i="28"/>
  <c r="AG36" i="28"/>
  <c r="AF36" i="28"/>
  <c r="AE36" i="28"/>
  <c r="AD36" i="28"/>
  <c r="AC36" i="28"/>
  <c r="AB36" i="28"/>
  <c r="AA36" i="28"/>
  <c r="Z36" i="28"/>
  <c r="Y36" i="28"/>
  <c r="X36" i="28"/>
  <c r="AG35" i="28"/>
  <c r="AF35" i="28"/>
  <c r="AE35" i="28"/>
  <c r="AD35" i="28"/>
  <c r="AC35" i="28"/>
  <c r="AB35" i="28"/>
  <c r="AA35" i="28"/>
  <c r="Z35" i="28"/>
  <c r="Y35" i="28"/>
  <c r="X35" i="28"/>
  <c r="AG34" i="28"/>
  <c r="AF34" i="28"/>
  <c r="AE34" i="28"/>
  <c r="AD34" i="28"/>
  <c r="AC34" i="28"/>
  <c r="AB34" i="28"/>
  <c r="AA34" i="28"/>
  <c r="Z34" i="28"/>
  <c r="Y34" i="28"/>
  <c r="X34" i="28"/>
  <c r="AG33" i="28"/>
  <c r="AF33" i="28"/>
  <c r="AE33" i="28"/>
  <c r="AD33" i="28"/>
  <c r="AC33" i="28"/>
  <c r="AB33" i="28"/>
  <c r="AA33" i="28"/>
  <c r="Z33" i="28"/>
  <c r="Y33" i="28"/>
  <c r="X33" i="28"/>
  <c r="AG32" i="28"/>
  <c r="AF32" i="28"/>
  <c r="AE32" i="28"/>
  <c r="AD32" i="28"/>
  <c r="AC32" i="28"/>
  <c r="AB32" i="28"/>
  <c r="AA32" i="28"/>
  <c r="Z32" i="28"/>
  <c r="Y32" i="28"/>
  <c r="X32" i="28"/>
  <c r="AG31" i="28"/>
  <c r="AF31" i="28"/>
  <c r="AE31" i="28"/>
  <c r="AD31" i="28"/>
  <c r="AC31" i="28"/>
  <c r="AB31" i="28"/>
  <c r="AA31" i="28"/>
  <c r="Z31" i="28"/>
  <c r="Y31" i="28"/>
  <c r="X31" i="28"/>
  <c r="AG30" i="28"/>
  <c r="AF30" i="28"/>
  <c r="AE30" i="28"/>
  <c r="AD30" i="28"/>
  <c r="AC30" i="28"/>
  <c r="AB30" i="28"/>
  <c r="AA30" i="28"/>
  <c r="Z30" i="28"/>
  <c r="Y30" i="28"/>
  <c r="X30" i="28"/>
  <c r="AG29" i="28"/>
  <c r="AF29" i="28"/>
  <c r="AE29" i="28"/>
  <c r="AD29" i="28"/>
  <c r="AC29" i="28"/>
  <c r="AB29" i="28"/>
  <c r="AA29" i="28"/>
  <c r="Z29" i="28"/>
  <c r="Y29" i="28"/>
  <c r="X29" i="28"/>
  <c r="AG28" i="28"/>
  <c r="AF28" i="28"/>
  <c r="AE28" i="28"/>
  <c r="AD28" i="28"/>
  <c r="AC28" i="28"/>
  <c r="AB28" i="28"/>
  <c r="AA28" i="28"/>
  <c r="Z28" i="28"/>
  <c r="Y28" i="28"/>
  <c r="X28" i="28"/>
  <c r="AG27" i="28"/>
  <c r="AF27" i="28"/>
  <c r="AE27" i="28"/>
  <c r="AD27" i="28"/>
  <c r="AC27" i="28"/>
  <c r="AB27" i="28"/>
  <c r="AA27" i="28"/>
  <c r="Z27" i="28"/>
  <c r="Y27" i="28"/>
  <c r="X27" i="28"/>
  <c r="AG26" i="28"/>
  <c r="AF26" i="28"/>
  <c r="AE26" i="28"/>
  <c r="AD26" i="28"/>
  <c r="AC26" i="28"/>
  <c r="AB26" i="28"/>
  <c r="AA26" i="28"/>
  <c r="Z26" i="28"/>
  <c r="Y26" i="28"/>
  <c r="X26" i="28"/>
  <c r="AG25" i="28"/>
  <c r="AF25" i="28"/>
  <c r="AE25" i="28"/>
  <c r="AD25" i="28"/>
  <c r="AC25" i="28"/>
  <c r="AB25" i="28"/>
  <c r="AA25" i="28"/>
  <c r="Z25" i="28"/>
  <c r="Y25" i="28"/>
  <c r="X25" i="28"/>
  <c r="AG24" i="28"/>
  <c r="AF24" i="28"/>
  <c r="AE24" i="28"/>
  <c r="AD24" i="28"/>
  <c r="AC24" i="28"/>
  <c r="AB24" i="28"/>
  <c r="AA24" i="28"/>
  <c r="Z24" i="28"/>
  <c r="Y24" i="28"/>
  <c r="X24" i="28"/>
  <c r="AG23" i="28"/>
  <c r="AF23" i="28"/>
  <c r="AE23" i="28"/>
  <c r="AD23" i="28"/>
  <c r="AC23" i="28"/>
  <c r="AB23" i="28"/>
  <c r="AA23" i="28"/>
  <c r="Z23" i="28"/>
  <c r="Y23" i="28"/>
  <c r="X23" i="28"/>
  <c r="AG22" i="28"/>
  <c r="AF22" i="28"/>
  <c r="AE22" i="28"/>
  <c r="AD22" i="28"/>
  <c r="AC22" i="28"/>
  <c r="AB22" i="28"/>
  <c r="AA22" i="28"/>
  <c r="Z22" i="28"/>
  <c r="Y22" i="28"/>
  <c r="X22" i="28"/>
  <c r="AG21" i="28"/>
  <c r="AF21" i="28"/>
  <c r="AE21" i="28"/>
  <c r="AD21" i="28"/>
  <c r="AC21" i="28"/>
  <c r="AB21" i="28"/>
  <c r="AA21" i="28"/>
  <c r="Z21" i="28"/>
  <c r="Y21" i="28"/>
  <c r="X21" i="28"/>
  <c r="AG20" i="28"/>
  <c r="AF20" i="28"/>
  <c r="AE20" i="28"/>
  <c r="AD20" i="28"/>
  <c r="AC20" i="28"/>
  <c r="AB20" i="28"/>
  <c r="AA20" i="28"/>
  <c r="Z20" i="28"/>
  <c r="Y20" i="28"/>
  <c r="X20" i="28"/>
  <c r="AG19" i="28"/>
  <c r="AF19" i="28"/>
  <c r="AE19" i="28"/>
  <c r="AD19" i="28"/>
  <c r="AC19" i="28"/>
  <c r="AB19" i="28"/>
  <c r="AA19" i="28"/>
  <c r="Z19" i="28"/>
  <c r="Y19" i="28"/>
  <c r="X19" i="28"/>
  <c r="AG18" i="28"/>
  <c r="AF18" i="28"/>
  <c r="AE18" i="28"/>
  <c r="AD18" i="28"/>
  <c r="AC18" i="28"/>
  <c r="AB18" i="28"/>
  <c r="AA18" i="28"/>
  <c r="Z18" i="28"/>
  <c r="Y18" i="28"/>
  <c r="X18" i="28"/>
  <c r="AG17" i="28"/>
  <c r="AF17" i="28"/>
  <c r="AE17" i="28"/>
  <c r="AD17" i="28"/>
  <c r="AC17" i="28"/>
  <c r="AB17" i="28"/>
  <c r="AA17" i="28"/>
  <c r="Z17" i="28"/>
  <c r="Y17" i="28"/>
  <c r="X17" i="28"/>
  <c r="AG16" i="28"/>
  <c r="AF16" i="28"/>
  <c r="AE16" i="28"/>
  <c r="AD16" i="28"/>
  <c r="AC16" i="28"/>
  <c r="AB16" i="28"/>
  <c r="AA16" i="28"/>
  <c r="Z16" i="28"/>
  <c r="Y16" i="28"/>
  <c r="X16" i="28"/>
  <c r="AG15" i="28"/>
  <c r="AF15" i="28"/>
  <c r="AE15" i="28"/>
  <c r="AD15" i="28"/>
  <c r="AC15" i="28"/>
  <c r="AB15" i="28"/>
  <c r="AA15" i="28"/>
  <c r="Z15" i="28"/>
  <c r="Y15" i="28"/>
  <c r="X15" i="28"/>
  <c r="AG14" i="28"/>
  <c r="AF14" i="28"/>
  <c r="AE14" i="28"/>
  <c r="AD14" i="28"/>
  <c r="AC14" i="28"/>
  <c r="AB14" i="28"/>
  <c r="AA14" i="28"/>
  <c r="Z14" i="28"/>
  <c r="Y14" i="28"/>
  <c r="X14" i="28"/>
  <c r="AG13" i="28"/>
  <c r="AF13" i="28"/>
  <c r="AE13" i="28"/>
  <c r="AD13" i="28"/>
  <c r="AC13" i="28"/>
  <c r="AB13" i="28"/>
  <c r="AA13" i="28"/>
  <c r="Z13" i="28"/>
  <c r="Y13" i="28"/>
  <c r="X13" i="28"/>
  <c r="AG12" i="28"/>
  <c r="AF12" i="28"/>
  <c r="AE12" i="28"/>
  <c r="AD12" i="28"/>
  <c r="AC12" i="28"/>
  <c r="AB12" i="28"/>
  <c r="AA12" i="28"/>
  <c r="Z12" i="28"/>
  <c r="Y12" i="28"/>
  <c r="X12" i="28"/>
  <c r="AG11" i="28"/>
  <c r="AF11" i="28"/>
  <c r="AE11" i="28"/>
  <c r="AD11" i="28"/>
  <c r="AC11" i="28"/>
  <c r="AB11" i="28"/>
  <c r="AA11" i="28"/>
  <c r="Z11" i="28"/>
  <c r="Y11" i="28"/>
  <c r="X11" i="28"/>
  <c r="AG10" i="28"/>
  <c r="AF10" i="28"/>
  <c r="AE10" i="28"/>
  <c r="AD10" i="28"/>
  <c r="AC10" i="28"/>
  <c r="AB10" i="28"/>
  <c r="AA10" i="28"/>
  <c r="Z10" i="28"/>
  <c r="Y10" i="28"/>
  <c r="X10" i="28"/>
  <c r="AG9" i="28"/>
  <c r="AF9" i="28"/>
  <c r="AE9" i="28"/>
  <c r="AD9" i="28"/>
  <c r="AC9" i="28"/>
  <c r="AB9" i="28"/>
  <c r="AA9" i="28"/>
  <c r="Z9" i="28"/>
  <c r="Y9" i="28"/>
  <c r="X9" i="28"/>
  <c r="AG8" i="28"/>
  <c r="AF8" i="28"/>
  <c r="AE8" i="28"/>
  <c r="AD8" i="28"/>
  <c r="AC8" i="28"/>
  <c r="AB8" i="28"/>
  <c r="AA8" i="28"/>
  <c r="Z8" i="28"/>
  <c r="Y8" i="28"/>
  <c r="X8" i="28"/>
  <c r="AG7" i="28"/>
  <c r="AF7" i="28"/>
  <c r="AE7" i="28"/>
  <c r="AD7" i="28"/>
  <c r="AC7" i="28"/>
  <c r="AB7" i="28"/>
  <c r="AA7" i="28"/>
  <c r="Z7" i="28"/>
  <c r="Y7" i="28"/>
  <c r="X7" i="28"/>
  <c r="AG6" i="28"/>
  <c r="AF6" i="28"/>
  <c r="AE6" i="28"/>
  <c r="AD6" i="28"/>
  <c r="AC6" i="28"/>
  <c r="AB6" i="28"/>
  <c r="AA6" i="28"/>
  <c r="Z6" i="28"/>
  <c r="Y6" i="28"/>
  <c r="X6" i="28"/>
  <c r="AG5" i="28"/>
  <c r="AF5" i="28"/>
  <c r="AE5" i="28"/>
  <c r="AD5" i="28"/>
  <c r="AC5" i="28"/>
  <c r="AB5" i="28"/>
  <c r="AA5" i="28"/>
  <c r="Z5" i="28"/>
  <c r="Y5" i="28"/>
  <c r="X5" i="28"/>
  <c r="W55" i="27"/>
  <c r="V55" i="27"/>
  <c r="U55" i="27"/>
  <c r="T55" i="27"/>
  <c r="S55" i="27"/>
  <c r="R55" i="27"/>
  <c r="Q55" i="27"/>
  <c r="P55" i="27"/>
  <c r="O55" i="27"/>
  <c r="N55" i="27"/>
  <c r="M55" i="27"/>
  <c r="L55" i="27"/>
  <c r="K55" i="27"/>
  <c r="J55" i="27"/>
  <c r="I55" i="27"/>
  <c r="H55" i="27"/>
  <c r="G55" i="27"/>
  <c r="F55" i="27"/>
  <c r="E55" i="27"/>
  <c r="D55" i="27"/>
  <c r="AG54" i="27"/>
  <c r="AF54" i="27"/>
  <c r="AE54" i="27"/>
  <c r="AD54" i="27"/>
  <c r="AC54" i="27"/>
  <c r="AB54" i="27"/>
  <c r="AA54" i="27"/>
  <c r="Z54" i="27"/>
  <c r="Y54" i="27"/>
  <c r="X54" i="27"/>
  <c r="AG53" i="27"/>
  <c r="AF53" i="27"/>
  <c r="AE53" i="27"/>
  <c r="AD53" i="27"/>
  <c r="AC53" i="27"/>
  <c r="AB53" i="27"/>
  <c r="AA53" i="27"/>
  <c r="Z53" i="27"/>
  <c r="Y53" i="27"/>
  <c r="X53" i="27"/>
  <c r="AG52" i="27"/>
  <c r="AF52" i="27"/>
  <c r="AE52" i="27"/>
  <c r="AD52" i="27"/>
  <c r="AC52" i="27"/>
  <c r="AB52" i="27"/>
  <c r="AA52" i="27"/>
  <c r="Z52" i="27"/>
  <c r="Y52" i="27"/>
  <c r="X52" i="27"/>
  <c r="AG51" i="27"/>
  <c r="AF51" i="27"/>
  <c r="AE51" i="27"/>
  <c r="AD51" i="27"/>
  <c r="AC51" i="27"/>
  <c r="AB51" i="27"/>
  <c r="AA51" i="27"/>
  <c r="Z51" i="27"/>
  <c r="Y51" i="27"/>
  <c r="X51" i="27"/>
  <c r="AG50" i="27"/>
  <c r="AF50" i="27"/>
  <c r="AE50" i="27"/>
  <c r="AD50" i="27"/>
  <c r="AC50" i="27"/>
  <c r="AB50" i="27"/>
  <c r="AA50" i="27"/>
  <c r="Z50" i="27"/>
  <c r="Y50" i="27"/>
  <c r="X50" i="27"/>
  <c r="AG49" i="27"/>
  <c r="AF49" i="27"/>
  <c r="AE49" i="27"/>
  <c r="AD49" i="27"/>
  <c r="AC49" i="27"/>
  <c r="AB49" i="27"/>
  <c r="AA49" i="27"/>
  <c r="Z49" i="27"/>
  <c r="Y49" i="27"/>
  <c r="X49" i="27"/>
  <c r="AG48" i="27"/>
  <c r="AF48" i="27"/>
  <c r="AE48" i="27"/>
  <c r="AD48" i="27"/>
  <c r="AC48" i="27"/>
  <c r="AB48" i="27"/>
  <c r="AA48" i="27"/>
  <c r="Z48" i="27"/>
  <c r="Y48" i="27"/>
  <c r="X48" i="27"/>
  <c r="AG47" i="27"/>
  <c r="AF47" i="27"/>
  <c r="AE47" i="27"/>
  <c r="AD47" i="27"/>
  <c r="AC47" i="27"/>
  <c r="AB47" i="27"/>
  <c r="AA47" i="27"/>
  <c r="Z47" i="27"/>
  <c r="Y47" i="27"/>
  <c r="X47" i="27"/>
  <c r="AG46" i="27"/>
  <c r="AF46" i="27"/>
  <c r="AE46" i="27"/>
  <c r="AD46" i="27"/>
  <c r="AC46" i="27"/>
  <c r="AB46" i="27"/>
  <c r="AA46" i="27"/>
  <c r="Z46" i="27"/>
  <c r="Y46" i="27"/>
  <c r="X46" i="27"/>
  <c r="AG45" i="27"/>
  <c r="AF45" i="27"/>
  <c r="AE45" i="27"/>
  <c r="AD45" i="27"/>
  <c r="AC45" i="27"/>
  <c r="AB45" i="27"/>
  <c r="AA45" i="27"/>
  <c r="Z45" i="27"/>
  <c r="Y45" i="27"/>
  <c r="X45" i="27"/>
  <c r="AG44" i="27"/>
  <c r="AF44" i="27"/>
  <c r="AE44" i="27"/>
  <c r="AD44" i="27"/>
  <c r="AC44" i="27"/>
  <c r="AB44" i="27"/>
  <c r="AA44" i="27"/>
  <c r="Z44" i="27"/>
  <c r="Y44" i="27"/>
  <c r="X44" i="27"/>
  <c r="AG43" i="27"/>
  <c r="AF43" i="27"/>
  <c r="AE43" i="27"/>
  <c r="AD43" i="27"/>
  <c r="AC43" i="27"/>
  <c r="AB43" i="27"/>
  <c r="AA43" i="27"/>
  <c r="Z43" i="27"/>
  <c r="Y43" i="27"/>
  <c r="X43" i="27"/>
  <c r="AG42" i="27"/>
  <c r="AF42" i="27"/>
  <c r="AE42" i="27"/>
  <c r="AD42" i="27"/>
  <c r="AC42" i="27"/>
  <c r="AB42" i="27"/>
  <c r="AA42" i="27"/>
  <c r="Z42" i="27"/>
  <c r="Y42" i="27"/>
  <c r="X42" i="27"/>
  <c r="AG41" i="27"/>
  <c r="AF41" i="27"/>
  <c r="AE41" i="27"/>
  <c r="AD41" i="27"/>
  <c r="AC41" i="27"/>
  <c r="AB41" i="27"/>
  <c r="AA41" i="27"/>
  <c r="Z41" i="27"/>
  <c r="Y41" i="27"/>
  <c r="X41" i="27"/>
  <c r="AG40" i="27"/>
  <c r="AF40" i="27"/>
  <c r="AE40" i="27"/>
  <c r="AD40" i="27"/>
  <c r="AC40" i="27"/>
  <c r="AB40" i="27"/>
  <c r="AA40" i="27"/>
  <c r="Z40" i="27"/>
  <c r="Y40" i="27"/>
  <c r="X40" i="27"/>
  <c r="AG39" i="27"/>
  <c r="AF39" i="27"/>
  <c r="AE39" i="27"/>
  <c r="AD39" i="27"/>
  <c r="AC39" i="27"/>
  <c r="AB39" i="27"/>
  <c r="AA39" i="27"/>
  <c r="Z39" i="27"/>
  <c r="Y39" i="27"/>
  <c r="X39" i="27"/>
  <c r="AG38" i="27"/>
  <c r="AF38" i="27"/>
  <c r="AE38" i="27"/>
  <c r="AD38" i="27"/>
  <c r="AC38" i="27"/>
  <c r="AB38" i="27"/>
  <c r="AA38" i="27"/>
  <c r="Z38" i="27"/>
  <c r="Y38" i="27"/>
  <c r="X38" i="27"/>
  <c r="AG37" i="27"/>
  <c r="AF37" i="27"/>
  <c r="AE37" i="27"/>
  <c r="AD37" i="27"/>
  <c r="AC37" i="27"/>
  <c r="AB37" i="27"/>
  <c r="AA37" i="27"/>
  <c r="Z37" i="27"/>
  <c r="Y37" i="27"/>
  <c r="X37" i="27"/>
  <c r="AG36" i="27"/>
  <c r="AF36" i="27"/>
  <c r="AE36" i="27"/>
  <c r="AD36" i="27"/>
  <c r="AC36" i="27"/>
  <c r="AB36" i="27"/>
  <c r="AA36" i="27"/>
  <c r="Z36" i="27"/>
  <c r="Y36" i="27"/>
  <c r="X36" i="27"/>
  <c r="AG35" i="27"/>
  <c r="AF35" i="27"/>
  <c r="AE35" i="27"/>
  <c r="AD35" i="27"/>
  <c r="AC35" i="27"/>
  <c r="AB35" i="27"/>
  <c r="AA35" i="27"/>
  <c r="Z35" i="27"/>
  <c r="Y35" i="27"/>
  <c r="X35" i="27"/>
  <c r="AG34" i="27"/>
  <c r="AF34" i="27"/>
  <c r="AE34" i="27"/>
  <c r="AD34" i="27"/>
  <c r="AC34" i="27"/>
  <c r="AB34" i="27"/>
  <c r="AA34" i="27"/>
  <c r="Z34" i="27"/>
  <c r="Y34" i="27"/>
  <c r="X34" i="27"/>
  <c r="AG33" i="27"/>
  <c r="AF33" i="27"/>
  <c r="AE33" i="27"/>
  <c r="AD33" i="27"/>
  <c r="AC33" i="27"/>
  <c r="AB33" i="27"/>
  <c r="AA33" i="27"/>
  <c r="Z33" i="27"/>
  <c r="Y33" i="27"/>
  <c r="X33" i="27"/>
  <c r="AG32" i="27"/>
  <c r="AF32" i="27"/>
  <c r="AE32" i="27"/>
  <c r="AD32" i="27"/>
  <c r="AC32" i="27"/>
  <c r="AB32" i="27"/>
  <c r="AA32" i="27"/>
  <c r="Z32" i="27"/>
  <c r="Y32" i="27"/>
  <c r="X32" i="27"/>
  <c r="AG31" i="27"/>
  <c r="AF31" i="27"/>
  <c r="AE31" i="27"/>
  <c r="AD31" i="27"/>
  <c r="AC31" i="27"/>
  <c r="AB31" i="27"/>
  <c r="AA31" i="27"/>
  <c r="Z31" i="27"/>
  <c r="Y31" i="27"/>
  <c r="X31" i="27"/>
  <c r="AG30" i="27"/>
  <c r="AF30" i="27"/>
  <c r="AE30" i="27"/>
  <c r="AD30" i="27"/>
  <c r="AC30" i="27"/>
  <c r="AB30" i="27"/>
  <c r="AA30" i="27"/>
  <c r="Z30" i="27"/>
  <c r="Y30" i="27"/>
  <c r="X30" i="27"/>
  <c r="AG29" i="27"/>
  <c r="AF29" i="27"/>
  <c r="AE29" i="27"/>
  <c r="AD29" i="27"/>
  <c r="AC29" i="27"/>
  <c r="AB29" i="27"/>
  <c r="AA29" i="27"/>
  <c r="Z29" i="27"/>
  <c r="Y29" i="27"/>
  <c r="X29" i="27"/>
  <c r="AG28" i="27"/>
  <c r="AF28" i="27"/>
  <c r="AE28" i="27"/>
  <c r="AD28" i="27"/>
  <c r="AC28" i="27"/>
  <c r="AB28" i="27"/>
  <c r="AA28" i="27"/>
  <c r="Z28" i="27"/>
  <c r="Y28" i="27"/>
  <c r="X28" i="27"/>
  <c r="AG27" i="27"/>
  <c r="AF27" i="27"/>
  <c r="AE27" i="27"/>
  <c r="AD27" i="27"/>
  <c r="AC27" i="27"/>
  <c r="AB27" i="27"/>
  <c r="AA27" i="27"/>
  <c r="Z27" i="27"/>
  <c r="Y27" i="27"/>
  <c r="X27" i="27"/>
  <c r="AG26" i="27"/>
  <c r="AF26" i="27"/>
  <c r="AE26" i="27"/>
  <c r="AD26" i="27"/>
  <c r="AC26" i="27"/>
  <c r="AB26" i="27"/>
  <c r="AA26" i="27"/>
  <c r="Z26" i="27"/>
  <c r="Y26" i="27"/>
  <c r="X26" i="27"/>
  <c r="AG25" i="27"/>
  <c r="AF25" i="27"/>
  <c r="AE25" i="27"/>
  <c r="AD25" i="27"/>
  <c r="AC25" i="27"/>
  <c r="AB25" i="27"/>
  <c r="AA25" i="27"/>
  <c r="Z25" i="27"/>
  <c r="Y25" i="27"/>
  <c r="X25" i="27"/>
  <c r="AG24" i="27"/>
  <c r="AF24" i="27"/>
  <c r="AE24" i="27"/>
  <c r="AD24" i="27"/>
  <c r="AC24" i="27"/>
  <c r="AB24" i="27"/>
  <c r="AA24" i="27"/>
  <c r="Z24" i="27"/>
  <c r="Y24" i="27"/>
  <c r="X24" i="27"/>
  <c r="AG23" i="27"/>
  <c r="AF23" i="27"/>
  <c r="AE23" i="27"/>
  <c r="AD23" i="27"/>
  <c r="AC23" i="27"/>
  <c r="AB23" i="27"/>
  <c r="AA23" i="27"/>
  <c r="Z23" i="27"/>
  <c r="Y23" i="27"/>
  <c r="X23" i="27"/>
  <c r="AG22" i="27"/>
  <c r="AF22" i="27"/>
  <c r="AE22" i="27"/>
  <c r="AD22" i="27"/>
  <c r="AC22" i="27"/>
  <c r="AB22" i="27"/>
  <c r="AA22" i="27"/>
  <c r="Z22" i="27"/>
  <c r="Y22" i="27"/>
  <c r="X22" i="27"/>
  <c r="AG21" i="27"/>
  <c r="AF21" i="27"/>
  <c r="AE21" i="27"/>
  <c r="AD21" i="27"/>
  <c r="AC21" i="27"/>
  <c r="AB21" i="27"/>
  <c r="AA21" i="27"/>
  <c r="Z21" i="27"/>
  <c r="Y21" i="27"/>
  <c r="X21" i="27"/>
  <c r="AG20" i="27"/>
  <c r="AF20" i="27"/>
  <c r="AE20" i="27"/>
  <c r="AD20" i="27"/>
  <c r="AC20" i="27"/>
  <c r="AB20" i="27"/>
  <c r="AA20" i="27"/>
  <c r="Z20" i="27"/>
  <c r="Y20" i="27"/>
  <c r="X20" i="27"/>
  <c r="AG19" i="27"/>
  <c r="AF19" i="27"/>
  <c r="AE19" i="27"/>
  <c r="AD19" i="27"/>
  <c r="AC19" i="27"/>
  <c r="AB19" i="27"/>
  <c r="AA19" i="27"/>
  <c r="Z19" i="27"/>
  <c r="Y19" i="27"/>
  <c r="X19" i="27"/>
  <c r="AG18" i="27"/>
  <c r="AF18" i="27"/>
  <c r="AE18" i="27"/>
  <c r="AD18" i="27"/>
  <c r="AC18" i="27"/>
  <c r="AB18" i="27"/>
  <c r="AA18" i="27"/>
  <c r="Z18" i="27"/>
  <c r="Y18" i="27"/>
  <c r="X18" i="27"/>
  <c r="AG17" i="27"/>
  <c r="AF17" i="27"/>
  <c r="AE17" i="27"/>
  <c r="AD17" i="27"/>
  <c r="AC17" i="27"/>
  <c r="AB17" i="27"/>
  <c r="AA17" i="27"/>
  <c r="Z17" i="27"/>
  <c r="Y17" i="27"/>
  <c r="X17" i="27"/>
  <c r="AG16" i="27"/>
  <c r="AF16" i="27"/>
  <c r="AE16" i="27"/>
  <c r="AD16" i="27"/>
  <c r="AC16" i="27"/>
  <c r="AB16" i="27"/>
  <c r="AA16" i="27"/>
  <c r="Z16" i="27"/>
  <c r="Y16" i="27"/>
  <c r="X16" i="27"/>
  <c r="AG15" i="27"/>
  <c r="AF15" i="27"/>
  <c r="AE15" i="27"/>
  <c r="AD15" i="27"/>
  <c r="AC15" i="27"/>
  <c r="AB15" i="27"/>
  <c r="AA15" i="27"/>
  <c r="Z15" i="27"/>
  <c r="Y15" i="27"/>
  <c r="X15" i="27"/>
  <c r="AG14" i="27"/>
  <c r="AF14" i="27"/>
  <c r="AE14" i="27"/>
  <c r="AD14" i="27"/>
  <c r="AC14" i="27"/>
  <c r="AB14" i="27"/>
  <c r="AA14" i="27"/>
  <c r="Z14" i="27"/>
  <c r="Y14" i="27"/>
  <c r="X14" i="27"/>
  <c r="AG13" i="27"/>
  <c r="AF13" i="27"/>
  <c r="AE13" i="27"/>
  <c r="AD13" i="27"/>
  <c r="AC13" i="27"/>
  <c r="AB13" i="27"/>
  <c r="AA13" i="27"/>
  <c r="Z13" i="27"/>
  <c r="Y13" i="27"/>
  <c r="X13" i="27"/>
  <c r="AG12" i="27"/>
  <c r="AF12" i="27"/>
  <c r="AE12" i="27"/>
  <c r="AD12" i="27"/>
  <c r="AC12" i="27"/>
  <c r="AB12" i="27"/>
  <c r="AA12" i="27"/>
  <c r="Z12" i="27"/>
  <c r="Y12" i="27"/>
  <c r="X12" i="27"/>
  <c r="AG11" i="27"/>
  <c r="AF11" i="27"/>
  <c r="AE11" i="27"/>
  <c r="AD11" i="27"/>
  <c r="AC11" i="27"/>
  <c r="AB11" i="27"/>
  <c r="AA11" i="27"/>
  <c r="Z11" i="27"/>
  <c r="Y11" i="27"/>
  <c r="X11" i="27"/>
  <c r="AG10" i="27"/>
  <c r="AF10" i="27"/>
  <c r="AE10" i="27"/>
  <c r="AD10" i="27"/>
  <c r="AC10" i="27"/>
  <c r="AB10" i="27"/>
  <c r="AA10" i="27"/>
  <c r="Z10" i="27"/>
  <c r="Y10" i="27"/>
  <c r="X10" i="27"/>
  <c r="AG9" i="27"/>
  <c r="AF9" i="27"/>
  <c r="AE9" i="27"/>
  <c r="AD9" i="27"/>
  <c r="AC9" i="27"/>
  <c r="AB9" i="27"/>
  <c r="AA9" i="27"/>
  <c r="Z9" i="27"/>
  <c r="Y9" i="27"/>
  <c r="X9" i="27"/>
  <c r="AG8" i="27"/>
  <c r="AF8" i="27"/>
  <c r="AE8" i="27"/>
  <c r="AD8" i="27"/>
  <c r="AC8" i="27"/>
  <c r="AB8" i="27"/>
  <c r="AA8" i="27"/>
  <c r="Z8" i="27"/>
  <c r="Y8" i="27"/>
  <c r="X8" i="27"/>
  <c r="AG7" i="27"/>
  <c r="AF7" i="27"/>
  <c r="AE7" i="27"/>
  <c r="AD7" i="27"/>
  <c r="AC7" i="27"/>
  <c r="AB7" i="27"/>
  <c r="AA7" i="27"/>
  <c r="Z7" i="27"/>
  <c r="Y7" i="27"/>
  <c r="X7" i="27"/>
  <c r="AG6" i="27"/>
  <c r="AF6" i="27"/>
  <c r="AE6" i="27"/>
  <c r="AD6" i="27"/>
  <c r="AC6" i="27"/>
  <c r="AB6" i="27"/>
  <c r="AA6" i="27"/>
  <c r="Z6" i="27"/>
  <c r="Y6" i="27"/>
  <c r="X6" i="27"/>
  <c r="AG5" i="27"/>
  <c r="AF5" i="27"/>
  <c r="AE5" i="27"/>
  <c r="AD5" i="27"/>
  <c r="AC5" i="27"/>
  <c r="AB5" i="27"/>
  <c r="AA5" i="27"/>
  <c r="Z5" i="27"/>
  <c r="Y5" i="27"/>
  <c r="X5" i="27"/>
  <c r="W55" i="26"/>
  <c r="V55" i="26"/>
  <c r="U55" i="26"/>
  <c r="T55" i="26"/>
  <c r="S55" i="26"/>
  <c r="R55" i="26"/>
  <c r="Q55" i="26"/>
  <c r="P55" i="26"/>
  <c r="O55" i="26"/>
  <c r="N55" i="26"/>
  <c r="M55" i="26"/>
  <c r="L55" i="26"/>
  <c r="K55" i="26"/>
  <c r="J55" i="26"/>
  <c r="I55" i="26"/>
  <c r="H55" i="26"/>
  <c r="G55" i="26"/>
  <c r="F55" i="26"/>
  <c r="E55" i="26"/>
  <c r="D55" i="26"/>
  <c r="AG54" i="26"/>
  <c r="AF54" i="26"/>
  <c r="AE54" i="26"/>
  <c r="AD54" i="26"/>
  <c r="AC54" i="26"/>
  <c r="AB54" i="26"/>
  <c r="AA54" i="26"/>
  <c r="Z54" i="26"/>
  <c r="Y54" i="26"/>
  <c r="X54" i="26"/>
  <c r="AG53" i="26"/>
  <c r="AF53" i="26"/>
  <c r="AE53" i="26"/>
  <c r="AD53" i="26"/>
  <c r="AC53" i="26"/>
  <c r="AB53" i="26"/>
  <c r="AA53" i="26"/>
  <c r="Z53" i="26"/>
  <c r="Y53" i="26"/>
  <c r="X53" i="26"/>
  <c r="AG52" i="26"/>
  <c r="AF52" i="26"/>
  <c r="AE52" i="26"/>
  <c r="AD52" i="26"/>
  <c r="AC52" i="26"/>
  <c r="AB52" i="26"/>
  <c r="AA52" i="26"/>
  <c r="Z52" i="26"/>
  <c r="Y52" i="26"/>
  <c r="X52" i="26"/>
  <c r="AG51" i="26"/>
  <c r="AF51" i="26"/>
  <c r="AE51" i="26"/>
  <c r="AD51" i="26"/>
  <c r="AC51" i="26"/>
  <c r="AB51" i="26"/>
  <c r="AA51" i="26"/>
  <c r="Z51" i="26"/>
  <c r="Y51" i="26"/>
  <c r="X51" i="26"/>
  <c r="AG50" i="26"/>
  <c r="AF50" i="26"/>
  <c r="AE50" i="26"/>
  <c r="AD50" i="26"/>
  <c r="AC50" i="26"/>
  <c r="AB50" i="26"/>
  <c r="AA50" i="26"/>
  <c r="Z50" i="26"/>
  <c r="Y50" i="26"/>
  <c r="X50" i="26"/>
  <c r="AG49" i="26"/>
  <c r="AF49" i="26"/>
  <c r="AE49" i="26"/>
  <c r="AD49" i="26"/>
  <c r="AC49" i="26"/>
  <c r="AB49" i="26"/>
  <c r="AA49" i="26"/>
  <c r="Z49" i="26"/>
  <c r="Y49" i="26"/>
  <c r="X49" i="26"/>
  <c r="AG48" i="26"/>
  <c r="AF48" i="26"/>
  <c r="AE48" i="26"/>
  <c r="AD48" i="26"/>
  <c r="AC48" i="26"/>
  <c r="AB48" i="26"/>
  <c r="AA48" i="26"/>
  <c r="Z48" i="26"/>
  <c r="Y48" i="26"/>
  <c r="X48" i="26"/>
  <c r="AG47" i="26"/>
  <c r="AF47" i="26"/>
  <c r="AE47" i="26"/>
  <c r="AD47" i="26"/>
  <c r="AC47" i="26"/>
  <c r="AB47" i="26"/>
  <c r="AA47" i="26"/>
  <c r="Z47" i="26"/>
  <c r="Y47" i="26"/>
  <c r="X47" i="26"/>
  <c r="AG46" i="26"/>
  <c r="AF46" i="26"/>
  <c r="AE46" i="26"/>
  <c r="AD46" i="26"/>
  <c r="AC46" i="26"/>
  <c r="AB46" i="26"/>
  <c r="AA46" i="26"/>
  <c r="Z46" i="26"/>
  <c r="Y46" i="26"/>
  <c r="X46" i="26"/>
  <c r="AG45" i="26"/>
  <c r="AF45" i="26"/>
  <c r="AE45" i="26"/>
  <c r="AD45" i="26"/>
  <c r="AC45" i="26"/>
  <c r="AB45" i="26"/>
  <c r="AA45" i="26"/>
  <c r="Z45" i="26"/>
  <c r="Y45" i="26"/>
  <c r="X45" i="26"/>
  <c r="AG44" i="26"/>
  <c r="AF44" i="26"/>
  <c r="AE44" i="26"/>
  <c r="AD44" i="26"/>
  <c r="AC44" i="26"/>
  <c r="AB44" i="26"/>
  <c r="AA44" i="26"/>
  <c r="Z44" i="26"/>
  <c r="Y44" i="26"/>
  <c r="X44" i="26"/>
  <c r="AG43" i="26"/>
  <c r="AF43" i="26"/>
  <c r="AE43" i="26"/>
  <c r="AD43" i="26"/>
  <c r="AC43" i="26"/>
  <c r="AB43" i="26"/>
  <c r="AA43" i="26"/>
  <c r="Z43" i="26"/>
  <c r="Y43" i="26"/>
  <c r="X43" i="26"/>
  <c r="AG42" i="26"/>
  <c r="AF42" i="26"/>
  <c r="AE42" i="26"/>
  <c r="AD42" i="26"/>
  <c r="AC42" i="26"/>
  <c r="AB42" i="26"/>
  <c r="AA42" i="26"/>
  <c r="Z42" i="26"/>
  <c r="Y42" i="26"/>
  <c r="X42" i="26"/>
  <c r="AG41" i="26"/>
  <c r="AF41" i="26"/>
  <c r="AE41" i="26"/>
  <c r="AD41" i="26"/>
  <c r="AC41" i="26"/>
  <c r="AB41" i="26"/>
  <c r="AA41" i="26"/>
  <c r="Z41" i="26"/>
  <c r="Y41" i="26"/>
  <c r="X41" i="26"/>
  <c r="AG40" i="26"/>
  <c r="AF40" i="26"/>
  <c r="AE40" i="26"/>
  <c r="AD40" i="26"/>
  <c r="AC40" i="26"/>
  <c r="AB40" i="26"/>
  <c r="AA40" i="26"/>
  <c r="Z40" i="26"/>
  <c r="Y40" i="26"/>
  <c r="X40" i="26"/>
  <c r="AG39" i="26"/>
  <c r="AF39" i="26"/>
  <c r="AE39" i="26"/>
  <c r="AD39" i="26"/>
  <c r="AC39" i="26"/>
  <c r="AB39" i="26"/>
  <c r="AA39" i="26"/>
  <c r="Z39" i="26"/>
  <c r="Y39" i="26"/>
  <c r="X39" i="26"/>
  <c r="AG38" i="26"/>
  <c r="AF38" i="26"/>
  <c r="AE38" i="26"/>
  <c r="AD38" i="26"/>
  <c r="AC38" i="26"/>
  <c r="AB38" i="26"/>
  <c r="AA38" i="26"/>
  <c r="Z38" i="26"/>
  <c r="Y38" i="26"/>
  <c r="X38" i="26"/>
  <c r="AG37" i="26"/>
  <c r="AF37" i="26"/>
  <c r="AE37" i="26"/>
  <c r="AD37" i="26"/>
  <c r="AC37" i="26"/>
  <c r="AB37" i="26"/>
  <c r="AA37" i="26"/>
  <c r="Z37" i="26"/>
  <c r="Y37" i="26"/>
  <c r="X37" i="26"/>
  <c r="AG36" i="26"/>
  <c r="AF36" i="26"/>
  <c r="AE36" i="26"/>
  <c r="AD36" i="26"/>
  <c r="AC36" i="26"/>
  <c r="AB36" i="26"/>
  <c r="AA36" i="26"/>
  <c r="Z36" i="26"/>
  <c r="Y36" i="26"/>
  <c r="X36" i="26"/>
  <c r="AG35" i="26"/>
  <c r="AF35" i="26"/>
  <c r="AE35" i="26"/>
  <c r="AD35" i="26"/>
  <c r="AC35" i="26"/>
  <c r="AB35" i="26"/>
  <c r="AA35" i="26"/>
  <c r="Z35" i="26"/>
  <c r="Y35" i="26"/>
  <c r="X35" i="26"/>
  <c r="AG34" i="26"/>
  <c r="AF34" i="26"/>
  <c r="AE34" i="26"/>
  <c r="AD34" i="26"/>
  <c r="AC34" i="26"/>
  <c r="AB34" i="26"/>
  <c r="AA34" i="26"/>
  <c r="Z34" i="26"/>
  <c r="Y34" i="26"/>
  <c r="X34" i="26"/>
  <c r="AG33" i="26"/>
  <c r="AF33" i="26"/>
  <c r="AE33" i="26"/>
  <c r="AD33" i="26"/>
  <c r="AC33" i="26"/>
  <c r="AB33" i="26"/>
  <c r="AA33" i="26"/>
  <c r="Z33" i="26"/>
  <c r="Y33" i="26"/>
  <c r="X33" i="26"/>
  <c r="AG32" i="26"/>
  <c r="AF32" i="26"/>
  <c r="AE32" i="26"/>
  <c r="AD32" i="26"/>
  <c r="AC32" i="26"/>
  <c r="AB32" i="26"/>
  <c r="AA32" i="26"/>
  <c r="Z32" i="26"/>
  <c r="Y32" i="26"/>
  <c r="X32" i="26"/>
  <c r="AG31" i="26"/>
  <c r="AF31" i="26"/>
  <c r="AE31" i="26"/>
  <c r="AD31" i="26"/>
  <c r="AC31" i="26"/>
  <c r="AB31" i="26"/>
  <c r="AA31" i="26"/>
  <c r="Z31" i="26"/>
  <c r="Y31" i="26"/>
  <c r="X31" i="26"/>
  <c r="AG30" i="26"/>
  <c r="AF30" i="26"/>
  <c r="AE30" i="26"/>
  <c r="AD30" i="26"/>
  <c r="AC30" i="26"/>
  <c r="AB30" i="26"/>
  <c r="AA30" i="26"/>
  <c r="Z30" i="26"/>
  <c r="Y30" i="26"/>
  <c r="X30" i="26"/>
  <c r="AG29" i="26"/>
  <c r="AF29" i="26"/>
  <c r="AE29" i="26"/>
  <c r="AD29" i="26"/>
  <c r="AC29" i="26"/>
  <c r="AB29" i="26"/>
  <c r="AA29" i="26"/>
  <c r="Z29" i="26"/>
  <c r="Y29" i="26"/>
  <c r="X29" i="26"/>
  <c r="AG28" i="26"/>
  <c r="AF28" i="26"/>
  <c r="AE28" i="26"/>
  <c r="AD28" i="26"/>
  <c r="AC28" i="26"/>
  <c r="AB28" i="26"/>
  <c r="AA28" i="26"/>
  <c r="Z28" i="26"/>
  <c r="Y28" i="26"/>
  <c r="X28" i="26"/>
  <c r="AG27" i="26"/>
  <c r="AF27" i="26"/>
  <c r="AE27" i="26"/>
  <c r="AD27" i="26"/>
  <c r="AC27" i="26"/>
  <c r="AB27" i="26"/>
  <c r="AA27" i="26"/>
  <c r="Z27" i="26"/>
  <c r="Y27" i="26"/>
  <c r="X27" i="26"/>
  <c r="AG26" i="26"/>
  <c r="AF26" i="26"/>
  <c r="AE26" i="26"/>
  <c r="AD26" i="26"/>
  <c r="AC26" i="26"/>
  <c r="AB26" i="26"/>
  <c r="AA26" i="26"/>
  <c r="Z26" i="26"/>
  <c r="Y26" i="26"/>
  <c r="X26" i="26"/>
  <c r="AG25" i="26"/>
  <c r="AF25" i="26"/>
  <c r="AE25" i="26"/>
  <c r="AD25" i="26"/>
  <c r="AC25" i="26"/>
  <c r="AB25" i="26"/>
  <c r="AA25" i="26"/>
  <c r="Z25" i="26"/>
  <c r="Y25" i="26"/>
  <c r="X25" i="26"/>
  <c r="AG24" i="26"/>
  <c r="AF24" i="26"/>
  <c r="AE24" i="26"/>
  <c r="AD24" i="26"/>
  <c r="AC24" i="26"/>
  <c r="AB24" i="26"/>
  <c r="AA24" i="26"/>
  <c r="Z24" i="26"/>
  <c r="Y24" i="26"/>
  <c r="X24" i="26"/>
  <c r="AG23" i="26"/>
  <c r="AF23" i="26"/>
  <c r="AE23" i="26"/>
  <c r="AD23" i="26"/>
  <c r="AC23" i="26"/>
  <c r="AB23" i="26"/>
  <c r="AA23" i="26"/>
  <c r="Z23" i="26"/>
  <c r="Y23" i="26"/>
  <c r="X23" i="26"/>
  <c r="AG22" i="26"/>
  <c r="AF22" i="26"/>
  <c r="AE22" i="26"/>
  <c r="AD22" i="26"/>
  <c r="AC22" i="26"/>
  <c r="AB22" i="26"/>
  <c r="AA22" i="26"/>
  <c r="Z22" i="26"/>
  <c r="Y22" i="26"/>
  <c r="X22" i="26"/>
  <c r="AG21" i="26"/>
  <c r="AF21" i="26"/>
  <c r="AE21" i="26"/>
  <c r="AD21" i="26"/>
  <c r="AC21" i="26"/>
  <c r="AB21" i="26"/>
  <c r="AA21" i="26"/>
  <c r="Z21" i="26"/>
  <c r="Y21" i="26"/>
  <c r="X21" i="26"/>
  <c r="AG20" i="26"/>
  <c r="AF20" i="26"/>
  <c r="AE20" i="26"/>
  <c r="AD20" i="26"/>
  <c r="AC20" i="26"/>
  <c r="AB20" i="26"/>
  <c r="AA20" i="26"/>
  <c r="Z20" i="26"/>
  <c r="Y20" i="26"/>
  <c r="X20" i="26"/>
  <c r="AG19" i="26"/>
  <c r="AF19" i="26"/>
  <c r="AE19" i="26"/>
  <c r="AD19" i="26"/>
  <c r="AC19" i="26"/>
  <c r="AB19" i="26"/>
  <c r="AA19" i="26"/>
  <c r="Z19" i="26"/>
  <c r="Y19" i="26"/>
  <c r="X19" i="26"/>
  <c r="AG18" i="26"/>
  <c r="AF18" i="26"/>
  <c r="AE18" i="26"/>
  <c r="AD18" i="26"/>
  <c r="AC18" i="26"/>
  <c r="AB18" i="26"/>
  <c r="AA18" i="26"/>
  <c r="Z18" i="26"/>
  <c r="Y18" i="26"/>
  <c r="X18" i="26"/>
  <c r="AG17" i="26"/>
  <c r="AF17" i="26"/>
  <c r="AE17" i="26"/>
  <c r="AD17" i="26"/>
  <c r="AC17" i="26"/>
  <c r="AB17" i="26"/>
  <c r="AA17" i="26"/>
  <c r="Z17" i="26"/>
  <c r="Y17" i="26"/>
  <c r="X17" i="26"/>
  <c r="AG16" i="26"/>
  <c r="AF16" i="26"/>
  <c r="AE16" i="26"/>
  <c r="AD16" i="26"/>
  <c r="AC16" i="26"/>
  <c r="AB16" i="26"/>
  <c r="AA16" i="26"/>
  <c r="Z16" i="26"/>
  <c r="Y16" i="26"/>
  <c r="X16" i="26"/>
  <c r="AG15" i="26"/>
  <c r="AF15" i="26"/>
  <c r="AE15" i="26"/>
  <c r="AD15" i="26"/>
  <c r="AC15" i="26"/>
  <c r="AB15" i="26"/>
  <c r="AA15" i="26"/>
  <c r="Z15" i="26"/>
  <c r="Y15" i="26"/>
  <c r="X15" i="26"/>
  <c r="AG14" i="26"/>
  <c r="AF14" i="26"/>
  <c r="AE14" i="26"/>
  <c r="AD14" i="26"/>
  <c r="AC14" i="26"/>
  <c r="AB14" i="26"/>
  <c r="AA14" i="26"/>
  <c r="Z14" i="26"/>
  <c r="Y14" i="26"/>
  <c r="X14" i="26"/>
  <c r="AG13" i="26"/>
  <c r="AF13" i="26"/>
  <c r="AE13" i="26"/>
  <c r="AD13" i="26"/>
  <c r="AC13" i="26"/>
  <c r="AB13" i="26"/>
  <c r="AA13" i="26"/>
  <c r="Z13" i="26"/>
  <c r="Y13" i="26"/>
  <c r="X13" i="26"/>
  <c r="AG12" i="26"/>
  <c r="AF12" i="26"/>
  <c r="AE12" i="26"/>
  <c r="AD12" i="26"/>
  <c r="AC12" i="26"/>
  <c r="AB12" i="26"/>
  <c r="AA12" i="26"/>
  <c r="Z12" i="26"/>
  <c r="Y12" i="26"/>
  <c r="X12" i="26"/>
  <c r="AG11" i="26"/>
  <c r="AF11" i="26"/>
  <c r="AE11" i="26"/>
  <c r="AD11" i="26"/>
  <c r="AC11" i="26"/>
  <c r="AB11" i="26"/>
  <c r="AA11" i="26"/>
  <c r="Z11" i="26"/>
  <c r="Y11" i="26"/>
  <c r="X11" i="26"/>
  <c r="AG10" i="26"/>
  <c r="AF10" i="26"/>
  <c r="AE10" i="26"/>
  <c r="AD10" i="26"/>
  <c r="AC10" i="26"/>
  <c r="AB10" i="26"/>
  <c r="AA10" i="26"/>
  <c r="Z10" i="26"/>
  <c r="Y10" i="26"/>
  <c r="X10" i="26"/>
  <c r="AG9" i="26"/>
  <c r="AF9" i="26"/>
  <c r="AE9" i="26"/>
  <c r="AD9" i="26"/>
  <c r="AC9" i="26"/>
  <c r="AB9" i="26"/>
  <c r="AA9" i="26"/>
  <c r="Z9" i="26"/>
  <c r="Y9" i="26"/>
  <c r="X9" i="26"/>
  <c r="AG8" i="26"/>
  <c r="AF8" i="26"/>
  <c r="AE8" i="26"/>
  <c r="AD8" i="26"/>
  <c r="AC8" i="26"/>
  <c r="AB8" i="26"/>
  <c r="AA8" i="26"/>
  <c r="Z8" i="26"/>
  <c r="Y8" i="26"/>
  <c r="X8" i="26"/>
  <c r="AG7" i="26"/>
  <c r="AF7" i="26"/>
  <c r="AE7" i="26"/>
  <c r="AD7" i="26"/>
  <c r="AC7" i="26"/>
  <c r="AB7" i="26"/>
  <c r="AA7" i="26"/>
  <c r="Z7" i="26"/>
  <c r="Y7" i="26"/>
  <c r="X7" i="26"/>
  <c r="AG6" i="26"/>
  <c r="AF6" i="26"/>
  <c r="AE6" i="26"/>
  <c r="AD6" i="26"/>
  <c r="AC6" i="26"/>
  <c r="AB6" i="26"/>
  <c r="AA6" i="26"/>
  <c r="Z6" i="26"/>
  <c r="Y6" i="26"/>
  <c r="X6" i="26"/>
  <c r="AG5" i="26"/>
  <c r="AF5" i="26"/>
  <c r="AE5" i="26"/>
  <c r="AD5" i="26"/>
  <c r="AC5" i="26"/>
  <c r="AB5" i="26"/>
  <c r="AA5" i="26"/>
  <c r="Z5" i="26"/>
  <c r="Y5" i="26"/>
  <c r="X5" i="26"/>
  <c r="W55" i="25"/>
  <c r="V55" i="25"/>
  <c r="U55" i="25"/>
  <c r="T55" i="25"/>
  <c r="S55" i="25"/>
  <c r="R55" i="25"/>
  <c r="Q55" i="25"/>
  <c r="P55" i="25"/>
  <c r="O55" i="25"/>
  <c r="N55" i="25"/>
  <c r="M55" i="25"/>
  <c r="L55" i="25"/>
  <c r="K55" i="25"/>
  <c r="J55" i="25"/>
  <c r="I55" i="25"/>
  <c r="H55" i="25"/>
  <c r="G55" i="25"/>
  <c r="F55" i="25"/>
  <c r="E55" i="25"/>
  <c r="D55" i="25"/>
  <c r="AG54" i="25"/>
  <c r="AF54" i="25"/>
  <c r="AE54" i="25"/>
  <c r="AD54" i="25"/>
  <c r="AC54" i="25"/>
  <c r="AB54" i="25"/>
  <c r="AA54" i="25"/>
  <c r="Z54" i="25"/>
  <c r="Y54" i="25"/>
  <c r="X54" i="25"/>
  <c r="C54" i="25"/>
  <c r="AG53" i="25"/>
  <c r="AF53" i="25"/>
  <c r="AE53" i="25"/>
  <c r="AD53" i="25"/>
  <c r="AC53" i="25"/>
  <c r="AB53" i="25"/>
  <c r="AA53" i="25"/>
  <c r="Z53" i="25"/>
  <c r="Y53" i="25"/>
  <c r="X53" i="25"/>
  <c r="C53" i="25"/>
  <c r="AG52" i="25"/>
  <c r="AF52" i="25"/>
  <c r="AE52" i="25"/>
  <c r="AD52" i="25"/>
  <c r="AC52" i="25"/>
  <c r="AB52" i="25"/>
  <c r="AA52" i="25"/>
  <c r="Z52" i="25"/>
  <c r="Y52" i="25"/>
  <c r="X52" i="25"/>
  <c r="C52" i="25"/>
  <c r="AG51" i="25"/>
  <c r="AF51" i="25"/>
  <c r="AE51" i="25"/>
  <c r="AD51" i="25"/>
  <c r="AC51" i="25"/>
  <c r="AB51" i="25"/>
  <c r="AA51" i="25"/>
  <c r="Z51" i="25"/>
  <c r="Y51" i="25"/>
  <c r="X51" i="25"/>
  <c r="C51" i="25"/>
  <c r="AG50" i="25"/>
  <c r="AF50" i="25"/>
  <c r="AE50" i="25"/>
  <c r="AD50" i="25"/>
  <c r="AC50" i="25"/>
  <c r="AB50" i="25"/>
  <c r="AA50" i="25"/>
  <c r="Z50" i="25"/>
  <c r="Y50" i="25"/>
  <c r="X50" i="25"/>
  <c r="C50" i="25"/>
  <c r="AG49" i="25"/>
  <c r="AF49" i="25"/>
  <c r="AE49" i="25"/>
  <c r="AD49" i="25"/>
  <c r="AC49" i="25"/>
  <c r="AB49" i="25"/>
  <c r="AA49" i="25"/>
  <c r="Z49" i="25"/>
  <c r="Y49" i="25"/>
  <c r="X49" i="25"/>
  <c r="C49" i="25"/>
  <c r="AG48" i="25"/>
  <c r="AF48" i="25"/>
  <c r="AE48" i="25"/>
  <c r="AD48" i="25"/>
  <c r="AC48" i="25"/>
  <c r="AB48" i="25"/>
  <c r="AA48" i="25"/>
  <c r="Z48" i="25"/>
  <c r="Y48" i="25"/>
  <c r="X48" i="25"/>
  <c r="C48" i="25"/>
  <c r="AG47" i="25"/>
  <c r="AF47" i="25"/>
  <c r="AE47" i="25"/>
  <c r="AD47" i="25"/>
  <c r="AC47" i="25"/>
  <c r="AB47" i="25"/>
  <c r="AA47" i="25"/>
  <c r="Z47" i="25"/>
  <c r="Y47" i="25"/>
  <c r="X47" i="25"/>
  <c r="C47" i="25"/>
  <c r="AG46" i="25"/>
  <c r="AF46" i="25"/>
  <c r="AE46" i="25"/>
  <c r="AD46" i="25"/>
  <c r="AC46" i="25"/>
  <c r="AB46" i="25"/>
  <c r="AA46" i="25"/>
  <c r="Z46" i="25"/>
  <c r="Y46" i="25"/>
  <c r="X46" i="25"/>
  <c r="C46" i="25"/>
  <c r="AG45" i="25"/>
  <c r="AF45" i="25"/>
  <c r="AE45" i="25"/>
  <c r="AD45" i="25"/>
  <c r="AC45" i="25"/>
  <c r="AB45" i="25"/>
  <c r="AA45" i="25"/>
  <c r="Z45" i="25"/>
  <c r="Y45" i="25"/>
  <c r="X45" i="25"/>
  <c r="C45" i="25"/>
  <c r="AG44" i="25"/>
  <c r="AF44" i="25"/>
  <c r="AE44" i="25"/>
  <c r="AD44" i="25"/>
  <c r="AC44" i="25"/>
  <c r="AB44" i="25"/>
  <c r="AA44" i="25"/>
  <c r="Z44" i="25"/>
  <c r="Y44" i="25"/>
  <c r="X44" i="25"/>
  <c r="C44" i="25"/>
  <c r="AG43" i="25"/>
  <c r="AF43" i="25"/>
  <c r="AE43" i="25"/>
  <c r="AD43" i="25"/>
  <c r="AC43" i="25"/>
  <c r="AB43" i="25"/>
  <c r="AA43" i="25"/>
  <c r="Z43" i="25"/>
  <c r="Y43" i="25"/>
  <c r="X43" i="25"/>
  <c r="C43" i="25"/>
  <c r="AG42" i="25"/>
  <c r="AF42" i="25"/>
  <c r="AE42" i="25"/>
  <c r="AD42" i="25"/>
  <c r="AC42" i="25"/>
  <c r="AB42" i="25"/>
  <c r="AA42" i="25"/>
  <c r="Z42" i="25"/>
  <c r="Y42" i="25"/>
  <c r="X42" i="25"/>
  <c r="C42" i="25"/>
  <c r="AG41" i="25"/>
  <c r="AF41" i="25"/>
  <c r="AE41" i="25"/>
  <c r="AD41" i="25"/>
  <c r="AC41" i="25"/>
  <c r="AB41" i="25"/>
  <c r="AA41" i="25"/>
  <c r="Z41" i="25"/>
  <c r="Y41" i="25"/>
  <c r="X41" i="25"/>
  <c r="C41" i="25"/>
  <c r="AG40" i="25"/>
  <c r="AF40" i="25"/>
  <c r="AE40" i="25"/>
  <c r="AD40" i="25"/>
  <c r="AC40" i="25"/>
  <c r="AB40" i="25"/>
  <c r="AA40" i="25"/>
  <c r="Z40" i="25"/>
  <c r="Y40" i="25"/>
  <c r="X40" i="25"/>
  <c r="C40" i="25"/>
  <c r="AG39" i="25"/>
  <c r="AF39" i="25"/>
  <c r="AE39" i="25"/>
  <c r="AD39" i="25"/>
  <c r="AC39" i="25"/>
  <c r="AB39" i="25"/>
  <c r="AA39" i="25"/>
  <c r="Z39" i="25"/>
  <c r="Y39" i="25"/>
  <c r="X39" i="25"/>
  <c r="C39" i="25"/>
  <c r="AG38" i="25"/>
  <c r="AF38" i="25"/>
  <c r="AE38" i="25"/>
  <c r="AD38" i="25"/>
  <c r="AC38" i="25"/>
  <c r="AB38" i="25"/>
  <c r="AA38" i="25"/>
  <c r="Z38" i="25"/>
  <c r="Y38" i="25"/>
  <c r="X38" i="25"/>
  <c r="C38" i="25"/>
  <c r="AG37" i="25"/>
  <c r="AF37" i="25"/>
  <c r="AE37" i="25"/>
  <c r="AD37" i="25"/>
  <c r="AC37" i="25"/>
  <c r="AB37" i="25"/>
  <c r="AA37" i="25"/>
  <c r="Z37" i="25"/>
  <c r="Y37" i="25"/>
  <c r="X37" i="25"/>
  <c r="C37" i="25"/>
  <c r="AG36" i="25"/>
  <c r="AF36" i="25"/>
  <c r="AE36" i="25"/>
  <c r="AD36" i="25"/>
  <c r="AC36" i="25"/>
  <c r="AB36" i="25"/>
  <c r="AA36" i="25"/>
  <c r="Z36" i="25"/>
  <c r="Y36" i="25"/>
  <c r="X36" i="25"/>
  <c r="C36" i="25"/>
  <c r="AG35" i="25"/>
  <c r="AF35" i="25"/>
  <c r="AE35" i="25"/>
  <c r="AD35" i="25"/>
  <c r="AC35" i="25"/>
  <c r="AB35" i="25"/>
  <c r="AA35" i="25"/>
  <c r="Z35" i="25"/>
  <c r="Y35" i="25"/>
  <c r="X35" i="25"/>
  <c r="C35" i="25"/>
  <c r="AG34" i="25"/>
  <c r="AF34" i="25"/>
  <c r="AE34" i="25"/>
  <c r="AD34" i="25"/>
  <c r="AC34" i="25"/>
  <c r="AB34" i="25"/>
  <c r="AA34" i="25"/>
  <c r="Z34" i="25"/>
  <c r="Y34" i="25"/>
  <c r="X34" i="25"/>
  <c r="C34" i="25"/>
  <c r="AG33" i="25"/>
  <c r="AF33" i="25"/>
  <c r="AE33" i="25"/>
  <c r="AD33" i="25"/>
  <c r="AC33" i="25"/>
  <c r="AB33" i="25"/>
  <c r="AA33" i="25"/>
  <c r="Z33" i="25"/>
  <c r="Y33" i="25"/>
  <c r="X33" i="25"/>
  <c r="C33" i="25"/>
  <c r="AG32" i="25"/>
  <c r="AF32" i="25"/>
  <c r="AE32" i="25"/>
  <c r="AD32" i="25"/>
  <c r="AC32" i="25"/>
  <c r="AB32" i="25"/>
  <c r="AA32" i="25"/>
  <c r="Z32" i="25"/>
  <c r="Y32" i="25"/>
  <c r="X32" i="25"/>
  <c r="C32" i="25"/>
  <c r="AG31" i="25"/>
  <c r="AF31" i="25"/>
  <c r="AE31" i="25"/>
  <c r="AD31" i="25"/>
  <c r="AC31" i="25"/>
  <c r="AB31" i="25"/>
  <c r="AA31" i="25"/>
  <c r="Z31" i="25"/>
  <c r="Y31" i="25"/>
  <c r="X31" i="25"/>
  <c r="C31" i="25"/>
  <c r="AG30" i="25"/>
  <c r="AF30" i="25"/>
  <c r="AE30" i="25"/>
  <c r="AD30" i="25"/>
  <c r="AC30" i="25"/>
  <c r="AB30" i="25"/>
  <c r="AA30" i="25"/>
  <c r="Z30" i="25"/>
  <c r="Y30" i="25"/>
  <c r="X30" i="25"/>
  <c r="C30" i="25"/>
  <c r="AG29" i="25"/>
  <c r="AF29" i="25"/>
  <c r="AE29" i="25"/>
  <c r="AD29" i="25"/>
  <c r="AC29" i="25"/>
  <c r="AB29" i="25"/>
  <c r="AA29" i="25"/>
  <c r="Z29" i="25"/>
  <c r="Y29" i="25"/>
  <c r="X29" i="25"/>
  <c r="C29" i="25"/>
  <c r="AG28" i="25"/>
  <c r="AF28" i="25"/>
  <c r="AE28" i="25"/>
  <c r="AD28" i="25"/>
  <c r="AC28" i="25"/>
  <c r="AB28" i="25"/>
  <c r="AA28" i="25"/>
  <c r="Z28" i="25"/>
  <c r="Y28" i="25"/>
  <c r="X28" i="25"/>
  <c r="C28" i="25"/>
  <c r="AG27" i="25"/>
  <c r="AF27" i="25"/>
  <c r="AE27" i="25"/>
  <c r="AD27" i="25"/>
  <c r="AC27" i="25"/>
  <c r="AB27" i="25"/>
  <c r="AA27" i="25"/>
  <c r="Z27" i="25"/>
  <c r="Y27" i="25"/>
  <c r="X27" i="25"/>
  <c r="C27" i="25"/>
  <c r="AG26" i="25"/>
  <c r="AF26" i="25"/>
  <c r="AE26" i="25"/>
  <c r="AD26" i="25"/>
  <c r="AC26" i="25"/>
  <c r="AB26" i="25"/>
  <c r="AA26" i="25"/>
  <c r="Z26" i="25"/>
  <c r="Y26" i="25"/>
  <c r="X26" i="25"/>
  <c r="C26" i="25"/>
  <c r="AG25" i="25"/>
  <c r="AF25" i="25"/>
  <c r="AE25" i="25"/>
  <c r="AD25" i="25"/>
  <c r="AC25" i="25"/>
  <c r="AB25" i="25"/>
  <c r="AA25" i="25"/>
  <c r="Z25" i="25"/>
  <c r="Y25" i="25"/>
  <c r="X25" i="25"/>
  <c r="C25" i="25"/>
  <c r="AG24" i="25"/>
  <c r="AF24" i="25"/>
  <c r="AE24" i="25"/>
  <c r="AD24" i="25"/>
  <c r="AC24" i="25"/>
  <c r="AB24" i="25"/>
  <c r="AA24" i="25"/>
  <c r="Z24" i="25"/>
  <c r="Y24" i="25"/>
  <c r="X24" i="25"/>
  <c r="C24" i="25"/>
  <c r="AG23" i="25"/>
  <c r="AF23" i="25"/>
  <c r="AE23" i="25"/>
  <c r="AD23" i="25"/>
  <c r="AC23" i="25"/>
  <c r="AB23" i="25"/>
  <c r="AA23" i="25"/>
  <c r="Z23" i="25"/>
  <c r="Y23" i="25"/>
  <c r="X23" i="25"/>
  <c r="C23" i="25"/>
  <c r="AG22" i="25"/>
  <c r="AF22" i="25"/>
  <c r="AE22" i="25"/>
  <c r="AD22" i="25"/>
  <c r="AC22" i="25"/>
  <c r="AB22" i="25"/>
  <c r="AA22" i="25"/>
  <c r="Z22" i="25"/>
  <c r="Y22" i="25"/>
  <c r="X22" i="25"/>
  <c r="C22" i="25"/>
  <c r="AG21" i="25"/>
  <c r="AF21" i="25"/>
  <c r="AE21" i="25"/>
  <c r="AD21" i="25"/>
  <c r="AC21" i="25"/>
  <c r="AB21" i="25"/>
  <c r="AA21" i="25"/>
  <c r="Z21" i="25"/>
  <c r="Y21" i="25"/>
  <c r="X21" i="25"/>
  <c r="C21" i="25"/>
  <c r="AG20" i="25"/>
  <c r="AF20" i="25"/>
  <c r="AE20" i="25"/>
  <c r="AD20" i="25"/>
  <c r="AC20" i="25"/>
  <c r="AB20" i="25"/>
  <c r="AA20" i="25"/>
  <c r="Z20" i="25"/>
  <c r="Y20" i="25"/>
  <c r="X20" i="25"/>
  <c r="C20" i="25"/>
  <c r="AG19" i="25"/>
  <c r="AF19" i="25"/>
  <c r="AE19" i="25"/>
  <c r="AD19" i="25"/>
  <c r="AC19" i="25"/>
  <c r="AB19" i="25"/>
  <c r="AA19" i="25"/>
  <c r="Z19" i="25"/>
  <c r="Y19" i="25"/>
  <c r="X19" i="25"/>
  <c r="C19" i="25"/>
  <c r="AG18" i="25"/>
  <c r="AF18" i="25"/>
  <c r="AE18" i="25"/>
  <c r="AD18" i="25"/>
  <c r="AC18" i="25"/>
  <c r="AB18" i="25"/>
  <c r="AA18" i="25"/>
  <c r="Z18" i="25"/>
  <c r="Y18" i="25"/>
  <c r="X18" i="25"/>
  <c r="C18" i="25"/>
  <c r="AG17" i="25"/>
  <c r="AF17" i="25"/>
  <c r="AE17" i="25"/>
  <c r="AD17" i="25"/>
  <c r="AC17" i="25"/>
  <c r="AB17" i="25"/>
  <c r="AA17" i="25"/>
  <c r="Z17" i="25"/>
  <c r="Y17" i="25"/>
  <c r="X17" i="25"/>
  <c r="C17" i="25"/>
  <c r="AG16" i="25"/>
  <c r="AF16" i="25"/>
  <c r="AE16" i="25"/>
  <c r="AD16" i="25"/>
  <c r="AC16" i="25"/>
  <c r="AB16" i="25"/>
  <c r="AA16" i="25"/>
  <c r="Z16" i="25"/>
  <c r="Y16" i="25"/>
  <c r="X16" i="25"/>
  <c r="C16" i="25"/>
  <c r="AG15" i="25"/>
  <c r="AF15" i="25"/>
  <c r="AE15" i="25"/>
  <c r="AD15" i="25"/>
  <c r="AC15" i="25"/>
  <c r="AB15" i="25"/>
  <c r="AA15" i="25"/>
  <c r="Z15" i="25"/>
  <c r="Y15" i="25"/>
  <c r="X15" i="25"/>
  <c r="C15" i="25"/>
  <c r="AG14" i="25"/>
  <c r="AF14" i="25"/>
  <c r="AE14" i="25"/>
  <c r="AD14" i="25"/>
  <c r="AC14" i="25"/>
  <c r="AB14" i="25"/>
  <c r="AA14" i="25"/>
  <c r="Z14" i="25"/>
  <c r="Y14" i="25"/>
  <c r="X14" i="25"/>
  <c r="C14" i="25"/>
  <c r="AG13" i="25"/>
  <c r="AF13" i="25"/>
  <c r="AE13" i="25"/>
  <c r="AD13" i="25"/>
  <c r="AC13" i="25"/>
  <c r="AB13" i="25"/>
  <c r="AA13" i="25"/>
  <c r="Z13" i="25"/>
  <c r="Y13" i="25"/>
  <c r="X13" i="25"/>
  <c r="C13" i="25"/>
  <c r="AG12" i="25"/>
  <c r="AF12" i="25"/>
  <c r="AE12" i="25"/>
  <c r="AD12" i="25"/>
  <c r="AC12" i="25"/>
  <c r="AB12" i="25"/>
  <c r="AA12" i="25"/>
  <c r="Z12" i="25"/>
  <c r="Y12" i="25"/>
  <c r="X12" i="25"/>
  <c r="C12" i="25"/>
  <c r="AG11" i="25"/>
  <c r="AF11" i="25"/>
  <c r="AE11" i="25"/>
  <c r="AD11" i="25"/>
  <c r="AC11" i="25"/>
  <c r="AB11" i="25"/>
  <c r="AA11" i="25"/>
  <c r="Z11" i="25"/>
  <c r="Y11" i="25"/>
  <c r="X11" i="25"/>
  <c r="C11" i="25"/>
  <c r="AG10" i="25"/>
  <c r="AF10" i="25"/>
  <c r="AE10" i="25"/>
  <c r="AD10" i="25"/>
  <c r="AC10" i="25"/>
  <c r="AB10" i="25"/>
  <c r="AA10" i="25"/>
  <c r="Z10" i="25"/>
  <c r="Y10" i="25"/>
  <c r="X10" i="25"/>
  <c r="C10" i="25"/>
  <c r="AG9" i="25"/>
  <c r="AF9" i="25"/>
  <c r="AE9" i="25"/>
  <c r="AD9" i="25"/>
  <c r="AC9" i="25"/>
  <c r="AB9" i="25"/>
  <c r="AA9" i="25"/>
  <c r="Z9" i="25"/>
  <c r="Y9" i="25"/>
  <c r="X9" i="25"/>
  <c r="C9" i="25"/>
  <c r="AG8" i="25"/>
  <c r="AF8" i="25"/>
  <c r="AE8" i="25"/>
  <c r="AD8" i="25"/>
  <c r="AC8" i="25"/>
  <c r="AB8" i="25"/>
  <c r="AA8" i="25"/>
  <c r="Z8" i="25"/>
  <c r="Y8" i="25"/>
  <c r="X8" i="25"/>
  <c r="C8" i="25"/>
  <c r="AG7" i="25"/>
  <c r="AF7" i="25"/>
  <c r="AE7" i="25"/>
  <c r="AD7" i="25"/>
  <c r="AC7" i="25"/>
  <c r="AB7" i="25"/>
  <c r="AA7" i="25"/>
  <c r="Z7" i="25"/>
  <c r="Y7" i="25"/>
  <c r="X7" i="25"/>
  <c r="C7" i="25"/>
  <c r="AG6" i="25"/>
  <c r="AF6" i="25"/>
  <c r="AE6" i="25"/>
  <c r="AD6" i="25"/>
  <c r="AC6" i="25"/>
  <c r="AB6" i="25"/>
  <c r="AA6" i="25"/>
  <c r="Z6" i="25"/>
  <c r="Y6" i="25"/>
  <c r="X6" i="25"/>
  <c r="C6" i="25"/>
  <c r="AG5" i="25"/>
  <c r="AF5" i="25"/>
  <c r="AE5" i="25"/>
  <c r="AD5" i="25"/>
  <c r="AC5" i="25"/>
  <c r="AB5" i="25"/>
  <c r="AA5" i="25"/>
  <c r="Z5" i="25"/>
  <c r="Y5" i="25"/>
  <c r="X5" i="25"/>
  <c r="C5" i="25"/>
  <c r="W55" i="24"/>
  <c r="V55" i="24"/>
  <c r="U55" i="24"/>
  <c r="T55" i="24"/>
  <c r="S55" i="24"/>
  <c r="R55" i="24"/>
  <c r="Q55" i="24"/>
  <c r="P55" i="24"/>
  <c r="O55" i="24"/>
  <c r="N55" i="24"/>
  <c r="M55" i="24"/>
  <c r="L55" i="24"/>
  <c r="K55" i="24"/>
  <c r="J55" i="24"/>
  <c r="I55" i="24"/>
  <c r="H55" i="24"/>
  <c r="G55" i="24"/>
  <c r="F55" i="24"/>
  <c r="E55" i="24"/>
  <c r="D55" i="24"/>
  <c r="AG54" i="24"/>
  <c r="AF54" i="24"/>
  <c r="AE54" i="24"/>
  <c r="AD54" i="24"/>
  <c r="AC54" i="24"/>
  <c r="AB54" i="24"/>
  <c r="AA54" i="24"/>
  <c r="Z54" i="24"/>
  <c r="Y54" i="24"/>
  <c r="X54" i="24"/>
  <c r="AG53" i="24"/>
  <c r="AF53" i="24"/>
  <c r="AE53" i="24"/>
  <c r="AD53" i="24"/>
  <c r="AC53" i="24"/>
  <c r="AB53" i="24"/>
  <c r="AA53" i="24"/>
  <c r="Z53" i="24"/>
  <c r="Y53" i="24"/>
  <c r="X53" i="24"/>
  <c r="AG52" i="24"/>
  <c r="AF52" i="24"/>
  <c r="AE52" i="24"/>
  <c r="AD52" i="24"/>
  <c r="AC52" i="24"/>
  <c r="AB52" i="24"/>
  <c r="AA52" i="24"/>
  <c r="Z52" i="24"/>
  <c r="Y52" i="24"/>
  <c r="X52" i="24"/>
  <c r="AG51" i="24"/>
  <c r="AF51" i="24"/>
  <c r="AE51" i="24"/>
  <c r="AD51" i="24"/>
  <c r="AC51" i="24"/>
  <c r="AB51" i="24"/>
  <c r="AA51" i="24"/>
  <c r="Z51" i="24"/>
  <c r="Y51" i="24"/>
  <c r="X51" i="24"/>
  <c r="AG50" i="24"/>
  <c r="AF50" i="24"/>
  <c r="AE50" i="24"/>
  <c r="AD50" i="24"/>
  <c r="AC50" i="24"/>
  <c r="AB50" i="24"/>
  <c r="AA50" i="24"/>
  <c r="Z50" i="24"/>
  <c r="Y50" i="24"/>
  <c r="X50" i="24"/>
  <c r="AG49" i="24"/>
  <c r="AF49" i="24"/>
  <c r="AE49" i="24"/>
  <c r="AD49" i="24"/>
  <c r="AC49" i="24"/>
  <c r="AB49" i="24"/>
  <c r="AA49" i="24"/>
  <c r="Z49" i="24"/>
  <c r="Y49" i="24"/>
  <c r="X49" i="24"/>
  <c r="AG48" i="24"/>
  <c r="AF48" i="24"/>
  <c r="AE48" i="24"/>
  <c r="AD48" i="24"/>
  <c r="AC48" i="24"/>
  <c r="AB48" i="24"/>
  <c r="AA48" i="24"/>
  <c r="Z48" i="24"/>
  <c r="Y48" i="24"/>
  <c r="X48" i="24"/>
  <c r="AG47" i="24"/>
  <c r="AF47" i="24"/>
  <c r="AE47" i="24"/>
  <c r="AD47" i="24"/>
  <c r="AC47" i="24"/>
  <c r="AB47" i="24"/>
  <c r="AA47" i="24"/>
  <c r="Z47" i="24"/>
  <c r="Y47" i="24"/>
  <c r="X47" i="24"/>
  <c r="AG46" i="24"/>
  <c r="AF46" i="24"/>
  <c r="AE46" i="24"/>
  <c r="AD46" i="24"/>
  <c r="AC46" i="24"/>
  <c r="AB46" i="24"/>
  <c r="AA46" i="24"/>
  <c r="Z46" i="24"/>
  <c r="Y46" i="24"/>
  <c r="X46" i="24"/>
  <c r="AG45" i="24"/>
  <c r="AF45" i="24"/>
  <c r="AE45" i="24"/>
  <c r="AD45" i="24"/>
  <c r="AC45" i="24"/>
  <c r="AB45" i="24"/>
  <c r="AA45" i="24"/>
  <c r="Z45" i="24"/>
  <c r="Y45" i="24"/>
  <c r="X45" i="24"/>
  <c r="AG44" i="24"/>
  <c r="AF44" i="24"/>
  <c r="AE44" i="24"/>
  <c r="AD44" i="24"/>
  <c r="AC44" i="24"/>
  <c r="AB44" i="24"/>
  <c r="AA44" i="24"/>
  <c r="Z44" i="24"/>
  <c r="Y44" i="24"/>
  <c r="X44" i="24"/>
  <c r="AG43" i="24"/>
  <c r="AF43" i="24"/>
  <c r="AE43" i="24"/>
  <c r="AD43" i="24"/>
  <c r="AC43" i="24"/>
  <c r="AB43" i="24"/>
  <c r="AA43" i="24"/>
  <c r="Z43" i="24"/>
  <c r="Y43" i="24"/>
  <c r="X43" i="24"/>
  <c r="AG42" i="24"/>
  <c r="AF42" i="24"/>
  <c r="AE42" i="24"/>
  <c r="AD42" i="24"/>
  <c r="AC42" i="24"/>
  <c r="AB42" i="24"/>
  <c r="AA42" i="24"/>
  <c r="Z42" i="24"/>
  <c r="Y42" i="24"/>
  <c r="X42" i="24"/>
  <c r="AG41" i="24"/>
  <c r="AF41" i="24"/>
  <c r="AE41" i="24"/>
  <c r="AD41" i="24"/>
  <c r="AC41" i="24"/>
  <c r="AB41" i="24"/>
  <c r="AA41" i="24"/>
  <c r="Z41" i="24"/>
  <c r="Y41" i="24"/>
  <c r="X41" i="24"/>
  <c r="AG40" i="24"/>
  <c r="AF40" i="24"/>
  <c r="AE40" i="24"/>
  <c r="AD40" i="24"/>
  <c r="AC40" i="24"/>
  <c r="AB40" i="24"/>
  <c r="AA40" i="24"/>
  <c r="Z40" i="24"/>
  <c r="Y40" i="24"/>
  <c r="X40" i="24"/>
  <c r="AG39" i="24"/>
  <c r="AF39" i="24"/>
  <c r="AE39" i="24"/>
  <c r="AD39" i="24"/>
  <c r="AC39" i="24"/>
  <c r="AB39" i="24"/>
  <c r="AA39" i="24"/>
  <c r="Z39" i="24"/>
  <c r="Y39" i="24"/>
  <c r="X39" i="24"/>
  <c r="AG38" i="24"/>
  <c r="AF38" i="24"/>
  <c r="AE38" i="24"/>
  <c r="AD38" i="24"/>
  <c r="AC38" i="24"/>
  <c r="AB38" i="24"/>
  <c r="AA38" i="24"/>
  <c r="Z38" i="24"/>
  <c r="Y38" i="24"/>
  <c r="X38" i="24"/>
  <c r="AG37" i="24"/>
  <c r="AF37" i="24"/>
  <c r="AE37" i="24"/>
  <c r="AD37" i="24"/>
  <c r="AC37" i="24"/>
  <c r="AB37" i="24"/>
  <c r="AA37" i="24"/>
  <c r="Z37" i="24"/>
  <c r="Y37" i="24"/>
  <c r="X37" i="24"/>
  <c r="AG36" i="24"/>
  <c r="AF36" i="24"/>
  <c r="AE36" i="24"/>
  <c r="AD36" i="24"/>
  <c r="AC36" i="24"/>
  <c r="AB36" i="24"/>
  <c r="AA36" i="24"/>
  <c r="Z36" i="24"/>
  <c r="Y36" i="24"/>
  <c r="X36" i="24"/>
  <c r="AG35" i="24"/>
  <c r="AF35" i="24"/>
  <c r="AE35" i="24"/>
  <c r="AD35" i="24"/>
  <c r="AC35" i="24"/>
  <c r="AB35" i="24"/>
  <c r="AA35" i="24"/>
  <c r="Z35" i="24"/>
  <c r="Y35" i="24"/>
  <c r="X35" i="24"/>
  <c r="AG34" i="24"/>
  <c r="AF34" i="24"/>
  <c r="AE34" i="24"/>
  <c r="AD34" i="24"/>
  <c r="AC34" i="24"/>
  <c r="AB34" i="24"/>
  <c r="AA34" i="24"/>
  <c r="Z34" i="24"/>
  <c r="Y34" i="24"/>
  <c r="X34" i="24"/>
  <c r="AG33" i="24"/>
  <c r="AF33" i="24"/>
  <c r="AE33" i="24"/>
  <c r="AD33" i="24"/>
  <c r="AC33" i="24"/>
  <c r="AB33" i="24"/>
  <c r="AA33" i="24"/>
  <c r="Z33" i="24"/>
  <c r="Y33" i="24"/>
  <c r="X33" i="24"/>
  <c r="AG32" i="24"/>
  <c r="AF32" i="24"/>
  <c r="AE32" i="24"/>
  <c r="AD32" i="24"/>
  <c r="AC32" i="24"/>
  <c r="AB32" i="24"/>
  <c r="AA32" i="24"/>
  <c r="Z32" i="24"/>
  <c r="Y32" i="24"/>
  <c r="X32" i="24"/>
  <c r="AG31" i="24"/>
  <c r="AF31" i="24"/>
  <c r="AE31" i="24"/>
  <c r="AD31" i="24"/>
  <c r="AC31" i="24"/>
  <c r="AB31" i="24"/>
  <c r="AA31" i="24"/>
  <c r="Z31" i="24"/>
  <c r="Y31" i="24"/>
  <c r="X31" i="24"/>
  <c r="AG30" i="24"/>
  <c r="AF30" i="24"/>
  <c r="AE30" i="24"/>
  <c r="AD30" i="24"/>
  <c r="AC30" i="24"/>
  <c r="AB30" i="24"/>
  <c r="AA30" i="24"/>
  <c r="Z30" i="24"/>
  <c r="Y30" i="24"/>
  <c r="X30" i="24"/>
  <c r="AG29" i="24"/>
  <c r="AF29" i="24"/>
  <c r="AE29" i="24"/>
  <c r="AD29" i="24"/>
  <c r="AC29" i="24"/>
  <c r="AB29" i="24"/>
  <c r="AA29" i="24"/>
  <c r="Z29" i="24"/>
  <c r="Y29" i="24"/>
  <c r="X29" i="24"/>
  <c r="AG28" i="24"/>
  <c r="AF28" i="24"/>
  <c r="AE28" i="24"/>
  <c r="AD28" i="24"/>
  <c r="AC28" i="24"/>
  <c r="AB28" i="24"/>
  <c r="AA28" i="24"/>
  <c r="Z28" i="24"/>
  <c r="Y28" i="24"/>
  <c r="X28" i="24"/>
  <c r="AG27" i="24"/>
  <c r="AF27" i="24"/>
  <c r="AE27" i="24"/>
  <c r="AD27" i="24"/>
  <c r="AC27" i="24"/>
  <c r="AB27" i="24"/>
  <c r="AA27" i="24"/>
  <c r="Z27" i="24"/>
  <c r="Y27" i="24"/>
  <c r="X27" i="24"/>
  <c r="AG26" i="24"/>
  <c r="AF26" i="24"/>
  <c r="AE26" i="24"/>
  <c r="AD26" i="24"/>
  <c r="AC26" i="24"/>
  <c r="AB26" i="24"/>
  <c r="AA26" i="24"/>
  <c r="Z26" i="24"/>
  <c r="Y26" i="24"/>
  <c r="X26" i="24"/>
  <c r="AG25" i="24"/>
  <c r="AF25" i="24"/>
  <c r="AE25" i="24"/>
  <c r="AD25" i="24"/>
  <c r="AC25" i="24"/>
  <c r="AB25" i="24"/>
  <c r="AA25" i="24"/>
  <c r="Z25" i="24"/>
  <c r="Y25" i="24"/>
  <c r="X25" i="24"/>
  <c r="AG24" i="24"/>
  <c r="AF24" i="24"/>
  <c r="AE24" i="24"/>
  <c r="AD24" i="24"/>
  <c r="AC24" i="24"/>
  <c r="AB24" i="24"/>
  <c r="AA24" i="24"/>
  <c r="Z24" i="24"/>
  <c r="Y24" i="24"/>
  <c r="X24" i="24"/>
  <c r="AG23" i="24"/>
  <c r="AF23" i="24"/>
  <c r="AE23" i="24"/>
  <c r="AD23" i="24"/>
  <c r="AC23" i="24"/>
  <c r="AB23" i="24"/>
  <c r="AA23" i="24"/>
  <c r="Z23" i="24"/>
  <c r="Y23" i="24"/>
  <c r="X23" i="24"/>
  <c r="AG22" i="24"/>
  <c r="AF22" i="24"/>
  <c r="AE22" i="24"/>
  <c r="AD22" i="24"/>
  <c r="AC22" i="24"/>
  <c r="AB22" i="24"/>
  <c r="AA22" i="24"/>
  <c r="Z22" i="24"/>
  <c r="Y22" i="24"/>
  <c r="X22" i="24"/>
  <c r="AG21" i="24"/>
  <c r="AF21" i="24"/>
  <c r="AE21" i="24"/>
  <c r="AD21" i="24"/>
  <c r="AC21" i="24"/>
  <c r="AB21" i="24"/>
  <c r="AA21" i="24"/>
  <c r="Z21" i="24"/>
  <c r="Y21" i="24"/>
  <c r="X21" i="24"/>
  <c r="AG20" i="24"/>
  <c r="AF20" i="24"/>
  <c r="AE20" i="24"/>
  <c r="AD20" i="24"/>
  <c r="AC20" i="24"/>
  <c r="AB20" i="24"/>
  <c r="AA20" i="24"/>
  <c r="Z20" i="24"/>
  <c r="Y20" i="24"/>
  <c r="X20" i="24"/>
  <c r="AG19" i="24"/>
  <c r="AF19" i="24"/>
  <c r="AE19" i="24"/>
  <c r="AD19" i="24"/>
  <c r="AC19" i="24"/>
  <c r="AB19" i="24"/>
  <c r="AA19" i="24"/>
  <c r="Z19" i="24"/>
  <c r="Y19" i="24"/>
  <c r="X19" i="24"/>
  <c r="AG18" i="24"/>
  <c r="AF18" i="24"/>
  <c r="AE18" i="24"/>
  <c r="AD18" i="24"/>
  <c r="AC18" i="24"/>
  <c r="AB18" i="24"/>
  <c r="AA18" i="24"/>
  <c r="Z18" i="24"/>
  <c r="Y18" i="24"/>
  <c r="X18" i="24"/>
  <c r="AG17" i="24"/>
  <c r="AF17" i="24"/>
  <c r="AE17" i="24"/>
  <c r="AD17" i="24"/>
  <c r="AC17" i="24"/>
  <c r="AB17" i="24"/>
  <c r="AA17" i="24"/>
  <c r="Z17" i="24"/>
  <c r="Y17" i="24"/>
  <c r="X17" i="24"/>
  <c r="AG16" i="24"/>
  <c r="AF16" i="24"/>
  <c r="AE16" i="24"/>
  <c r="AD16" i="24"/>
  <c r="AC16" i="24"/>
  <c r="AB16" i="24"/>
  <c r="AA16" i="24"/>
  <c r="Z16" i="24"/>
  <c r="Y16" i="24"/>
  <c r="X16" i="24"/>
  <c r="AG15" i="24"/>
  <c r="AF15" i="24"/>
  <c r="AE15" i="24"/>
  <c r="AD15" i="24"/>
  <c r="AC15" i="24"/>
  <c r="AB15" i="24"/>
  <c r="AA15" i="24"/>
  <c r="Z15" i="24"/>
  <c r="Y15" i="24"/>
  <c r="X15" i="24"/>
  <c r="AG14" i="24"/>
  <c r="AF14" i="24"/>
  <c r="AE14" i="24"/>
  <c r="AD14" i="24"/>
  <c r="AC14" i="24"/>
  <c r="AB14" i="24"/>
  <c r="AA14" i="24"/>
  <c r="Z14" i="24"/>
  <c r="Y14" i="24"/>
  <c r="X14" i="24"/>
  <c r="AG13" i="24"/>
  <c r="AF13" i="24"/>
  <c r="AE13" i="24"/>
  <c r="AD13" i="24"/>
  <c r="AC13" i="24"/>
  <c r="AB13" i="24"/>
  <c r="AA13" i="24"/>
  <c r="Z13" i="24"/>
  <c r="Y13" i="24"/>
  <c r="X13" i="24"/>
  <c r="AG12" i="24"/>
  <c r="AF12" i="24"/>
  <c r="AE12" i="24"/>
  <c r="AD12" i="24"/>
  <c r="AC12" i="24"/>
  <c r="AB12" i="24"/>
  <c r="AA12" i="24"/>
  <c r="Z12" i="24"/>
  <c r="Y12" i="24"/>
  <c r="X12" i="24"/>
  <c r="AG11" i="24"/>
  <c r="AF11" i="24"/>
  <c r="AE11" i="24"/>
  <c r="AD11" i="24"/>
  <c r="AC11" i="24"/>
  <c r="AB11" i="24"/>
  <c r="AA11" i="24"/>
  <c r="Z11" i="24"/>
  <c r="Y11" i="24"/>
  <c r="X11" i="24"/>
  <c r="AG10" i="24"/>
  <c r="AF10" i="24"/>
  <c r="AE10" i="24"/>
  <c r="AD10" i="24"/>
  <c r="AC10" i="24"/>
  <c r="AB10" i="24"/>
  <c r="AA10" i="24"/>
  <c r="Z10" i="24"/>
  <c r="Y10" i="24"/>
  <c r="X10" i="24"/>
  <c r="AG9" i="24"/>
  <c r="AF9" i="24"/>
  <c r="AE9" i="24"/>
  <c r="AD9" i="24"/>
  <c r="AC9" i="24"/>
  <c r="AB9" i="24"/>
  <c r="AA9" i="24"/>
  <c r="Z9" i="24"/>
  <c r="Y9" i="24"/>
  <c r="X9" i="24"/>
  <c r="AG8" i="24"/>
  <c r="AF8" i="24"/>
  <c r="AE8" i="24"/>
  <c r="AD8" i="24"/>
  <c r="AC8" i="24"/>
  <c r="AB8" i="24"/>
  <c r="AA8" i="24"/>
  <c r="Z8" i="24"/>
  <c r="Y8" i="24"/>
  <c r="X8" i="24"/>
  <c r="AG7" i="24"/>
  <c r="AF7" i="24"/>
  <c r="AE7" i="24"/>
  <c r="AD7" i="24"/>
  <c r="AC7" i="24"/>
  <c r="AB7" i="24"/>
  <c r="AA7" i="24"/>
  <c r="Z7" i="24"/>
  <c r="Y7" i="24"/>
  <c r="X7" i="24"/>
  <c r="AG6" i="24"/>
  <c r="AF6" i="24"/>
  <c r="AE6" i="24"/>
  <c r="AD6" i="24"/>
  <c r="AC6" i="24"/>
  <c r="AB6" i="24"/>
  <c r="AA6" i="24"/>
  <c r="Z6" i="24"/>
  <c r="Y6" i="24"/>
  <c r="X6" i="24"/>
  <c r="AG5" i="24"/>
  <c r="AF5" i="24"/>
  <c r="AE5" i="24"/>
  <c r="AD5" i="24"/>
  <c r="AC5" i="24"/>
  <c r="AB5" i="24"/>
  <c r="AA5" i="24"/>
  <c r="Z5" i="24"/>
  <c r="Y5" i="24"/>
  <c r="X5" i="24"/>
  <c r="W55" i="23"/>
  <c r="V55" i="23"/>
  <c r="U55" i="23"/>
  <c r="T55" i="23"/>
  <c r="S55" i="23"/>
  <c r="R55" i="23"/>
  <c r="Q55" i="23"/>
  <c r="P55" i="23"/>
  <c r="O55" i="23"/>
  <c r="N55" i="23"/>
  <c r="M55" i="23"/>
  <c r="L55" i="23"/>
  <c r="K55" i="23"/>
  <c r="J55" i="23"/>
  <c r="I55" i="23"/>
  <c r="H55" i="23"/>
  <c r="G55" i="23"/>
  <c r="F55" i="23"/>
  <c r="E55" i="23"/>
  <c r="D55" i="23"/>
  <c r="AG54" i="23"/>
  <c r="AF54" i="23"/>
  <c r="AE54" i="23"/>
  <c r="AD54" i="23"/>
  <c r="AC54" i="23"/>
  <c r="AB54" i="23"/>
  <c r="AA54" i="23"/>
  <c r="Z54" i="23"/>
  <c r="Y54" i="23"/>
  <c r="X54" i="23"/>
  <c r="AG53" i="23"/>
  <c r="AF53" i="23"/>
  <c r="AE53" i="23"/>
  <c r="AD53" i="23"/>
  <c r="AC53" i="23"/>
  <c r="AB53" i="23"/>
  <c r="AA53" i="23"/>
  <c r="Z53" i="23"/>
  <c r="Y53" i="23"/>
  <c r="X53" i="23"/>
  <c r="AG52" i="23"/>
  <c r="AF52" i="23"/>
  <c r="AE52" i="23"/>
  <c r="AD52" i="23"/>
  <c r="AC52" i="23"/>
  <c r="AB52" i="23"/>
  <c r="AA52" i="23"/>
  <c r="Z52" i="23"/>
  <c r="Y52" i="23"/>
  <c r="X52" i="23"/>
  <c r="AG51" i="23"/>
  <c r="AF51" i="23"/>
  <c r="AE51" i="23"/>
  <c r="AD51" i="23"/>
  <c r="AC51" i="23"/>
  <c r="AB51" i="23"/>
  <c r="AA51" i="23"/>
  <c r="Z51" i="23"/>
  <c r="Y51" i="23"/>
  <c r="X51" i="23"/>
  <c r="AG50" i="23"/>
  <c r="AF50" i="23"/>
  <c r="AE50" i="23"/>
  <c r="AD50" i="23"/>
  <c r="AC50" i="23"/>
  <c r="AB50" i="23"/>
  <c r="AA50" i="23"/>
  <c r="Z50" i="23"/>
  <c r="Y50" i="23"/>
  <c r="X50" i="23"/>
  <c r="AG49" i="23"/>
  <c r="AF49" i="23"/>
  <c r="AE49" i="23"/>
  <c r="AD49" i="23"/>
  <c r="AC49" i="23"/>
  <c r="AB49" i="23"/>
  <c r="AA49" i="23"/>
  <c r="Z49" i="23"/>
  <c r="Y49" i="23"/>
  <c r="X49" i="23"/>
  <c r="AG48" i="23"/>
  <c r="AF48" i="23"/>
  <c r="AE48" i="23"/>
  <c r="AD48" i="23"/>
  <c r="AC48" i="23"/>
  <c r="AB48" i="23"/>
  <c r="AA48" i="23"/>
  <c r="Z48" i="23"/>
  <c r="Y48" i="23"/>
  <c r="X48" i="23"/>
  <c r="AG47" i="23"/>
  <c r="AF47" i="23"/>
  <c r="AE47" i="23"/>
  <c r="AD47" i="23"/>
  <c r="AC47" i="23"/>
  <c r="AB47" i="23"/>
  <c r="AA47" i="23"/>
  <c r="Z47" i="23"/>
  <c r="Y47" i="23"/>
  <c r="X47" i="23"/>
  <c r="AG46" i="23"/>
  <c r="AF46" i="23"/>
  <c r="AE46" i="23"/>
  <c r="AD46" i="23"/>
  <c r="AC46" i="23"/>
  <c r="AB46" i="23"/>
  <c r="AA46" i="23"/>
  <c r="Z46" i="23"/>
  <c r="Y46" i="23"/>
  <c r="X46" i="23"/>
  <c r="AG45" i="23"/>
  <c r="AF45" i="23"/>
  <c r="AE45" i="23"/>
  <c r="AD45" i="23"/>
  <c r="AC45" i="23"/>
  <c r="AB45" i="23"/>
  <c r="AA45" i="23"/>
  <c r="Z45" i="23"/>
  <c r="Y45" i="23"/>
  <c r="X45" i="23"/>
  <c r="AG44" i="23"/>
  <c r="AF44" i="23"/>
  <c r="AE44" i="23"/>
  <c r="AD44" i="23"/>
  <c r="AC44" i="23"/>
  <c r="AB44" i="23"/>
  <c r="AA44" i="23"/>
  <c r="Z44" i="23"/>
  <c r="Y44" i="23"/>
  <c r="X44" i="23"/>
  <c r="AG43" i="23"/>
  <c r="AF43" i="23"/>
  <c r="AE43" i="23"/>
  <c r="AD43" i="23"/>
  <c r="AC43" i="23"/>
  <c r="AB43" i="23"/>
  <c r="AA43" i="23"/>
  <c r="Z43" i="23"/>
  <c r="Y43" i="23"/>
  <c r="X43" i="23"/>
  <c r="AG42" i="23"/>
  <c r="AF42" i="23"/>
  <c r="AE42" i="23"/>
  <c r="AD42" i="23"/>
  <c r="AC42" i="23"/>
  <c r="AB42" i="23"/>
  <c r="AA42" i="23"/>
  <c r="Z42" i="23"/>
  <c r="Y42" i="23"/>
  <c r="X42" i="23"/>
  <c r="AG41" i="23"/>
  <c r="AF41" i="23"/>
  <c r="AE41" i="23"/>
  <c r="AD41" i="23"/>
  <c r="AC41" i="23"/>
  <c r="AB41" i="23"/>
  <c r="AA41" i="23"/>
  <c r="Z41" i="23"/>
  <c r="Y41" i="23"/>
  <c r="X41" i="23"/>
  <c r="AG40" i="23"/>
  <c r="AF40" i="23"/>
  <c r="AE40" i="23"/>
  <c r="AD40" i="23"/>
  <c r="AC40" i="23"/>
  <c r="AB40" i="23"/>
  <c r="AA40" i="23"/>
  <c r="Z40" i="23"/>
  <c r="Y40" i="23"/>
  <c r="X40" i="23"/>
  <c r="AG39" i="23"/>
  <c r="AF39" i="23"/>
  <c r="AE39" i="23"/>
  <c r="AD39" i="23"/>
  <c r="AC39" i="23"/>
  <c r="AB39" i="23"/>
  <c r="AA39" i="23"/>
  <c r="Z39" i="23"/>
  <c r="Y39" i="23"/>
  <c r="X39" i="23"/>
  <c r="AG38" i="23"/>
  <c r="AF38" i="23"/>
  <c r="AE38" i="23"/>
  <c r="AD38" i="23"/>
  <c r="AC38" i="23"/>
  <c r="AB38" i="23"/>
  <c r="AA38" i="23"/>
  <c r="Z38" i="23"/>
  <c r="Y38" i="23"/>
  <c r="X38" i="23"/>
  <c r="AG37" i="23"/>
  <c r="AF37" i="23"/>
  <c r="AE37" i="23"/>
  <c r="AD37" i="23"/>
  <c r="AC37" i="23"/>
  <c r="AB37" i="23"/>
  <c r="AA37" i="23"/>
  <c r="Z37" i="23"/>
  <c r="Y37" i="23"/>
  <c r="X37" i="23"/>
  <c r="AG36" i="23"/>
  <c r="AF36" i="23"/>
  <c r="AE36" i="23"/>
  <c r="AD36" i="23"/>
  <c r="AC36" i="23"/>
  <c r="AB36" i="23"/>
  <c r="AA36" i="23"/>
  <c r="Z36" i="23"/>
  <c r="Y36" i="23"/>
  <c r="X36" i="23"/>
  <c r="AG35" i="23"/>
  <c r="AF35" i="23"/>
  <c r="AE35" i="23"/>
  <c r="AD35" i="23"/>
  <c r="AC35" i="23"/>
  <c r="AB35" i="23"/>
  <c r="AA35" i="23"/>
  <c r="Z35" i="23"/>
  <c r="Y35" i="23"/>
  <c r="X35" i="23"/>
  <c r="AG34" i="23"/>
  <c r="AF34" i="23"/>
  <c r="AE34" i="23"/>
  <c r="AD34" i="23"/>
  <c r="AC34" i="23"/>
  <c r="AB34" i="23"/>
  <c r="AA34" i="23"/>
  <c r="Z34" i="23"/>
  <c r="Y34" i="23"/>
  <c r="X34" i="23"/>
  <c r="AG33" i="23"/>
  <c r="AF33" i="23"/>
  <c r="AE33" i="23"/>
  <c r="AD33" i="23"/>
  <c r="AC33" i="23"/>
  <c r="AB33" i="23"/>
  <c r="AA33" i="23"/>
  <c r="Z33" i="23"/>
  <c r="Y33" i="23"/>
  <c r="X33" i="23"/>
  <c r="AG32" i="23"/>
  <c r="AF32" i="23"/>
  <c r="AE32" i="23"/>
  <c r="AD32" i="23"/>
  <c r="AC32" i="23"/>
  <c r="AB32" i="23"/>
  <c r="AA32" i="23"/>
  <c r="Z32" i="23"/>
  <c r="Y32" i="23"/>
  <c r="X32" i="23"/>
  <c r="AG31" i="23"/>
  <c r="AF31" i="23"/>
  <c r="AE31" i="23"/>
  <c r="AD31" i="23"/>
  <c r="AC31" i="23"/>
  <c r="AB31" i="23"/>
  <c r="AA31" i="23"/>
  <c r="Z31" i="23"/>
  <c r="Y31" i="23"/>
  <c r="X31" i="23"/>
  <c r="AG30" i="23"/>
  <c r="AF30" i="23"/>
  <c r="AE30" i="23"/>
  <c r="AD30" i="23"/>
  <c r="AC30" i="23"/>
  <c r="AB30" i="23"/>
  <c r="AA30" i="23"/>
  <c r="Z30" i="23"/>
  <c r="Y30" i="23"/>
  <c r="X30" i="23"/>
  <c r="AG29" i="23"/>
  <c r="AF29" i="23"/>
  <c r="AE29" i="23"/>
  <c r="AD29" i="23"/>
  <c r="AC29" i="23"/>
  <c r="AB29" i="23"/>
  <c r="AA29" i="23"/>
  <c r="Z29" i="23"/>
  <c r="Y29" i="23"/>
  <c r="X29" i="23"/>
  <c r="AG28" i="23"/>
  <c r="AF28" i="23"/>
  <c r="AE28" i="23"/>
  <c r="AD28" i="23"/>
  <c r="AC28" i="23"/>
  <c r="AB28" i="23"/>
  <c r="AA28" i="23"/>
  <c r="Z28" i="23"/>
  <c r="Y28" i="23"/>
  <c r="X28" i="23"/>
  <c r="AG27" i="23"/>
  <c r="AF27" i="23"/>
  <c r="AE27" i="23"/>
  <c r="AD27" i="23"/>
  <c r="AC27" i="23"/>
  <c r="AB27" i="23"/>
  <c r="AA27" i="23"/>
  <c r="Z27" i="23"/>
  <c r="Y27" i="23"/>
  <c r="X27" i="23"/>
  <c r="AG26" i="23"/>
  <c r="AF26" i="23"/>
  <c r="AE26" i="23"/>
  <c r="AD26" i="23"/>
  <c r="AC26" i="23"/>
  <c r="AB26" i="23"/>
  <c r="AA26" i="23"/>
  <c r="Z26" i="23"/>
  <c r="Y26" i="23"/>
  <c r="X26" i="23"/>
  <c r="AG25" i="23"/>
  <c r="AF25" i="23"/>
  <c r="AE25" i="23"/>
  <c r="AD25" i="23"/>
  <c r="AC25" i="23"/>
  <c r="AB25" i="23"/>
  <c r="AA25" i="23"/>
  <c r="Z25" i="23"/>
  <c r="Y25" i="23"/>
  <c r="X25" i="23"/>
  <c r="AG24" i="23"/>
  <c r="AF24" i="23"/>
  <c r="AE24" i="23"/>
  <c r="AD24" i="23"/>
  <c r="AC24" i="23"/>
  <c r="AB24" i="23"/>
  <c r="AA24" i="23"/>
  <c r="Z24" i="23"/>
  <c r="Y24" i="23"/>
  <c r="X24" i="23"/>
  <c r="AG23" i="23"/>
  <c r="AF23" i="23"/>
  <c r="AE23" i="23"/>
  <c r="AD23" i="23"/>
  <c r="AC23" i="23"/>
  <c r="AB23" i="23"/>
  <c r="AA23" i="23"/>
  <c r="Z23" i="23"/>
  <c r="Y23" i="23"/>
  <c r="X23" i="23"/>
  <c r="AG22" i="23"/>
  <c r="AF22" i="23"/>
  <c r="AE22" i="23"/>
  <c r="AD22" i="23"/>
  <c r="AC22" i="23"/>
  <c r="AB22" i="23"/>
  <c r="AA22" i="23"/>
  <c r="Z22" i="23"/>
  <c r="Y22" i="23"/>
  <c r="X22" i="23"/>
  <c r="AG21" i="23"/>
  <c r="AF21" i="23"/>
  <c r="AE21" i="23"/>
  <c r="AD21" i="23"/>
  <c r="AC21" i="23"/>
  <c r="AB21" i="23"/>
  <c r="AA21" i="23"/>
  <c r="Z21" i="23"/>
  <c r="Y21" i="23"/>
  <c r="X21" i="23"/>
  <c r="AG20" i="23"/>
  <c r="AF20" i="23"/>
  <c r="AE20" i="23"/>
  <c r="AD20" i="23"/>
  <c r="AC20" i="23"/>
  <c r="AB20" i="23"/>
  <c r="AA20" i="23"/>
  <c r="Z20" i="23"/>
  <c r="Y20" i="23"/>
  <c r="X20" i="23"/>
  <c r="AG19" i="23"/>
  <c r="AF19" i="23"/>
  <c r="AE19" i="23"/>
  <c r="AD19" i="23"/>
  <c r="AC19" i="23"/>
  <c r="AB19" i="23"/>
  <c r="AA19" i="23"/>
  <c r="Z19" i="23"/>
  <c r="Y19" i="23"/>
  <c r="X19" i="23"/>
  <c r="AG18" i="23"/>
  <c r="AF18" i="23"/>
  <c r="AE18" i="23"/>
  <c r="AD18" i="23"/>
  <c r="AC18" i="23"/>
  <c r="AB18" i="23"/>
  <c r="AA18" i="23"/>
  <c r="Z18" i="23"/>
  <c r="Y18" i="23"/>
  <c r="X18" i="23"/>
  <c r="AG17" i="23"/>
  <c r="AF17" i="23"/>
  <c r="AE17" i="23"/>
  <c r="AD17" i="23"/>
  <c r="AC17" i="23"/>
  <c r="AB17" i="23"/>
  <c r="AA17" i="23"/>
  <c r="Z17" i="23"/>
  <c r="Y17" i="23"/>
  <c r="X17" i="23"/>
  <c r="AG16" i="23"/>
  <c r="AF16" i="23"/>
  <c r="AE16" i="23"/>
  <c r="AD16" i="23"/>
  <c r="AC16" i="23"/>
  <c r="AB16" i="23"/>
  <c r="AA16" i="23"/>
  <c r="Z16" i="23"/>
  <c r="Y16" i="23"/>
  <c r="X16" i="23"/>
  <c r="AG15" i="23"/>
  <c r="AF15" i="23"/>
  <c r="AE15" i="23"/>
  <c r="AD15" i="23"/>
  <c r="AC15" i="23"/>
  <c r="AB15" i="23"/>
  <c r="AA15" i="23"/>
  <c r="Z15" i="23"/>
  <c r="Y15" i="23"/>
  <c r="X15" i="23"/>
  <c r="AG14" i="23"/>
  <c r="AF14" i="23"/>
  <c r="AE14" i="23"/>
  <c r="AD14" i="23"/>
  <c r="AC14" i="23"/>
  <c r="AB14" i="23"/>
  <c r="AA14" i="23"/>
  <c r="Z14" i="23"/>
  <c r="Y14" i="23"/>
  <c r="X14" i="23"/>
  <c r="AG13" i="23"/>
  <c r="AF13" i="23"/>
  <c r="AE13" i="23"/>
  <c r="AD13" i="23"/>
  <c r="AC13" i="23"/>
  <c r="AB13" i="23"/>
  <c r="AA13" i="23"/>
  <c r="Z13" i="23"/>
  <c r="Y13" i="23"/>
  <c r="X13" i="23"/>
  <c r="AG12" i="23"/>
  <c r="AF12" i="23"/>
  <c r="AE12" i="23"/>
  <c r="AD12" i="23"/>
  <c r="AC12" i="23"/>
  <c r="AB12" i="23"/>
  <c r="AA12" i="23"/>
  <c r="Z12" i="23"/>
  <c r="Y12" i="23"/>
  <c r="X12" i="23"/>
  <c r="AG11" i="23"/>
  <c r="AF11" i="23"/>
  <c r="AE11" i="23"/>
  <c r="AD11" i="23"/>
  <c r="AC11" i="23"/>
  <c r="AB11" i="23"/>
  <c r="AA11" i="23"/>
  <c r="Z11" i="23"/>
  <c r="Y11" i="23"/>
  <c r="X11" i="23"/>
  <c r="AG10" i="23"/>
  <c r="AF10" i="23"/>
  <c r="AE10" i="23"/>
  <c r="AD10" i="23"/>
  <c r="AC10" i="23"/>
  <c r="AB10" i="23"/>
  <c r="AA10" i="23"/>
  <c r="Z10" i="23"/>
  <c r="Y10" i="23"/>
  <c r="X10" i="23"/>
  <c r="AG9" i="23"/>
  <c r="AF9" i="23"/>
  <c r="AE9" i="23"/>
  <c r="AD9" i="23"/>
  <c r="AC9" i="23"/>
  <c r="AB9" i="23"/>
  <c r="AA9" i="23"/>
  <c r="Z9" i="23"/>
  <c r="Y9" i="23"/>
  <c r="X9" i="23"/>
  <c r="AG8" i="23"/>
  <c r="AF8" i="23"/>
  <c r="AE8" i="23"/>
  <c r="AD8" i="23"/>
  <c r="AC8" i="23"/>
  <c r="AB8" i="23"/>
  <c r="AA8" i="23"/>
  <c r="Z8" i="23"/>
  <c r="Y8" i="23"/>
  <c r="X8" i="23"/>
  <c r="AG7" i="23"/>
  <c r="AF7" i="23"/>
  <c r="AE7" i="23"/>
  <c r="AD7" i="23"/>
  <c r="AC7" i="23"/>
  <c r="AB7" i="23"/>
  <c r="AA7" i="23"/>
  <c r="Z7" i="23"/>
  <c r="Y7" i="23"/>
  <c r="X7" i="23"/>
  <c r="AG6" i="23"/>
  <c r="AF6" i="23"/>
  <c r="AE6" i="23"/>
  <c r="AD6" i="23"/>
  <c r="AC6" i="23"/>
  <c r="AB6" i="23"/>
  <c r="AA6" i="23"/>
  <c r="Z6" i="23"/>
  <c r="Y6" i="23"/>
  <c r="X6" i="23"/>
  <c r="AG5" i="23"/>
  <c r="AF5" i="23"/>
  <c r="AE5" i="23"/>
  <c r="AD5" i="23"/>
  <c r="AC5" i="23"/>
  <c r="AB5" i="23"/>
  <c r="AA5" i="23"/>
  <c r="Z5" i="23"/>
  <c r="Y5" i="23"/>
  <c r="X5" i="23"/>
  <c r="W55" i="22"/>
  <c r="V55" i="22"/>
  <c r="U55" i="22"/>
  <c r="T55" i="22"/>
  <c r="S55" i="22"/>
  <c r="R55" i="22"/>
  <c r="Q55" i="22"/>
  <c r="P55" i="22"/>
  <c r="O55" i="22"/>
  <c r="N55" i="22"/>
  <c r="M55" i="22"/>
  <c r="L55" i="22"/>
  <c r="K55" i="22"/>
  <c r="J55" i="22"/>
  <c r="I55" i="22"/>
  <c r="H55" i="22"/>
  <c r="G55" i="22"/>
  <c r="F55" i="22"/>
  <c r="E55" i="22"/>
  <c r="D55" i="22"/>
  <c r="AG54" i="22"/>
  <c r="AF54" i="22"/>
  <c r="AE54" i="22"/>
  <c r="AD54" i="22"/>
  <c r="AC54" i="22"/>
  <c r="AB54" i="22"/>
  <c r="AA54" i="22"/>
  <c r="Z54" i="22"/>
  <c r="Y54" i="22"/>
  <c r="X54" i="22"/>
  <c r="AG53" i="22"/>
  <c r="AF53" i="22"/>
  <c r="AE53" i="22"/>
  <c r="AD53" i="22"/>
  <c r="AC53" i="22"/>
  <c r="AB53" i="22"/>
  <c r="AA53" i="22"/>
  <c r="Z53" i="22"/>
  <c r="Y53" i="22"/>
  <c r="X53" i="22"/>
  <c r="AG52" i="22"/>
  <c r="AF52" i="22"/>
  <c r="AE52" i="22"/>
  <c r="AD52" i="22"/>
  <c r="AC52" i="22"/>
  <c r="AB52" i="22"/>
  <c r="AA52" i="22"/>
  <c r="Z52" i="22"/>
  <c r="Y52" i="22"/>
  <c r="X52" i="22"/>
  <c r="AG51" i="22"/>
  <c r="AF51" i="22"/>
  <c r="AE51" i="22"/>
  <c r="AD51" i="22"/>
  <c r="AC51" i="22"/>
  <c r="AB51" i="22"/>
  <c r="AA51" i="22"/>
  <c r="Z51" i="22"/>
  <c r="Y51" i="22"/>
  <c r="X51" i="22"/>
  <c r="AG50" i="22"/>
  <c r="AF50" i="22"/>
  <c r="AE50" i="22"/>
  <c r="AD50" i="22"/>
  <c r="AC50" i="22"/>
  <c r="AB50" i="22"/>
  <c r="AA50" i="22"/>
  <c r="Z50" i="22"/>
  <c r="Y50" i="22"/>
  <c r="X50" i="22"/>
  <c r="AG49" i="22"/>
  <c r="AF49" i="22"/>
  <c r="AE49" i="22"/>
  <c r="AD49" i="22"/>
  <c r="AC49" i="22"/>
  <c r="AB49" i="22"/>
  <c r="AA49" i="22"/>
  <c r="Z49" i="22"/>
  <c r="Y49" i="22"/>
  <c r="X49" i="22"/>
  <c r="AG48" i="22"/>
  <c r="AF48" i="22"/>
  <c r="AE48" i="22"/>
  <c r="AD48" i="22"/>
  <c r="AC48" i="22"/>
  <c r="AB48" i="22"/>
  <c r="AA48" i="22"/>
  <c r="Z48" i="22"/>
  <c r="Y48" i="22"/>
  <c r="X48" i="22"/>
  <c r="AG47" i="22"/>
  <c r="AF47" i="22"/>
  <c r="AE47" i="22"/>
  <c r="AD47" i="22"/>
  <c r="AC47" i="22"/>
  <c r="AB47" i="22"/>
  <c r="AA47" i="22"/>
  <c r="Z47" i="22"/>
  <c r="Y47" i="22"/>
  <c r="X47" i="22"/>
  <c r="AG46" i="22"/>
  <c r="AF46" i="22"/>
  <c r="AE46" i="22"/>
  <c r="AD46" i="22"/>
  <c r="AC46" i="22"/>
  <c r="AB46" i="22"/>
  <c r="AA46" i="22"/>
  <c r="Z46" i="22"/>
  <c r="Y46" i="22"/>
  <c r="X46" i="22"/>
  <c r="AG45" i="22"/>
  <c r="AF45" i="22"/>
  <c r="AE45" i="22"/>
  <c r="AD45" i="22"/>
  <c r="AC45" i="22"/>
  <c r="AB45" i="22"/>
  <c r="AA45" i="22"/>
  <c r="Z45" i="22"/>
  <c r="Y45" i="22"/>
  <c r="X45" i="22"/>
  <c r="AG44" i="22"/>
  <c r="AF44" i="22"/>
  <c r="AE44" i="22"/>
  <c r="AD44" i="22"/>
  <c r="AC44" i="22"/>
  <c r="AB44" i="22"/>
  <c r="AA44" i="22"/>
  <c r="Z44" i="22"/>
  <c r="Y44" i="22"/>
  <c r="X44" i="22"/>
  <c r="AG43" i="22"/>
  <c r="AF43" i="22"/>
  <c r="AE43" i="22"/>
  <c r="AD43" i="22"/>
  <c r="AC43" i="22"/>
  <c r="AB43" i="22"/>
  <c r="AA43" i="22"/>
  <c r="Z43" i="22"/>
  <c r="Y43" i="22"/>
  <c r="X43" i="22"/>
  <c r="AG42" i="22"/>
  <c r="AF42" i="22"/>
  <c r="AE42" i="22"/>
  <c r="AD42" i="22"/>
  <c r="AC42" i="22"/>
  <c r="AB42" i="22"/>
  <c r="AA42" i="22"/>
  <c r="Z42" i="22"/>
  <c r="Y42" i="22"/>
  <c r="X42" i="22"/>
  <c r="AG41" i="22"/>
  <c r="AF41" i="22"/>
  <c r="AE41" i="22"/>
  <c r="AD41" i="22"/>
  <c r="AC41" i="22"/>
  <c r="AB41" i="22"/>
  <c r="AA41" i="22"/>
  <c r="Z41" i="22"/>
  <c r="Y41" i="22"/>
  <c r="X41" i="22"/>
  <c r="AG40" i="22"/>
  <c r="AF40" i="22"/>
  <c r="AE40" i="22"/>
  <c r="AD40" i="22"/>
  <c r="AC40" i="22"/>
  <c r="AB40" i="22"/>
  <c r="AA40" i="22"/>
  <c r="Z40" i="22"/>
  <c r="Y40" i="22"/>
  <c r="X40" i="22"/>
  <c r="AG39" i="22"/>
  <c r="AF39" i="22"/>
  <c r="AE39" i="22"/>
  <c r="AD39" i="22"/>
  <c r="AC39" i="22"/>
  <c r="AB39" i="22"/>
  <c r="AA39" i="22"/>
  <c r="Z39" i="22"/>
  <c r="Y39" i="22"/>
  <c r="X39" i="22"/>
  <c r="AG38" i="22"/>
  <c r="AF38" i="22"/>
  <c r="AE38" i="22"/>
  <c r="AD38" i="22"/>
  <c r="AC38" i="22"/>
  <c r="AB38" i="22"/>
  <c r="AA38" i="22"/>
  <c r="Z38" i="22"/>
  <c r="Y38" i="22"/>
  <c r="X38" i="22"/>
  <c r="AG37" i="22"/>
  <c r="AF37" i="22"/>
  <c r="AE37" i="22"/>
  <c r="AD37" i="22"/>
  <c r="AC37" i="22"/>
  <c r="AB37" i="22"/>
  <c r="AA37" i="22"/>
  <c r="Z37" i="22"/>
  <c r="Y37" i="22"/>
  <c r="X37" i="22"/>
  <c r="AG36" i="22"/>
  <c r="AF36" i="22"/>
  <c r="AE36" i="22"/>
  <c r="AD36" i="22"/>
  <c r="AC36" i="22"/>
  <c r="AB36" i="22"/>
  <c r="AA36" i="22"/>
  <c r="Z36" i="22"/>
  <c r="Y36" i="22"/>
  <c r="X36" i="22"/>
  <c r="AG35" i="22"/>
  <c r="AF35" i="22"/>
  <c r="AE35" i="22"/>
  <c r="AD35" i="22"/>
  <c r="AC35" i="22"/>
  <c r="AB35" i="22"/>
  <c r="AA35" i="22"/>
  <c r="Z35" i="22"/>
  <c r="Y35" i="22"/>
  <c r="X35" i="22"/>
  <c r="AG34" i="22"/>
  <c r="AF34" i="22"/>
  <c r="AE34" i="22"/>
  <c r="AD34" i="22"/>
  <c r="AC34" i="22"/>
  <c r="AB34" i="22"/>
  <c r="AA34" i="22"/>
  <c r="Z34" i="22"/>
  <c r="Y34" i="22"/>
  <c r="X34" i="22"/>
  <c r="AG33" i="22"/>
  <c r="AF33" i="22"/>
  <c r="AE33" i="22"/>
  <c r="AD33" i="22"/>
  <c r="AC33" i="22"/>
  <c r="AB33" i="22"/>
  <c r="AA33" i="22"/>
  <c r="Z33" i="22"/>
  <c r="Y33" i="22"/>
  <c r="X33" i="22"/>
  <c r="AG32" i="22"/>
  <c r="AF32" i="22"/>
  <c r="AE32" i="22"/>
  <c r="AD32" i="22"/>
  <c r="AC32" i="22"/>
  <c r="AB32" i="22"/>
  <c r="AA32" i="22"/>
  <c r="Z32" i="22"/>
  <c r="Y32" i="22"/>
  <c r="X32" i="22"/>
  <c r="AG31" i="22"/>
  <c r="AF31" i="22"/>
  <c r="AE31" i="22"/>
  <c r="AD31" i="22"/>
  <c r="AC31" i="22"/>
  <c r="AB31" i="22"/>
  <c r="AA31" i="22"/>
  <c r="Z31" i="22"/>
  <c r="Y31" i="22"/>
  <c r="X31" i="22"/>
  <c r="AG30" i="22"/>
  <c r="AF30" i="22"/>
  <c r="AE30" i="22"/>
  <c r="AD30" i="22"/>
  <c r="AC30" i="22"/>
  <c r="AB30" i="22"/>
  <c r="AA30" i="22"/>
  <c r="Z30" i="22"/>
  <c r="Y30" i="22"/>
  <c r="X30" i="22"/>
  <c r="AG29" i="22"/>
  <c r="AF29" i="22"/>
  <c r="AE29" i="22"/>
  <c r="AD29" i="22"/>
  <c r="AC29" i="22"/>
  <c r="AB29" i="22"/>
  <c r="AA29" i="22"/>
  <c r="Z29" i="22"/>
  <c r="Y29" i="22"/>
  <c r="X29" i="22"/>
  <c r="AG28" i="22"/>
  <c r="AF28" i="22"/>
  <c r="AE28" i="22"/>
  <c r="AD28" i="22"/>
  <c r="AC28" i="22"/>
  <c r="AB28" i="22"/>
  <c r="AA28" i="22"/>
  <c r="Z28" i="22"/>
  <c r="Y28" i="22"/>
  <c r="X28" i="22"/>
  <c r="AG27" i="22"/>
  <c r="AF27" i="22"/>
  <c r="AE27" i="22"/>
  <c r="AD27" i="22"/>
  <c r="AC27" i="22"/>
  <c r="AB27" i="22"/>
  <c r="AA27" i="22"/>
  <c r="Z27" i="22"/>
  <c r="Y27" i="22"/>
  <c r="X27" i="22"/>
  <c r="AG26" i="22"/>
  <c r="AF26" i="22"/>
  <c r="AE26" i="22"/>
  <c r="AD26" i="22"/>
  <c r="AC26" i="22"/>
  <c r="AB26" i="22"/>
  <c r="AA26" i="22"/>
  <c r="Z26" i="22"/>
  <c r="Y26" i="22"/>
  <c r="X26" i="22"/>
  <c r="AG25" i="22"/>
  <c r="AF25" i="22"/>
  <c r="AE25" i="22"/>
  <c r="AD25" i="22"/>
  <c r="AC25" i="22"/>
  <c r="AB25" i="22"/>
  <c r="AA25" i="22"/>
  <c r="Z25" i="22"/>
  <c r="Y25" i="22"/>
  <c r="X25" i="22"/>
  <c r="AG24" i="22"/>
  <c r="AF24" i="22"/>
  <c r="AE24" i="22"/>
  <c r="AD24" i="22"/>
  <c r="AC24" i="22"/>
  <c r="AB24" i="22"/>
  <c r="AA24" i="22"/>
  <c r="Z24" i="22"/>
  <c r="Y24" i="22"/>
  <c r="X24" i="22"/>
  <c r="AG23" i="22"/>
  <c r="AF23" i="22"/>
  <c r="AE23" i="22"/>
  <c r="AD23" i="22"/>
  <c r="AC23" i="22"/>
  <c r="AB23" i="22"/>
  <c r="AA23" i="22"/>
  <c r="Z23" i="22"/>
  <c r="Y23" i="22"/>
  <c r="X23" i="22"/>
  <c r="AG22" i="22"/>
  <c r="AF22" i="22"/>
  <c r="AE22" i="22"/>
  <c r="AD22" i="22"/>
  <c r="AC22" i="22"/>
  <c r="AB22" i="22"/>
  <c r="AA22" i="22"/>
  <c r="Z22" i="22"/>
  <c r="Y22" i="22"/>
  <c r="X22" i="22"/>
  <c r="AG21" i="22"/>
  <c r="AF21" i="22"/>
  <c r="AE21" i="22"/>
  <c r="AD21" i="22"/>
  <c r="AC21" i="22"/>
  <c r="AB21" i="22"/>
  <c r="AA21" i="22"/>
  <c r="Z21" i="22"/>
  <c r="Y21" i="22"/>
  <c r="X21" i="22"/>
  <c r="AG20" i="22"/>
  <c r="AF20" i="22"/>
  <c r="AE20" i="22"/>
  <c r="AD20" i="22"/>
  <c r="AC20" i="22"/>
  <c r="AB20" i="22"/>
  <c r="AA20" i="22"/>
  <c r="Z20" i="22"/>
  <c r="Y20" i="22"/>
  <c r="X20" i="22"/>
  <c r="AG19" i="22"/>
  <c r="AF19" i="22"/>
  <c r="AE19" i="22"/>
  <c r="AD19" i="22"/>
  <c r="AC19" i="22"/>
  <c r="AB19" i="22"/>
  <c r="AA19" i="22"/>
  <c r="Z19" i="22"/>
  <c r="Y19" i="22"/>
  <c r="X19" i="22"/>
  <c r="AG18" i="22"/>
  <c r="AF18" i="22"/>
  <c r="AE18" i="22"/>
  <c r="AD18" i="22"/>
  <c r="AC18" i="22"/>
  <c r="AB18" i="22"/>
  <c r="AA18" i="22"/>
  <c r="Z18" i="22"/>
  <c r="Y18" i="22"/>
  <c r="X18" i="22"/>
  <c r="AG17" i="22"/>
  <c r="AF17" i="22"/>
  <c r="AE17" i="22"/>
  <c r="AD17" i="22"/>
  <c r="AC17" i="22"/>
  <c r="AB17" i="22"/>
  <c r="AA17" i="22"/>
  <c r="Z17" i="22"/>
  <c r="Y17" i="22"/>
  <c r="X17" i="22"/>
  <c r="AG16" i="22"/>
  <c r="AF16" i="22"/>
  <c r="AE16" i="22"/>
  <c r="AD16" i="22"/>
  <c r="AC16" i="22"/>
  <c r="AB16" i="22"/>
  <c r="AA16" i="22"/>
  <c r="Z16" i="22"/>
  <c r="Y16" i="22"/>
  <c r="X16" i="22"/>
  <c r="AG15" i="22"/>
  <c r="AF15" i="22"/>
  <c r="AE15" i="22"/>
  <c r="AD15" i="22"/>
  <c r="AC15" i="22"/>
  <c r="AB15" i="22"/>
  <c r="AA15" i="22"/>
  <c r="Z15" i="22"/>
  <c r="Y15" i="22"/>
  <c r="X15" i="22"/>
  <c r="AG14" i="22"/>
  <c r="AF14" i="22"/>
  <c r="AE14" i="22"/>
  <c r="AD14" i="22"/>
  <c r="AC14" i="22"/>
  <c r="AB14" i="22"/>
  <c r="AA14" i="22"/>
  <c r="Z14" i="22"/>
  <c r="Y14" i="22"/>
  <c r="X14" i="22"/>
  <c r="AG13" i="22"/>
  <c r="AF13" i="22"/>
  <c r="AE13" i="22"/>
  <c r="AD13" i="22"/>
  <c r="AC13" i="22"/>
  <c r="AB13" i="22"/>
  <c r="AA13" i="22"/>
  <c r="Z13" i="22"/>
  <c r="Y13" i="22"/>
  <c r="X13" i="22"/>
  <c r="AG12" i="22"/>
  <c r="AF12" i="22"/>
  <c r="AE12" i="22"/>
  <c r="AD12" i="22"/>
  <c r="AC12" i="22"/>
  <c r="AB12" i="22"/>
  <c r="AA12" i="22"/>
  <c r="Z12" i="22"/>
  <c r="Y12" i="22"/>
  <c r="X12" i="22"/>
  <c r="AG11" i="22"/>
  <c r="AF11" i="22"/>
  <c r="AE11" i="22"/>
  <c r="AD11" i="22"/>
  <c r="AC11" i="22"/>
  <c r="AB11" i="22"/>
  <c r="AA11" i="22"/>
  <c r="Z11" i="22"/>
  <c r="Y11" i="22"/>
  <c r="X11" i="22"/>
  <c r="AG10" i="22"/>
  <c r="AF10" i="22"/>
  <c r="AE10" i="22"/>
  <c r="AD10" i="22"/>
  <c r="AC10" i="22"/>
  <c r="AB10" i="22"/>
  <c r="AA10" i="22"/>
  <c r="Z10" i="22"/>
  <c r="Y10" i="22"/>
  <c r="X10" i="22"/>
  <c r="AG9" i="22"/>
  <c r="AF9" i="22"/>
  <c r="AE9" i="22"/>
  <c r="AD9" i="22"/>
  <c r="AC9" i="22"/>
  <c r="AB9" i="22"/>
  <c r="AA9" i="22"/>
  <c r="Z9" i="22"/>
  <c r="Y9" i="22"/>
  <c r="X9" i="22"/>
  <c r="AG8" i="22"/>
  <c r="AF8" i="22"/>
  <c r="AE8" i="22"/>
  <c r="AD8" i="22"/>
  <c r="AC8" i="22"/>
  <c r="AB8" i="22"/>
  <c r="AA8" i="22"/>
  <c r="Z8" i="22"/>
  <c r="Y8" i="22"/>
  <c r="X8" i="22"/>
  <c r="AG7" i="22"/>
  <c r="AF7" i="22"/>
  <c r="AE7" i="22"/>
  <c r="AD7" i="22"/>
  <c r="AC7" i="22"/>
  <c r="AB7" i="22"/>
  <c r="AA7" i="22"/>
  <c r="Z7" i="22"/>
  <c r="Y7" i="22"/>
  <c r="X7" i="22"/>
  <c r="AG6" i="22"/>
  <c r="AF6" i="22"/>
  <c r="AE6" i="22"/>
  <c r="AD6" i="22"/>
  <c r="AC6" i="22"/>
  <c r="AB6" i="22"/>
  <c r="AA6" i="22"/>
  <c r="Z6" i="22"/>
  <c r="Y6" i="22"/>
  <c r="X6" i="22"/>
  <c r="AG5" i="22"/>
  <c r="AF5" i="22"/>
  <c r="AE5" i="22"/>
  <c r="AD5" i="22"/>
  <c r="AC5" i="22"/>
  <c r="AB5" i="22"/>
  <c r="AA5" i="22"/>
  <c r="Z5" i="22"/>
  <c r="Y5" i="22"/>
  <c r="X5" i="22"/>
  <c r="W55" i="21"/>
  <c r="V55" i="21"/>
  <c r="U55" i="21"/>
  <c r="T55" i="21"/>
  <c r="S55" i="21"/>
  <c r="R55" i="21"/>
  <c r="Q55" i="21"/>
  <c r="P55" i="21"/>
  <c r="O55" i="21"/>
  <c r="N55" i="21"/>
  <c r="M55" i="21"/>
  <c r="L55" i="21"/>
  <c r="K55" i="21"/>
  <c r="J55" i="21"/>
  <c r="I55" i="21"/>
  <c r="H55" i="21"/>
  <c r="G55" i="21"/>
  <c r="F55" i="21"/>
  <c r="E55" i="21"/>
  <c r="D55" i="21"/>
  <c r="AG54" i="21"/>
  <c r="AF54" i="21"/>
  <c r="AE54" i="21"/>
  <c r="AD54" i="21"/>
  <c r="AC54" i="21"/>
  <c r="AB54" i="21"/>
  <c r="AA54" i="21"/>
  <c r="Z54" i="21"/>
  <c r="Y54" i="21"/>
  <c r="X54" i="21"/>
  <c r="AG53" i="21"/>
  <c r="AF53" i="21"/>
  <c r="AE53" i="21"/>
  <c r="AD53" i="21"/>
  <c r="AC53" i="21"/>
  <c r="AB53" i="21"/>
  <c r="AA53" i="21"/>
  <c r="Z53" i="21"/>
  <c r="Y53" i="21"/>
  <c r="X53" i="21"/>
  <c r="AG52" i="21"/>
  <c r="AF52" i="21"/>
  <c r="AE52" i="21"/>
  <c r="AD52" i="21"/>
  <c r="AC52" i="21"/>
  <c r="AB52" i="21"/>
  <c r="AA52" i="21"/>
  <c r="Z52" i="21"/>
  <c r="Y52" i="21"/>
  <c r="X52" i="21"/>
  <c r="AG51" i="21"/>
  <c r="AF51" i="21"/>
  <c r="AE51" i="21"/>
  <c r="AD51" i="21"/>
  <c r="AC51" i="21"/>
  <c r="AB51" i="21"/>
  <c r="AA51" i="21"/>
  <c r="Z51" i="21"/>
  <c r="Y51" i="21"/>
  <c r="X51" i="21"/>
  <c r="AG50" i="21"/>
  <c r="AF50" i="21"/>
  <c r="AE50" i="21"/>
  <c r="AD50" i="21"/>
  <c r="AC50" i="21"/>
  <c r="AB50" i="21"/>
  <c r="AA50" i="21"/>
  <c r="Z50" i="21"/>
  <c r="Y50" i="21"/>
  <c r="X50" i="21"/>
  <c r="AG49" i="21"/>
  <c r="AF49" i="21"/>
  <c r="AE49" i="21"/>
  <c r="AD49" i="21"/>
  <c r="AC49" i="21"/>
  <c r="AB49" i="21"/>
  <c r="AA49" i="21"/>
  <c r="Z49" i="21"/>
  <c r="Y49" i="21"/>
  <c r="X49" i="21"/>
  <c r="AG48" i="21"/>
  <c r="AF48" i="21"/>
  <c r="AE48" i="21"/>
  <c r="AD48" i="21"/>
  <c r="AC48" i="21"/>
  <c r="AB48" i="21"/>
  <c r="AA48" i="21"/>
  <c r="Z48" i="21"/>
  <c r="Y48" i="21"/>
  <c r="X48" i="21"/>
  <c r="AG47" i="21"/>
  <c r="AF47" i="21"/>
  <c r="AE47" i="21"/>
  <c r="AD47" i="21"/>
  <c r="AC47" i="21"/>
  <c r="AB47" i="21"/>
  <c r="AA47" i="21"/>
  <c r="Z47" i="21"/>
  <c r="Y47" i="21"/>
  <c r="X47" i="21"/>
  <c r="AG46" i="21"/>
  <c r="AF46" i="21"/>
  <c r="AE46" i="21"/>
  <c r="AD46" i="21"/>
  <c r="AC46" i="21"/>
  <c r="AB46" i="21"/>
  <c r="AA46" i="21"/>
  <c r="Z46" i="21"/>
  <c r="Y46" i="21"/>
  <c r="X46" i="21"/>
  <c r="AG45" i="21"/>
  <c r="AF45" i="21"/>
  <c r="AE45" i="21"/>
  <c r="AD45" i="21"/>
  <c r="AC45" i="21"/>
  <c r="AB45" i="21"/>
  <c r="AA45" i="21"/>
  <c r="Z45" i="21"/>
  <c r="Y45" i="21"/>
  <c r="X45" i="21"/>
  <c r="AG44" i="21"/>
  <c r="AF44" i="21"/>
  <c r="AE44" i="21"/>
  <c r="AD44" i="21"/>
  <c r="AC44" i="21"/>
  <c r="AB44" i="21"/>
  <c r="AA44" i="21"/>
  <c r="Z44" i="21"/>
  <c r="Y44" i="21"/>
  <c r="X44" i="21"/>
  <c r="AG43" i="21"/>
  <c r="AF43" i="21"/>
  <c r="AE43" i="21"/>
  <c r="AD43" i="21"/>
  <c r="AC43" i="21"/>
  <c r="AB43" i="21"/>
  <c r="AA43" i="21"/>
  <c r="Z43" i="21"/>
  <c r="Y43" i="21"/>
  <c r="X43" i="21"/>
  <c r="AG42" i="21"/>
  <c r="AF42" i="21"/>
  <c r="AE42" i="21"/>
  <c r="AD42" i="21"/>
  <c r="AC42" i="21"/>
  <c r="AB42" i="21"/>
  <c r="AA42" i="21"/>
  <c r="Z42" i="21"/>
  <c r="Y42" i="21"/>
  <c r="X42" i="21"/>
  <c r="AG41" i="21"/>
  <c r="AF41" i="21"/>
  <c r="AE41" i="21"/>
  <c r="AD41" i="21"/>
  <c r="AC41" i="21"/>
  <c r="AB41" i="21"/>
  <c r="AA41" i="21"/>
  <c r="Z41" i="21"/>
  <c r="Y41" i="21"/>
  <c r="X41" i="21"/>
  <c r="AG40" i="21"/>
  <c r="AF40" i="21"/>
  <c r="AE40" i="21"/>
  <c r="AD40" i="21"/>
  <c r="AC40" i="21"/>
  <c r="AB40" i="21"/>
  <c r="AA40" i="21"/>
  <c r="Z40" i="21"/>
  <c r="Y40" i="21"/>
  <c r="X40" i="21"/>
  <c r="AG39" i="21"/>
  <c r="AF39" i="21"/>
  <c r="AE39" i="21"/>
  <c r="AD39" i="21"/>
  <c r="AC39" i="21"/>
  <c r="AB39" i="21"/>
  <c r="AA39" i="21"/>
  <c r="Z39" i="21"/>
  <c r="Y39" i="21"/>
  <c r="X39" i="21"/>
  <c r="AG38" i="21"/>
  <c r="AF38" i="21"/>
  <c r="AE38" i="21"/>
  <c r="AD38" i="21"/>
  <c r="AC38" i="21"/>
  <c r="AB38" i="21"/>
  <c r="AA38" i="21"/>
  <c r="Z38" i="21"/>
  <c r="Y38" i="21"/>
  <c r="X38" i="21"/>
  <c r="AG37" i="21"/>
  <c r="AF37" i="21"/>
  <c r="AE37" i="21"/>
  <c r="AD37" i="21"/>
  <c r="AC37" i="21"/>
  <c r="AB37" i="21"/>
  <c r="AA37" i="21"/>
  <c r="Z37" i="21"/>
  <c r="Y37" i="21"/>
  <c r="X37" i="21"/>
  <c r="AG36" i="21"/>
  <c r="AF36" i="21"/>
  <c r="AE36" i="21"/>
  <c r="AD36" i="21"/>
  <c r="AC36" i="21"/>
  <c r="AB36" i="21"/>
  <c r="AA36" i="21"/>
  <c r="Z36" i="21"/>
  <c r="Y36" i="21"/>
  <c r="X36" i="21"/>
  <c r="AG35" i="21"/>
  <c r="AF35" i="21"/>
  <c r="AE35" i="21"/>
  <c r="AD35" i="21"/>
  <c r="AC35" i="21"/>
  <c r="AB35" i="21"/>
  <c r="AA35" i="21"/>
  <c r="Z35" i="21"/>
  <c r="Y35" i="21"/>
  <c r="X35" i="21"/>
  <c r="AG34" i="21"/>
  <c r="AF34" i="21"/>
  <c r="AE34" i="21"/>
  <c r="AD34" i="21"/>
  <c r="AC34" i="21"/>
  <c r="AB34" i="21"/>
  <c r="AA34" i="21"/>
  <c r="Z34" i="21"/>
  <c r="Y34" i="21"/>
  <c r="X34" i="21"/>
  <c r="AG33" i="21"/>
  <c r="AF33" i="21"/>
  <c r="AE33" i="21"/>
  <c r="AD33" i="21"/>
  <c r="AC33" i="21"/>
  <c r="AB33" i="21"/>
  <c r="AA33" i="21"/>
  <c r="Z33" i="21"/>
  <c r="Y33" i="21"/>
  <c r="X33" i="21"/>
  <c r="AG32" i="21"/>
  <c r="AF32" i="21"/>
  <c r="AE32" i="21"/>
  <c r="AD32" i="21"/>
  <c r="AC32" i="21"/>
  <c r="AB32" i="21"/>
  <c r="AA32" i="21"/>
  <c r="Z32" i="21"/>
  <c r="Y32" i="21"/>
  <c r="X32" i="21"/>
  <c r="AG31" i="21"/>
  <c r="AF31" i="21"/>
  <c r="AE31" i="21"/>
  <c r="AD31" i="21"/>
  <c r="AC31" i="21"/>
  <c r="AB31" i="21"/>
  <c r="AA31" i="21"/>
  <c r="Z31" i="21"/>
  <c r="Y31" i="21"/>
  <c r="X31" i="21"/>
  <c r="AG30" i="21"/>
  <c r="AF30" i="21"/>
  <c r="AE30" i="21"/>
  <c r="AD30" i="21"/>
  <c r="AC30" i="21"/>
  <c r="AB30" i="21"/>
  <c r="AA30" i="21"/>
  <c r="Z30" i="21"/>
  <c r="Y30" i="21"/>
  <c r="X30" i="21"/>
  <c r="AG29" i="21"/>
  <c r="AF29" i="21"/>
  <c r="AE29" i="21"/>
  <c r="AD29" i="21"/>
  <c r="AC29" i="21"/>
  <c r="AB29" i="21"/>
  <c r="AA29" i="21"/>
  <c r="Z29" i="21"/>
  <c r="Y29" i="21"/>
  <c r="X29" i="21"/>
  <c r="AG28" i="21"/>
  <c r="AF28" i="21"/>
  <c r="AE28" i="21"/>
  <c r="AD28" i="21"/>
  <c r="AC28" i="21"/>
  <c r="AB28" i="21"/>
  <c r="AA28" i="21"/>
  <c r="Z28" i="21"/>
  <c r="Y28" i="21"/>
  <c r="X28" i="21"/>
  <c r="AG27" i="21"/>
  <c r="AF27" i="21"/>
  <c r="AE27" i="21"/>
  <c r="AD27" i="21"/>
  <c r="AC27" i="21"/>
  <c r="AB27" i="21"/>
  <c r="AA27" i="21"/>
  <c r="Z27" i="21"/>
  <c r="Y27" i="21"/>
  <c r="X27" i="21"/>
  <c r="AG26" i="21"/>
  <c r="AF26" i="21"/>
  <c r="AE26" i="21"/>
  <c r="AD26" i="21"/>
  <c r="AC26" i="21"/>
  <c r="AB26" i="21"/>
  <c r="AA26" i="21"/>
  <c r="Z26" i="21"/>
  <c r="Y26" i="21"/>
  <c r="X26" i="21"/>
  <c r="AG25" i="21"/>
  <c r="AF25" i="21"/>
  <c r="AE25" i="21"/>
  <c r="AD25" i="21"/>
  <c r="AC25" i="21"/>
  <c r="AB25" i="21"/>
  <c r="AA25" i="21"/>
  <c r="Z25" i="21"/>
  <c r="Y25" i="21"/>
  <c r="X25" i="21"/>
  <c r="AG24" i="21"/>
  <c r="AF24" i="21"/>
  <c r="AE24" i="21"/>
  <c r="AD24" i="21"/>
  <c r="AC24" i="21"/>
  <c r="AB24" i="21"/>
  <c r="AA24" i="21"/>
  <c r="Z24" i="21"/>
  <c r="Y24" i="21"/>
  <c r="X24" i="21"/>
  <c r="AG23" i="21"/>
  <c r="AF23" i="21"/>
  <c r="AE23" i="21"/>
  <c r="AD23" i="21"/>
  <c r="AC23" i="21"/>
  <c r="AB23" i="21"/>
  <c r="AA23" i="21"/>
  <c r="Z23" i="21"/>
  <c r="Y23" i="21"/>
  <c r="X23" i="21"/>
  <c r="AG22" i="21"/>
  <c r="AF22" i="21"/>
  <c r="AE22" i="21"/>
  <c r="AD22" i="21"/>
  <c r="AC22" i="21"/>
  <c r="AB22" i="21"/>
  <c r="AA22" i="21"/>
  <c r="Z22" i="21"/>
  <c r="Y22" i="21"/>
  <c r="X22" i="21"/>
  <c r="AG21" i="21"/>
  <c r="AF21" i="21"/>
  <c r="AE21" i="21"/>
  <c r="AD21" i="21"/>
  <c r="AC21" i="21"/>
  <c r="AB21" i="21"/>
  <c r="AA21" i="21"/>
  <c r="Z21" i="21"/>
  <c r="Y21" i="21"/>
  <c r="X21" i="21"/>
  <c r="AG20" i="21"/>
  <c r="AF20" i="21"/>
  <c r="AE20" i="21"/>
  <c r="AD20" i="21"/>
  <c r="AC20" i="21"/>
  <c r="AB20" i="21"/>
  <c r="AA20" i="21"/>
  <c r="Z20" i="21"/>
  <c r="Y20" i="21"/>
  <c r="X20" i="21"/>
  <c r="AG19" i="21"/>
  <c r="AF19" i="21"/>
  <c r="AE19" i="21"/>
  <c r="AD19" i="21"/>
  <c r="AC19" i="21"/>
  <c r="AB19" i="21"/>
  <c r="AA19" i="21"/>
  <c r="Z19" i="21"/>
  <c r="Y19" i="21"/>
  <c r="X19" i="21"/>
  <c r="AG18" i="21"/>
  <c r="AF18" i="21"/>
  <c r="AE18" i="21"/>
  <c r="AD18" i="21"/>
  <c r="AC18" i="21"/>
  <c r="AB18" i="21"/>
  <c r="AA18" i="21"/>
  <c r="Z18" i="21"/>
  <c r="Y18" i="21"/>
  <c r="X18" i="21"/>
  <c r="AG17" i="21"/>
  <c r="AF17" i="21"/>
  <c r="AE17" i="21"/>
  <c r="AD17" i="21"/>
  <c r="AC17" i="21"/>
  <c r="AB17" i="21"/>
  <c r="AA17" i="21"/>
  <c r="Z17" i="21"/>
  <c r="Y17" i="21"/>
  <c r="X17" i="21"/>
  <c r="AG16" i="21"/>
  <c r="AF16" i="21"/>
  <c r="AE16" i="21"/>
  <c r="AD16" i="21"/>
  <c r="AC16" i="21"/>
  <c r="AB16" i="21"/>
  <c r="AA16" i="21"/>
  <c r="Z16" i="21"/>
  <c r="Y16" i="21"/>
  <c r="X16" i="21"/>
  <c r="AG15" i="21"/>
  <c r="AF15" i="21"/>
  <c r="AE15" i="21"/>
  <c r="AD15" i="21"/>
  <c r="AC15" i="21"/>
  <c r="AB15" i="21"/>
  <c r="AA15" i="21"/>
  <c r="Z15" i="21"/>
  <c r="Y15" i="21"/>
  <c r="X15" i="21"/>
  <c r="AG14" i="21"/>
  <c r="AF14" i="21"/>
  <c r="AE14" i="21"/>
  <c r="AD14" i="21"/>
  <c r="AC14" i="21"/>
  <c r="AB14" i="21"/>
  <c r="AA14" i="21"/>
  <c r="Z14" i="21"/>
  <c r="Y14" i="21"/>
  <c r="X14" i="21"/>
  <c r="AG13" i="21"/>
  <c r="AF13" i="21"/>
  <c r="AE13" i="21"/>
  <c r="AD13" i="21"/>
  <c r="AC13" i="21"/>
  <c r="AB13" i="21"/>
  <c r="AA13" i="21"/>
  <c r="Z13" i="21"/>
  <c r="Y13" i="21"/>
  <c r="X13" i="21"/>
  <c r="AG12" i="21"/>
  <c r="AF12" i="21"/>
  <c r="AE12" i="21"/>
  <c r="AD12" i="21"/>
  <c r="AC12" i="21"/>
  <c r="AB12" i="21"/>
  <c r="AA12" i="21"/>
  <c r="Z12" i="21"/>
  <c r="Y12" i="21"/>
  <c r="X12" i="21"/>
  <c r="AG11" i="21"/>
  <c r="AF11" i="21"/>
  <c r="AE11" i="21"/>
  <c r="AD11" i="21"/>
  <c r="AC11" i="21"/>
  <c r="AB11" i="21"/>
  <c r="AA11" i="21"/>
  <c r="Z11" i="21"/>
  <c r="Y11" i="21"/>
  <c r="X11" i="21"/>
  <c r="AG10" i="21"/>
  <c r="AF10" i="21"/>
  <c r="AE10" i="21"/>
  <c r="AD10" i="21"/>
  <c r="AC10" i="21"/>
  <c r="AB10" i="21"/>
  <c r="AA10" i="21"/>
  <c r="Z10" i="21"/>
  <c r="Y10" i="21"/>
  <c r="X10" i="21"/>
  <c r="AG9" i="21"/>
  <c r="AF9" i="21"/>
  <c r="AE9" i="21"/>
  <c r="AD9" i="21"/>
  <c r="AC9" i="21"/>
  <c r="AB9" i="21"/>
  <c r="AA9" i="21"/>
  <c r="Z9" i="21"/>
  <c r="Y9" i="21"/>
  <c r="X9" i="21"/>
  <c r="AG8" i="21"/>
  <c r="AF8" i="21"/>
  <c r="AE8" i="21"/>
  <c r="AD8" i="21"/>
  <c r="AC8" i="21"/>
  <c r="AB8" i="21"/>
  <c r="AA8" i="21"/>
  <c r="Z8" i="21"/>
  <c r="Y8" i="21"/>
  <c r="X8" i="21"/>
  <c r="AG7" i="21"/>
  <c r="AF7" i="21"/>
  <c r="AE7" i="21"/>
  <c r="AD7" i="21"/>
  <c r="AC7" i="21"/>
  <c r="AB7" i="21"/>
  <c r="AA7" i="21"/>
  <c r="Z7" i="21"/>
  <c r="Y7" i="21"/>
  <c r="X7" i="21"/>
  <c r="AG6" i="21"/>
  <c r="AF6" i="21"/>
  <c r="AE6" i="21"/>
  <c r="AD6" i="21"/>
  <c r="AC6" i="21"/>
  <c r="AB6" i="21"/>
  <c r="AA6" i="21"/>
  <c r="Z6" i="21"/>
  <c r="Y6" i="21"/>
  <c r="X6" i="21"/>
  <c r="AG5" i="21"/>
  <c r="AF5" i="21"/>
  <c r="AE5" i="21"/>
  <c r="AD5" i="21"/>
  <c r="AC5" i="21"/>
  <c r="AB5" i="21"/>
  <c r="AA5" i="21"/>
  <c r="Z5" i="21"/>
  <c r="Y5" i="21"/>
  <c r="X5" i="21"/>
  <c r="W55" i="20"/>
  <c r="V55" i="20"/>
  <c r="U55" i="20"/>
  <c r="T55" i="20"/>
  <c r="S55" i="20"/>
  <c r="R55" i="20"/>
  <c r="Q55" i="20"/>
  <c r="P55" i="20"/>
  <c r="O55" i="20"/>
  <c r="N55" i="20"/>
  <c r="M55" i="20"/>
  <c r="L55" i="20"/>
  <c r="K55" i="20"/>
  <c r="J55" i="20"/>
  <c r="I55" i="20"/>
  <c r="H55" i="20"/>
  <c r="G55" i="20"/>
  <c r="F55" i="20"/>
  <c r="E55" i="20"/>
  <c r="D55" i="20"/>
  <c r="AG54" i="20"/>
  <c r="AF54" i="20"/>
  <c r="AE54" i="20"/>
  <c r="AD54" i="20"/>
  <c r="AC54" i="20"/>
  <c r="AB54" i="20"/>
  <c r="AA54" i="20"/>
  <c r="Z54" i="20"/>
  <c r="Y54" i="20"/>
  <c r="X54" i="20"/>
  <c r="AG53" i="20"/>
  <c r="AF53" i="20"/>
  <c r="AE53" i="20"/>
  <c r="AD53" i="20"/>
  <c r="AC53" i="20"/>
  <c r="AB53" i="20"/>
  <c r="AA53" i="20"/>
  <c r="Z53" i="20"/>
  <c r="Y53" i="20"/>
  <c r="X53" i="20"/>
  <c r="AG52" i="20"/>
  <c r="AF52" i="20"/>
  <c r="AE52" i="20"/>
  <c r="AD52" i="20"/>
  <c r="AC52" i="20"/>
  <c r="AB52" i="20"/>
  <c r="AA52" i="20"/>
  <c r="Z52" i="20"/>
  <c r="Y52" i="20"/>
  <c r="X52" i="20"/>
  <c r="AG51" i="20"/>
  <c r="AF51" i="20"/>
  <c r="AE51" i="20"/>
  <c r="AD51" i="20"/>
  <c r="AC51" i="20"/>
  <c r="AB51" i="20"/>
  <c r="AA51" i="20"/>
  <c r="Z51" i="20"/>
  <c r="Y51" i="20"/>
  <c r="X51" i="20"/>
  <c r="AG50" i="20"/>
  <c r="AF50" i="20"/>
  <c r="AE50" i="20"/>
  <c r="AD50" i="20"/>
  <c r="AC50" i="20"/>
  <c r="AB50" i="20"/>
  <c r="AA50" i="20"/>
  <c r="Z50" i="20"/>
  <c r="Y50" i="20"/>
  <c r="X50" i="20"/>
  <c r="AG49" i="20"/>
  <c r="AF49" i="20"/>
  <c r="AE49" i="20"/>
  <c r="AD49" i="20"/>
  <c r="AC49" i="20"/>
  <c r="AB49" i="20"/>
  <c r="AA49" i="20"/>
  <c r="Z49" i="20"/>
  <c r="Y49" i="20"/>
  <c r="X49" i="20"/>
  <c r="AG48" i="20"/>
  <c r="AF48" i="20"/>
  <c r="AE48" i="20"/>
  <c r="AD48" i="20"/>
  <c r="AC48" i="20"/>
  <c r="AB48" i="20"/>
  <c r="AA48" i="20"/>
  <c r="Z48" i="20"/>
  <c r="Y48" i="20"/>
  <c r="X48" i="20"/>
  <c r="AG47" i="20"/>
  <c r="AF47" i="20"/>
  <c r="AE47" i="20"/>
  <c r="AD47" i="20"/>
  <c r="AC47" i="20"/>
  <c r="AB47" i="20"/>
  <c r="AA47" i="20"/>
  <c r="Z47" i="20"/>
  <c r="Y47" i="20"/>
  <c r="X47" i="20"/>
  <c r="AG46" i="20"/>
  <c r="AF46" i="20"/>
  <c r="AE46" i="20"/>
  <c r="AD46" i="20"/>
  <c r="AC46" i="20"/>
  <c r="AB46" i="20"/>
  <c r="AA46" i="20"/>
  <c r="Z46" i="20"/>
  <c r="Y46" i="20"/>
  <c r="X46" i="20"/>
  <c r="AG45" i="20"/>
  <c r="AF45" i="20"/>
  <c r="AE45" i="20"/>
  <c r="AD45" i="20"/>
  <c r="AC45" i="20"/>
  <c r="AB45" i="20"/>
  <c r="AA45" i="20"/>
  <c r="Z45" i="20"/>
  <c r="Y45" i="20"/>
  <c r="X45" i="20"/>
  <c r="AG44" i="20"/>
  <c r="AF44" i="20"/>
  <c r="AE44" i="20"/>
  <c r="AD44" i="20"/>
  <c r="AC44" i="20"/>
  <c r="AB44" i="20"/>
  <c r="AA44" i="20"/>
  <c r="Z44" i="20"/>
  <c r="Y44" i="20"/>
  <c r="X44" i="20"/>
  <c r="AG43" i="20"/>
  <c r="AF43" i="20"/>
  <c r="AE43" i="20"/>
  <c r="AD43" i="20"/>
  <c r="AC43" i="20"/>
  <c r="AB43" i="20"/>
  <c r="AA43" i="20"/>
  <c r="Z43" i="20"/>
  <c r="Y43" i="20"/>
  <c r="X43" i="20"/>
  <c r="AG42" i="20"/>
  <c r="AF42" i="20"/>
  <c r="AE42" i="20"/>
  <c r="AD42" i="20"/>
  <c r="AC42" i="20"/>
  <c r="AB42" i="20"/>
  <c r="AA42" i="20"/>
  <c r="Z42" i="20"/>
  <c r="Y42" i="20"/>
  <c r="X42" i="20"/>
  <c r="AG41" i="20"/>
  <c r="AF41" i="20"/>
  <c r="AE41" i="20"/>
  <c r="AD41" i="20"/>
  <c r="AC41" i="20"/>
  <c r="AB41" i="20"/>
  <c r="AA41" i="20"/>
  <c r="Z41" i="20"/>
  <c r="Y41" i="20"/>
  <c r="X41" i="20"/>
  <c r="AG40" i="20"/>
  <c r="AF40" i="20"/>
  <c r="AE40" i="20"/>
  <c r="AD40" i="20"/>
  <c r="AC40" i="20"/>
  <c r="AB40" i="20"/>
  <c r="AA40" i="20"/>
  <c r="Z40" i="20"/>
  <c r="Y40" i="20"/>
  <c r="X40" i="20"/>
  <c r="AG39" i="20"/>
  <c r="AF39" i="20"/>
  <c r="AE39" i="20"/>
  <c r="AD39" i="20"/>
  <c r="AC39" i="20"/>
  <c r="AB39" i="20"/>
  <c r="AA39" i="20"/>
  <c r="Z39" i="20"/>
  <c r="Y39" i="20"/>
  <c r="X39" i="20"/>
  <c r="AG38" i="20"/>
  <c r="AF38" i="20"/>
  <c r="AE38" i="20"/>
  <c r="AD38" i="20"/>
  <c r="AC38" i="20"/>
  <c r="AB38" i="20"/>
  <c r="AA38" i="20"/>
  <c r="Z38" i="20"/>
  <c r="Y38" i="20"/>
  <c r="X38" i="20"/>
  <c r="AG37" i="20"/>
  <c r="AF37" i="20"/>
  <c r="AE37" i="20"/>
  <c r="AD37" i="20"/>
  <c r="AC37" i="20"/>
  <c r="AB37" i="20"/>
  <c r="AA37" i="20"/>
  <c r="Z37" i="20"/>
  <c r="Y37" i="20"/>
  <c r="X37" i="20"/>
  <c r="AG36" i="20"/>
  <c r="AF36" i="20"/>
  <c r="AE36" i="20"/>
  <c r="AD36" i="20"/>
  <c r="AC36" i="20"/>
  <c r="AB36" i="20"/>
  <c r="AA36" i="20"/>
  <c r="Z36" i="20"/>
  <c r="Y36" i="20"/>
  <c r="X36" i="20"/>
  <c r="AG35" i="20"/>
  <c r="AF35" i="20"/>
  <c r="AE35" i="20"/>
  <c r="AD35" i="20"/>
  <c r="AC35" i="20"/>
  <c r="AB35" i="20"/>
  <c r="AA35" i="20"/>
  <c r="Z35" i="20"/>
  <c r="Y35" i="20"/>
  <c r="X35" i="20"/>
  <c r="AG34" i="20"/>
  <c r="AF34" i="20"/>
  <c r="AE34" i="20"/>
  <c r="AD34" i="20"/>
  <c r="AC34" i="20"/>
  <c r="AB34" i="20"/>
  <c r="AA34" i="20"/>
  <c r="Z34" i="20"/>
  <c r="Y34" i="20"/>
  <c r="X34" i="20"/>
  <c r="AG33" i="20"/>
  <c r="AF33" i="20"/>
  <c r="AE33" i="20"/>
  <c r="AD33" i="20"/>
  <c r="AC33" i="20"/>
  <c r="AB33" i="20"/>
  <c r="AA33" i="20"/>
  <c r="Z33" i="20"/>
  <c r="Y33" i="20"/>
  <c r="X33" i="20"/>
  <c r="AG32" i="20"/>
  <c r="AF32" i="20"/>
  <c r="AE32" i="20"/>
  <c r="AD32" i="20"/>
  <c r="AC32" i="20"/>
  <c r="AB32" i="20"/>
  <c r="AA32" i="20"/>
  <c r="Z32" i="20"/>
  <c r="Y32" i="20"/>
  <c r="X32" i="20"/>
  <c r="AG31" i="20"/>
  <c r="AF31" i="20"/>
  <c r="AE31" i="20"/>
  <c r="AD31" i="20"/>
  <c r="AC31" i="20"/>
  <c r="AB31" i="20"/>
  <c r="AA31" i="20"/>
  <c r="Z31" i="20"/>
  <c r="Y31" i="20"/>
  <c r="X31" i="20"/>
  <c r="AG30" i="20"/>
  <c r="AF30" i="20"/>
  <c r="AE30" i="20"/>
  <c r="AD30" i="20"/>
  <c r="AC30" i="20"/>
  <c r="AB30" i="20"/>
  <c r="AA30" i="20"/>
  <c r="Z30" i="20"/>
  <c r="Y30" i="20"/>
  <c r="X30" i="20"/>
  <c r="AG29" i="20"/>
  <c r="AF29" i="20"/>
  <c r="AE29" i="20"/>
  <c r="AD29" i="20"/>
  <c r="AC29" i="20"/>
  <c r="AB29" i="20"/>
  <c r="AA29" i="20"/>
  <c r="Z29" i="20"/>
  <c r="Y29" i="20"/>
  <c r="X29" i="20"/>
  <c r="AG28" i="20"/>
  <c r="AF28" i="20"/>
  <c r="AE28" i="20"/>
  <c r="AD28" i="20"/>
  <c r="AC28" i="20"/>
  <c r="AB28" i="20"/>
  <c r="AA28" i="20"/>
  <c r="Z28" i="20"/>
  <c r="Y28" i="20"/>
  <c r="X28" i="20"/>
  <c r="AG27" i="20"/>
  <c r="AF27" i="20"/>
  <c r="AE27" i="20"/>
  <c r="AD27" i="20"/>
  <c r="AC27" i="20"/>
  <c r="AB27" i="20"/>
  <c r="AA27" i="20"/>
  <c r="Z27" i="20"/>
  <c r="Y27" i="20"/>
  <c r="X27" i="20"/>
  <c r="AG26" i="20"/>
  <c r="AF26" i="20"/>
  <c r="AE26" i="20"/>
  <c r="AD26" i="20"/>
  <c r="AC26" i="20"/>
  <c r="AB26" i="20"/>
  <c r="AA26" i="20"/>
  <c r="Z26" i="20"/>
  <c r="Y26" i="20"/>
  <c r="X26" i="20"/>
  <c r="AG25" i="20"/>
  <c r="AF25" i="20"/>
  <c r="AE25" i="20"/>
  <c r="AD25" i="20"/>
  <c r="AC25" i="20"/>
  <c r="AB25" i="20"/>
  <c r="AA25" i="20"/>
  <c r="Z25" i="20"/>
  <c r="Y25" i="20"/>
  <c r="X25" i="20"/>
  <c r="AG24" i="20"/>
  <c r="AF24" i="20"/>
  <c r="AE24" i="20"/>
  <c r="AD24" i="20"/>
  <c r="AC24" i="20"/>
  <c r="AB24" i="20"/>
  <c r="AA24" i="20"/>
  <c r="Z24" i="20"/>
  <c r="Y24" i="20"/>
  <c r="X24" i="20"/>
  <c r="AG23" i="20"/>
  <c r="AF23" i="20"/>
  <c r="AE23" i="20"/>
  <c r="AD23" i="20"/>
  <c r="AC23" i="20"/>
  <c r="AB23" i="20"/>
  <c r="AA23" i="20"/>
  <c r="Z23" i="20"/>
  <c r="Y23" i="20"/>
  <c r="X23" i="20"/>
  <c r="AG22" i="20"/>
  <c r="AF22" i="20"/>
  <c r="AE22" i="20"/>
  <c r="AD22" i="20"/>
  <c r="AC22" i="20"/>
  <c r="AB22" i="20"/>
  <c r="AA22" i="20"/>
  <c r="Z22" i="20"/>
  <c r="Y22" i="20"/>
  <c r="X22" i="20"/>
  <c r="AG21" i="20"/>
  <c r="AF21" i="20"/>
  <c r="AE21" i="20"/>
  <c r="AD21" i="20"/>
  <c r="AC21" i="20"/>
  <c r="AB21" i="20"/>
  <c r="AA21" i="20"/>
  <c r="Z21" i="20"/>
  <c r="Y21" i="20"/>
  <c r="X21" i="20"/>
  <c r="AG20" i="20"/>
  <c r="AF20" i="20"/>
  <c r="AE20" i="20"/>
  <c r="AD20" i="20"/>
  <c r="AC20" i="20"/>
  <c r="AB20" i="20"/>
  <c r="AA20" i="20"/>
  <c r="Z20" i="20"/>
  <c r="Y20" i="20"/>
  <c r="X20" i="20"/>
  <c r="AG19" i="20"/>
  <c r="AF19" i="20"/>
  <c r="AE19" i="20"/>
  <c r="AD19" i="20"/>
  <c r="AC19" i="20"/>
  <c r="AB19" i="20"/>
  <c r="AA19" i="20"/>
  <c r="Z19" i="20"/>
  <c r="Y19" i="20"/>
  <c r="X19" i="20"/>
  <c r="AG18" i="20"/>
  <c r="AF18" i="20"/>
  <c r="AE18" i="20"/>
  <c r="AD18" i="20"/>
  <c r="AC18" i="20"/>
  <c r="AB18" i="20"/>
  <c r="AA18" i="20"/>
  <c r="Z18" i="20"/>
  <c r="Y18" i="20"/>
  <c r="X18" i="20"/>
  <c r="AG17" i="20"/>
  <c r="AF17" i="20"/>
  <c r="AE17" i="20"/>
  <c r="AD17" i="20"/>
  <c r="AC17" i="20"/>
  <c r="AB17" i="20"/>
  <c r="AA17" i="20"/>
  <c r="Z17" i="20"/>
  <c r="Y17" i="20"/>
  <c r="X17" i="20"/>
  <c r="AG16" i="20"/>
  <c r="AF16" i="20"/>
  <c r="AE16" i="20"/>
  <c r="AD16" i="20"/>
  <c r="AC16" i="20"/>
  <c r="AB16" i="20"/>
  <c r="AA16" i="20"/>
  <c r="Z16" i="20"/>
  <c r="Y16" i="20"/>
  <c r="X16" i="20"/>
  <c r="AG15" i="20"/>
  <c r="AF15" i="20"/>
  <c r="AE15" i="20"/>
  <c r="AD15" i="20"/>
  <c r="AC15" i="20"/>
  <c r="AB15" i="20"/>
  <c r="AA15" i="20"/>
  <c r="Z15" i="20"/>
  <c r="Y15" i="20"/>
  <c r="X15" i="20"/>
  <c r="AG14" i="20"/>
  <c r="AF14" i="20"/>
  <c r="AE14" i="20"/>
  <c r="AD14" i="20"/>
  <c r="AC14" i="20"/>
  <c r="AB14" i="20"/>
  <c r="AA14" i="20"/>
  <c r="Z14" i="20"/>
  <c r="Y14" i="20"/>
  <c r="X14" i="20"/>
  <c r="AG13" i="20"/>
  <c r="AF13" i="20"/>
  <c r="AE13" i="20"/>
  <c r="AD13" i="20"/>
  <c r="AC13" i="20"/>
  <c r="AB13" i="20"/>
  <c r="AA13" i="20"/>
  <c r="Z13" i="20"/>
  <c r="Y13" i="20"/>
  <c r="X13" i="20"/>
  <c r="AG12" i="20"/>
  <c r="AF12" i="20"/>
  <c r="AE12" i="20"/>
  <c r="AD12" i="20"/>
  <c r="AC12" i="20"/>
  <c r="AB12" i="20"/>
  <c r="AA12" i="20"/>
  <c r="Z12" i="20"/>
  <c r="Y12" i="20"/>
  <c r="X12" i="20"/>
  <c r="AG11" i="20"/>
  <c r="AF11" i="20"/>
  <c r="AE11" i="20"/>
  <c r="AD11" i="20"/>
  <c r="AC11" i="20"/>
  <c r="AB11" i="20"/>
  <c r="AA11" i="20"/>
  <c r="Z11" i="20"/>
  <c r="Y11" i="20"/>
  <c r="X11" i="20"/>
  <c r="AG10" i="20"/>
  <c r="AF10" i="20"/>
  <c r="AE10" i="20"/>
  <c r="AD10" i="20"/>
  <c r="AC10" i="20"/>
  <c r="AB10" i="20"/>
  <c r="AA10" i="20"/>
  <c r="Z10" i="20"/>
  <c r="Y10" i="20"/>
  <c r="X10" i="20"/>
  <c r="AG9" i="20"/>
  <c r="AF9" i="20"/>
  <c r="AE9" i="20"/>
  <c r="AD9" i="20"/>
  <c r="AC9" i="20"/>
  <c r="AB9" i="20"/>
  <c r="AA9" i="20"/>
  <c r="Z9" i="20"/>
  <c r="Y9" i="20"/>
  <c r="X9" i="20"/>
  <c r="AG8" i="20"/>
  <c r="AF8" i="20"/>
  <c r="AE8" i="20"/>
  <c r="AD8" i="20"/>
  <c r="AC8" i="20"/>
  <c r="AB8" i="20"/>
  <c r="AA8" i="20"/>
  <c r="Z8" i="20"/>
  <c r="Y8" i="20"/>
  <c r="X8" i="20"/>
  <c r="AG7" i="20"/>
  <c r="AF7" i="20"/>
  <c r="AE7" i="20"/>
  <c r="AD7" i="20"/>
  <c r="AC7" i="20"/>
  <c r="AB7" i="20"/>
  <c r="AA7" i="20"/>
  <c r="Z7" i="20"/>
  <c r="Y7" i="20"/>
  <c r="X7" i="20"/>
  <c r="AG6" i="20"/>
  <c r="AF6" i="20"/>
  <c r="AE6" i="20"/>
  <c r="AD6" i="20"/>
  <c r="AC6" i="20"/>
  <c r="AB6" i="20"/>
  <c r="AA6" i="20"/>
  <c r="Z6" i="20"/>
  <c r="Y6" i="20"/>
  <c r="X6" i="20"/>
  <c r="AG5" i="20"/>
  <c r="AF5" i="20"/>
  <c r="AE5" i="20"/>
  <c r="AD5" i="20"/>
  <c r="AC5" i="20"/>
  <c r="AB5" i="20"/>
  <c r="AA5" i="20"/>
  <c r="Z5" i="20"/>
  <c r="BP49" i="19"/>
  <c r="BP48" i="19"/>
  <c r="BP47" i="19"/>
  <c r="BP46" i="19"/>
  <c r="BP45" i="19"/>
  <c r="BP44" i="19"/>
  <c r="BP43" i="19"/>
  <c r="BP42" i="19"/>
  <c r="BP41" i="19"/>
  <c r="BP40" i="19"/>
  <c r="BP39" i="19"/>
  <c r="BP38" i="19"/>
  <c r="BO49" i="19"/>
  <c r="BO48" i="19"/>
  <c r="BO47" i="19"/>
  <c r="BO46" i="19"/>
  <c r="BO45" i="19"/>
  <c r="BO44" i="19"/>
  <c r="BO43" i="19"/>
  <c r="BO42" i="19"/>
  <c r="BO41" i="19"/>
  <c r="BO40" i="19"/>
  <c r="BO39" i="19"/>
  <c r="BO38" i="19"/>
  <c r="BN49" i="19"/>
  <c r="BN48" i="19"/>
  <c r="BN47" i="19"/>
  <c r="BN46" i="19"/>
  <c r="BN45" i="19"/>
  <c r="BN44" i="19"/>
  <c r="BN43" i="19"/>
  <c r="BN42" i="19"/>
  <c r="BN41" i="19"/>
  <c r="BN40" i="19"/>
  <c r="BN39" i="19"/>
  <c r="BN38" i="19"/>
  <c r="BM49" i="19"/>
  <c r="BM48" i="19"/>
  <c r="BM47" i="19"/>
  <c r="BM46" i="19"/>
  <c r="BM45" i="19"/>
  <c r="BM44" i="19"/>
  <c r="BM43" i="19"/>
  <c r="BM42" i="19"/>
  <c r="BM41" i="19"/>
  <c r="BM40" i="19"/>
  <c r="BM39" i="19"/>
  <c r="BM38" i="19"/>
  <c r="BL49" i="19"/>
  <c r="BL48" i="19"/>
  <c r="BL47" i="19"/>
  <c r="BL46" i="19"/>
  <c r="BL45" i="19"/>
  <c r="BL44" i="19"/>
  <c r="BL43" i="19"/>
  <c r="BL42" i="19"/>
  <c r="BL41" i="19"/>
  <c r="BL40" i="19"/>
  <c r="BL39" i="19"/>
  <c r="BL38" i="19"/>
  <c r="BK49" i="19"/>
  <c r="BK48" i="19"/>
  <c r="BK47" i="19"/>
  <c r="BK46" i="19"/>
  <c r="BK45" i="19"/>
  <c r="BK44" i="19"/>
  <c r="BK43" i="19"/>
  <c r="BK42" i="19"/>
  <c r="BK41" i="19"/>
  <c r="BK40" i="19"/>
  <c r="BK39" i="19"/>
  <c r="BK38" i="19"/>
  <c r="BJ49" i="19"/>
  <c r="BJ48" i="19"/>
  <c r="BJ47" i="19"/>
  <c r="BJ46" i="19"/>
  <c r="BJ45" i="19"/>
  <c r="BJ44" i="19"/>
  <c r="BJ43" i="19"/>
  <c r="BJ42" i="19"/>
  <c r="BJ41" i="19"/>
  <c r="BJ40" i="19"/>
  <c r="BJ39" i="19"/>
  <c r="BJ38" i="19"/>
  <c r="BI49" i="19"/>
  <c r="BI48" i="19"/>
  <c r="BI47" i="19"/>
  <c r="BI46" i="19"/>
  <c r="BI45" i="19"/>
  <c r="BI44" i="19"/>
  <c r="BI43" i="19"/>
  <c r="BI42" i="19"/>
  <c r="BI41" i="19"/>
  <c r="BI40" i="19"/>
  <c r="BI39" i="19"/>
  <c r="BI38" i="19"/>
  <c r="BH49" i="19"/>
  <c r="BH48" i="19"/>
  <c r="BH47" i="19"/>
  <c r="BH46" i="19"/>
  <c r="BH45" i="19"/>
  <c r="BH44" i="19"/>
  <c r="BH43" i="19"/>
  <c r="BH42" i="19"/>
  <c r="BH41" i="19"/>
  <c r="BH40" i="19"/>
  <c r="BH39" i="19"/>
  <c r="BH38" i="19"/>
  <c r="BG49" i="19"/>
  <c r="BG48" i="19"/>
  <c r="BG47" i="19"/>
  <c r="BG46" i="19"/>
  <c r="BG45" i="19"/>
  <c r="BG44" i="19"/>
  <c r="BG43" i="19"/>
  <c r="BG42" i="19"/>
  <c r="BG41" i="19"/>
  <c r="BG40" i="19"/>
  <c r="BG39" i="19"/>
  <c r="BG38" i="19"/>
  <c r="BP32" i="19"/>
  <c r="BP31" i="19"/>
  <c r="BP30" i="19"/>
  <c r="BP29" i="19"/>
  <c r="BP28" i="19"/>
  <c r="BP27" i="19"/>
  <c r="BP26" i="19"/>
  <c r="BP25" i="19"/>
  <c r="BP24" i="19"/>
  <c r="BP23" i="19"/>
  <c r="BP22" i="19"/>
  <c r="BP21" i="19"/>
  <c r="BO32" i="19"/>
  <c r="BO31" i="19"/>
  <c r="BO30" i="19"/>
  <c r="BO29" i="19"/>
  <c r="BO28" i="19"/>
  <c r="BO27" i="19"/>
  <c r="BO26" i="19"/>
  <c r="BO25" i="19"/>
  <c r="BO24" i="19"/>
  <c r="BO23" i="19"/>
  <c r="BO22" i="19"/>
  <c r="BO21" i="19"/>
  <c r="BN32" i="19"/>
  <c r="BN31" i="19"/>
  <c r="BN30" i="19"/>
  <c r="BN29" i="19"/>
  <c r="BN28" i="19"/>
  <c r="BN27" i="19"/>
  <c r="BN26" i="19"/>
  <c r="BN25" i="19"/>
  <c r="BN24" i="19"/>
  <c r="BN23" i="19"/>
  <c r="BN22" i="19"/>
  <c r="BN21" i="19"/>
  <c r="BM32" i="19"/>
  <c r="BM31" i="19"/>
  <c r="BM30" i="19"/>
  <c r="BM29" i="19"/>
  <c r="BM28" i="19"/>
  <c r="BM27" i="19"/>
  <c r="BM26" i="19"/>
  <c r="BM25" i="19"/>
  <c r="BM24" i="19"/>
  <c r="BM23" i="19"/>
  <c r="BM22" i="19"/>
  <c r="BM21" i="19"/>
  <c r="BL32" i="19"/>
  <c r="BL31" i="19"/>
  <c r="BL30" i="19"/>
  <c r="BL29" i="19"/>
  <c r="BL28" i="19"/>
  <c r="BL27" i="19"/>
  <c r="BL26" i="19"/>
  <c r="BL25" i="19"/>
  <c r="BL24" i="19"/>
  <c r="BL23" i="19"/>
  <c r="BL22" i="19"/>
  <c r="BL21" i="19"/>
  <c r="BK32" i="19"/>
  <c r="BK31" i="19"/>
  <c r="BK30" i="19"/>
  <c r="BK29" i="19"/>
  <c r="BK28" i="19"/>
  <c r="BK27" i="19"/>
  <c r="BK26" i="19"/>
  <c r="BK25" i="19"/>
  <c r="BK24" i="19"/>
  <c r="BK23" i="19"/>
  <c r="BK22" i="19"/>
  <c r="BK21" i="19"/>
  <c r="BJ32" i="19"/>
  <c r="BJ31" i="19"/>
  <c r="BJ30" i="19"/>
  <c r="BJ29" i="19"/>
  <c r="BJ28" i="19"/>
  <c r="BJ27" i="19"/>
  <c r="BJ26" i="19"/>
  <c r="BJ25" i="19"/>
  <c r="BJ24" i="19"/>
  <c r="BJ23" i="19"/>
  <c r="BJ22" i="19"/>
  <c r="BJ21" i="19"/>
  <c r="BI32" i="19"/>
  <c r="BI31" i="19"/>
  <c r="BI30" i="19"/>
  <c r="BI29" i="19"/>
  <c r="BI28" i="19"/>
  <c r="BI27" i="19"/>
  <c r="BI26" i="19"/>
  <c r="BI25" i="19"/>
  <c r="BI24" i="19"/>
  <c r="BI23" i="19"/>
  <c r="BI22" i="19"/>
  <c r="BI21" i="19"/>
  <c r="BH32" i="19"/>
  <c r="BH31" i="19"/>
  <c r="BH30" i="19"/>
  <c r="BH29" i="19"/>
  <c r="BH28" i="19"/>
  <c r="BH27" i="19"/>
  <c r="BH26" i="19"/>
  <c r="BH25" i="19"/>
  <c r="BH24" i="19"/>
  <c r="BH23" i="19"/>
  <c r="BH22" i="19"/>
  <c r="BH21" i="19"/>
  <c r="BG32" i="19"/>
  <c r="BG31" i="19"/>
  <c r="BG30" i="19"/>
  <c r="BG29" i="19"/>
  <c r="BG28" i="19"/>
  <c r="BG27" i="19"/>
  <c r="BG26" i="19"/>
  <c r="BG25" i="19"/>
  <c r="BG24" i="19"/>
  <c r="BG23" i="19"/>
  <c r="BG22" i="19"/>
  <c r="BG21" i="19"/>
  <c r="BP15" i="19"/>
  <c r="BP14" i="19"/>
  <c r="BP13" i="19"/>
  <c r="BP12" i="19"/>
  <c r="BP11" i="19"/>
  <c r="BP10" i="19"/>
  <c r="BP9" i="19"/>
  <c r="BP8" i="19"/>
  <c r="BP7" i="19"/>
  <c r="BP6" i="19"/>
  <c r="BP5" i="19"/>
  <c r="BP4" i="19"/>
  <c r="BO15" i="19"/>
  <c r="BO14" i="19"/>
  <c r="BO13" i="19"/>
  <c r="BO12" i="19"/>
  <c r="BO11" i="19"/>
  <c r="BO10" i="19"/>
  <c r="BO9" i="19"/>
  <c r="BO8" i="19"/>
  <c r="BO7" i="19"/>
  <c r="BO6" i="19"/>
  <c r="BO5" i="19"/>
  <c r="BO4" i="19"/>
  <c r="BN15" i="19"/>
  <c r="BN14" i="19"/>
  <c r="BN13" i="19"/>
  <c r="BN12" i="19"/>
  <c r="BN11" i="19"/>
  <c r="BN10" i="19"/>
  <c r="BN9" i="19"/>
  <c r="BN8" i="19"/>
  <c r="BN7" i="19"/>
  <c r="BN6" i="19"/>
  <c r="BN5" i="19"/>
  <c r="BN4" i="19"/>
  <c r="BM15" i="19"/>
  <c r="BM14" i="19"/>
  <c r="BM13" i="19"/>
  <c r="BM12" i="19"/>
  <c r="BM11" i="19"/>
  <c r="BM10" i="19"/>
  <c r="BM9" i="19"/>
  <c r="BM8" i="19"/>
  <c r="BM7" i="19"/>
  <c r="BM6" i="19"/>
  <c r="BM5" i="19"/>
  <c r="BM4" i="19"/>
  <c r="BL15" i="19"/>
  <c r="BL14" i="19"/>
  <c r="BL13" i="19"/>
  <c r="BL12" i="19"/>
  <c r="BL11" i="19"/>
  <c r="BL10" i="19"/>
  <c r="BL9" i="19"/>
  <c r="BL8" i="19"/>
  <c r="BL7" i="19"/>
  <c r="BL6" i="19"/>
  <c r="BL5" i="19"/>
  <c r="BL4" i="19"/>
  <c r="BK15" i="19"/>
  <c r="BK14" i="19"/>
  <c r="BK13" i="19"/>
  <c r="BK12" i="19"/>
  <c r="BK11" i="19"/>
  <c r="BK10" i="19"/>
  <c r="BK9" i="19"/>
  <c r="BK8" i="19"/>
  <c r="BK7" i="19"/>
  <c r="BK6" i="19"/>
  <c r="BK5" i="19"/>
  <c r="BK4" i="19"/>
  <c r="BJ15" i="19"/>
  <c r="BJ14" i="19"/>
  <c r="BJ13" i="19"/>
  <c r="BJ12" i="19"/>
  <c r="BJ11" i="19"/>
  <c r="BJ10" i="19"/>
  <c r="BJ9" i="19"/>
  <c r="BJ8" i="19"/>
  <c r="BJ7" i="19"/>
  <c r="BJ6" i="19"/>
  <c r="BJ5" i="19"/>
  <c r="BJ4" i="19"/>
  <c r="BI15" i="19"/>
  <c r="BI14" i="19"/>
  <c r="BI13" i="19"/>
  <c r="BI12" i="19"/>
  <c r="BI11" i="19"/>
  <c r="BI10" i="19"/>
  <c r="BI9" i="19"/>
  <c r="BI8" i="19"/>
  <c r="BI7" i="19"/>
  <c r="BI6" i="19"/>
  <c r="BI5" i="19"/>
  <c r="BI4" i="19"/>
  <c r="BH15" i="19"/>
  <c r="BH14" i="19"/>
  <c r="BH13" i="19"/>
  <c r="BH12" i="19"/>
  <c r="BH11" i="19"/>
  <c r="BH10" i="19"/>
  <c r="BH9" i="19"/>
  <c r="BH8" i="19"/>
  <c r="BH7" i="19"/>
  <c r="BH6" i="19"/>
  <c r="BH5" i="19"/>
  <c r="BH4" i="19"/>
  <c r="BG15" i="19"/>
  <c r="BG14" i="19"/>
  <c r="BG13" i="19"/>
  <c r="BG12" i="19"/>
  <c r="BG11" i="19"/>
  <c r="BG10" i="19"/>
  <c r="BG9" i="19"/>
  <c r="BG8" i="19"/>
  <c r="BG7" i="19"/>
  <c r="BG6" i="19"/>
  <c r="BG5" i="19"/>
  <c r="BG4" i="19"/>
  <c r="BB83" i="19"/>
  <c r="BB82" i="19"/>
  <c r="BB81" i="19"/>
  <c r="BB80" i="19"/>
  <c r="BB79" i="19"/>
  <c r="BB78" i="19"/>
  <c r="BB77" i="19"/>
  <c r="BB76" i="19"/>
  <c r="BB75" i="19"/>
  <c r="BB74" i="19"/>
  <c r="BB73" i="19"/>
  <c r="BB72" i="19"/>
  <c r="BA83" i="19"/>
  <c r="BA82" i="19"/>
  <c r="BA81" i="19"/>
  <c r="BA80" i="19"/>
  <c r="BA79" i="19"/>
  <c r="BA78" i="19"/>
  <c r="BA77" i="19"/>
  <c r="BA76" i="19"/>
  <c r="BA75" i="19"/>
  <c r="BA74" i="19"/>
  <c r="BA73" i="19"/>
  <c r="BA72" i="19"/>
  <c r="AZ83" i="19"/>
  <c r="AZ82" i="19"/>
  <c r="AZ81" i="19"/>
  <c r="AZ80" i="19"/>
  <c r="AZ79" i="19"/>
  <c r="AZ78" i="19"/>
  <c r="AZ77" i="19"/>
  <c r="AZ76" i="19"/>
  <c r="AZ75" i="19"/>
  <c r="AZ74" i="19"/>
  <c r="AZ73" i="19"/>
  <c r="AZ72" i="19"/>
  <c r="AY83" i="19"/>
  <c r="AY82" i="19"/>
  <c r="AY81" i="19"/>
  <c r="AY80" i="19"/>
  <c r="AY79" i="19"/>
  <c r="AY78" i="19"/>
  <c r="AY77" i="19"/>
  <c r="AY76" i="19"/>
  <c r="AY75" i="19"/>
  <c r="AY74" i="19"/>
  <c r="AY73" i="19"/>
  <c r="AY72" i="19"/>
  <c r="AX83" i="19"/>
  <c r="AX82" i="19"/>
  <c r="AX81" i="19"/>
  <c r="AX80" i="19"/>
  <c r="AX79" i="19"/>
  <c r="AX78" i="19"/>
  <c r="AX77" i="19"/>
  <c r="AX76" i="19"/>
  <c r="AX75" i="19"/>
  <c r="AX74" i="19"/>
  <c r="AX73" i="19"/>
  <c r="AX72" i="19"/>
  <c r="AW83" i="19"/>
  <c r="AW82" i="19"/>
  <c r="AW81" i="19"/>
  <c r="AW80" i="19"/>
  <c r="AW79" i="19"/>
  <c r="AW78" i="19"/>
  <c r="AW77" i="19"/>
  <c r="AW76" i="19"/>
  <c r="AW75" i="19"/>
  <c r="AW74" i="19"/>
  <c r="AW73" i="19"/>
  <c r="AW72" i="19"/>
  <c r="AV83" i="19"/>
  <c r="AV82" i="19"/>
  <c r="AV81" i="19"/>
  <c r="AV80" i="19"/>
  <c r="AV79" i="19"/>
  <c r="AV78" i="19"/>
  <c r="AV77" i="19"/>
  <c r="AV76" i="19"/>
  <c r="AV75" i="19"/>
  <c r="AV74" i="19"/>
  <c r="AV73" i="19"/>
  <c r="AV72" i="19"/>
  <c r="AU83" i="19"/>
  <c r="AU82" i="19"/>
  <c r="AU81" i="19"/>
  <c r="AU80" i="19"/>
  <c r="AU79" i="19"/>
  <c r="AU78" i="19"/>
  <c r="AU77" i="19"/>
  <c r="AU76" i="19"/>
  <c r="AU75" i="19"/>
  <c r="AU74" i="19"/>
  <c r="AU73" i="19"/>
  <c r="AU72" i="19"/>
  <c r="AT83" i="19"/>
  <c r="AT82" i="19"/>
  <c r="AT81" i="19"/>
  <c r="AT80" i="19"/>
  <c r="AT79" i="19"/>
  <c r="AT78" i="19"/>
  <c r="AT77" i="19"/>
  <c r="AT76" i="19"/>
  <c r="AT75" i="19"/>
  <c r="AT74" i="19"/>
  <c r="AT73" i="19"/>
  <c r="AT72" i="19"/>
  <c r="AS83" i="19"/>
  <c r="AS82" i="19"/>
  <c r="AS81" i="19"/>
  <c r="AS80" i="19"/>
  <c r="AS79" i="19"/>
  <c r="AS78" i="19"/>
  <c r="AS77" i="19"/>
  <c r="AS76" i="19"/>
  <c r="AS75" i="19"/>
  <c r="AS74" i="19"/>
  <c r="AS73" i="19"/>
  <c r="AS72" i="19"/>
  <c r="BB66" i="19"/>
  <c r="BB65" i="19"/>
  <c r="BB64" i="19"/>
  <c r="BB63" i="19"/>
  <c r="BB62" i="19"/>
  <c r="BB61" i="19"/>
  <c r="BB60" i="19"/>
  <c r="BB59" i="19"/>
  <c r="BB58" i="19"/>
  <c r="BB57" i="19"/>
  <c r="BB56" i="19"/>
  <c r="BB55" i="19"/>
  <c r="BA66" i="19"/>
  <c r="BA65" i="19"/>
  <c r="BA64" i="19"/>
  <c r="BA63" i="19"/>
  <c r="BA62" i="19"/>
  <c r="BA61" i="19"/>
  <c r="BA60" i="19"/>
  <c r="BA59" i="19"/>
  <c r="BA58" i="19"/>
  <c r="BA57" i="19"/>
  <c r="BA56" i="19"/>
  <c r="BA55" i="19"/>
  <c r="AZ66" i="19"/>
  <c r="AZ65" i="19"/>
  <c r="AZ64" i="19"/>
  <c r="AZ63" i="19"/>
  <c r="AZ62" i="19"/>
  <c r="AZ61" i="19"/>
  <c r="AZ60" i="19"/>
  <c r="AZ59" i="19"/>
  <c r="AZ58" i="19"/>
  <c r="AZ57" i="19"/>
  <c r="AZ56" i="19"/>
  <c r="AZ55" i="19"/>
  <c r="AY66" i="19"/>
  <c r="AY65" i="19"/>
  <c r="AY64" i="19"/>
  <c r="AY63" i="19"/>
  <c r="AY62" i="19"/>
  <c r="AY61" i="19"/>
  <c r="AY60" i="19"/>
  <c r="AY59" i="19"/>
  <c r="AY58" i="19"/>
  <c r="AY57" i="19"/>
  <c r="AY56" i="19"/>
  <c r="AY55" i="19"/>
  <c r="AX66" i="19"/>
  <c r="AX65" i="19"/>
  <c r="AX64" i="19"/>
  <c r="AX63" i="19"/>
  <c r="AX62" i="19"/>
  <c r="AX61" i="19"/>
  <c r="AX60" i="19"/>
  <c r="AX59" i="19"/>
  <c r="AX58" i="19"/>
  <c r="AX57" i="19"/>
  <c r="AX56" i="19"/>
  <c r="AX55" i="19"/>
  <c r="AW66" i="19"/>
  <c r="AW65" i="19"/>
  <c r="AW64" i="19"/>
  <c r="AW63" i="19"/>
  <c r="AW62" i="19"/>
  <c r="AW61" i="19"/>
  <c r="AW60" i="19"/>
  <c r="AW59" i="19"/>
  <c r="AW58" i="19"/>
  <c r="AW57" i="19"/>
  <c r="AW56" i="19"/>
  <c r="AW55" i="19"/>
  <c r="AV66" i="19"/>
  <c r="AV65" i="19"/>
  <c r="AV64" i="19"/>
  <c r="AV63" i="19"/>
  <c r="AV62" i="19"/>
  <c r="AV61" i="19"/>
  <c r="AV60" i="19"/>
  <c r="AV59" i="19"/>
  <c r="AV58" i="19"/>
  <c r="AV57" i="19"/>
  <c r="AV56" i="19"/>
  <c r="AV55" i="19"/>
  <c r="AU66" i="19"/>
  <c r="AU65" i="19"/>
  <c r="AU64" i="19"/>
  <c r="AU63" i="19"/>
  <c r="AU62" i="19"/>
  <c r="AU61" i="19"/>
  <c r="AU60" i="19"/>
  <c r="AU59" i="19"/>
  <c r="AU58" i="19"/>
  <c r="AU57" i="19"/>
  <c r="AU56" i="19"/>
  <c r="AU55" i="19"/>
  <c r="AT66" i="19"/>
  <c r="AT65" i="19"/>
  <c r="AT64" i="19"/>
  <c r="AT63" i="19"/>
  <c r="AT62" i="19"/>
  <c r="AT61" i="19"/>
  <c r="AT60" i="19"/>
  <c r="AT59" i="19"/>
  <c r="AT58" i="19"/>
  <c r="AT57" i="19"/>
  <c r="AT56" i="19"/>
  <c r="AT55" i="19"/>
  <c r="AS66" i="19"/>
  <c r="AS65" i="19"/>
  <c r="AS64" i="19"/>
  <c r="AS63" i="19"/>
  <c r="AS62" i="19"/>
  <c r="AS61" i="19"/>
  <c r="AS60" i="19"/>
  <c r="AS59" i="19"/>
  <c r="AS58" i="19"/>
  <c r="AS57" i="19"/>
  <c r="AS56" i="19"/>
  <c r="AS55" i="19"/>
  <c r="BB49" i="19"/>
  <c r="BB48" i="19"/>
  <c r="BB47" i="19"/>
  <c r="BB46" i="19"/>
  <c r="BB45" i="19"/>
  <c r="BB44" i="19"/>
  <c r="BB43" i="19"/>
  <c r="BB42" i="19"/>
  <c r="BB41" i="19"/>
  <c r="BB40" i="19"/>
  <c r="BB39" i="19"/>
  <c r="BB38" i="19"/>
  <c r="BA49" i="19"/>
  <c r="BA48" i="19"/>
  <c r="BA47" i="19"/>
  <c r="BA46" i="19"/>
  <c r="BA45" i="19"/>
  <c r="BA44" i="19"/>
  <c r="BA43" i="19"/>
  <c r="BA42" i="19"/>
  <c r="BA41" i="19"/>
  <c r="BA40" i="19"/>
  <c r="BA39" i="19"/>
  <c r="BA38" i="19"/>
  <c r="AZ49" i="19"/>
  <c r="AZ48" i="19"/>
  <c r="AZ47" i="19"/>
  <c r="AZ46" i="19"/>
  <c r="AZ45" i="19"/>
  <c r="AZ44" i="19"/>
  <c r="AZ43" i="19"/>
  <c r="AZ42" i="19"/>
  <c r="AZ41" i="19"/>
  <c r="AZ40" i="19"/>
  <c r="AZ39" i="19"/>
  <c r="AZ38" i="19"/>
  <c r="AY49" i="19"/>
  <c r="AY48" i="19"/>
  <c r="AY47" i="19"/>
  <c r="AY46" i="19"/>
  <c r="AY45" i="19"/>
  <c r="AY44" i="19"/>
  <c r="AY43" i="19"/>
  <c r="AY42" i="19"/>
  <c r="AY41" i="19"/>
  <c r="AY40" i="19"/>
  <c r="AY39" i="19"/>
  <c r="AY38" i="19"/>
  <c r="AX49" i="19"/>
  <c r="AX48" i="19"/>
  <c r="AX47" i="19"/>
  <c r="AX46" i="19"/>
  <c r="AX45" i="19"/>
  <c r="AX44" i="19"/>
  <c r="AX43" i="19"/>
  <c r="AX42" i="19"/>
  <c r="AX41" i="19"/>
  <c r="AX40" i="19"/>
  <c r="AX39" i="19"/>
  <c r="AX38" i="19"/>
  <c r="AW49" i="19"/>
  <c r="AW48" i="19"/>
  <c r="AW47" i="19"/>
  <c r="AW46" i="19"/>
  <c r="AW45" i="19"/>
  <c r="AW44" i="19"/>
  <c r="AW43" i="19"/>
  <c r="AW42" i="19"/>
  <c r="AW41" i="19"/>
  <c r="AW40" i="19"/>
  <c r="AW39" i="19"/>
  <c r="AW38" i="19"/>
  <c r="AV49" i="19"/>
  <c r="AV48" i="19"/>
  <c r="AV47" i="19"/>
  <c r="AV46" i="19"/>
  <c r="AV45" i="19"/>
  <c r="AV44" i="19"/>
  <c r="AV43" i="19"/>
  <c r="AV42" i="19"/>
  <c r="AV41" i="19"/>
  <c r="AV40" i="19"/>
  <c r="AV39" i="19"/>
  <c r="AV38" i="19"/>
  <c r="AU49" i="19"/>
  <c r="AU48" i="19"/>
  <c r="AU47" i="19"/>
  <c r="AU46" i="19"/>
  <c r="AU45" i="19"/>
  <c r="AU44" i="19"/>
  <c r="AU43" i="19"/>
  <c r="AU42" i="19"/>
  <c r="AU41" i="19"/>
  <c r="AU40" i="19"/>
  <c r="AU39" i="19"/>
  <c r="AU38" i="19"/>
  <c r="AT49" i="19"/>
  <c r="AT48" i="19"/>
  <c r="AT47" i="19"/>
  <c r="AT46" i="19"/>
  <c r="AT45" i="19"/>
  <c r="AT44" i="19"/>
  <c r="AT43" i="19"/>
  <c r="AT42" i="19"/>
  <c r="AT41" i="19"/>
  <c r="AT40" i="19"/>
  <c r="AT39" i="19"/>
  <c r="AT38" i="19"/>
  <c r="AS49" i="19"/>
  <c r="AS48" i="19"/>
  <c r="AS47" i="19"/>
  <c r="AS46" i="19"/>
  <c r="AS45" i="19"/>
  <c r="AS44" i="19"/>
  <c r="AS43" i="19"/>
  <c r="AS42" i="19"/>
  <c r="AS41" i="19"/>
  <c r="AS40" i="19"/>
  <c r="AS39" i="19"/>
  <c r="AS38" i="19"/>
  <c r="BB32" i="19"/>
  <c r="BB31" i="19"/>
  <c r="BB30" i="19"/>
  <c r="BB29" i="19"/>
  <c r="BB28" i="19"/>
  <c r="BB27" i="19"/>
  <c r="BB26" i="19"/>
  <c r="BB25" i="19"/>
  <c r="BB24" i="19"/>
  <c r="BB23" i="19"/>
  <c r="BB22" i="19"/>
  <c r="BB21" i="19"/>
  <c r="BA32" i="19"/>
  <c r="BA31" i="19"/>
  <c r="BA30" i="19"/>
  <c r="BA29" i="19"/>
  <c r="BA28" i="19"/>
  <c r="BA27" i="19"/>
  <c r="BA26" i="19"/>
  <c r="BA25" i="19"/>
  <c r="BA24" i="19"/>
  <c r="BA23" i="19"/>
  <c r="BA22" i="19"/>
  <c r="BA21" i="19"/>
  <c r="AZ32" i="19"/>
  <c r="AZ31" i="19"/>
  <c r="AZ30" i="19"/>
  <c r="AZ29" i="19"/>
  <c r="AZ28" i="19"/>
  <c r="AZ27" i="19"/>
  <c r="AZ26" i="19"/>
  <c r="AZ25" i="19"/>
  <c r="AZ24" i="19"/>
  <c r="AZ23" i="19"/>
  <c r="AZ22" i="19"/>
  <c r="AZ21" i="19"/>
  <c r="AY32" i="19"/>
  <c r="AY31" i="19"/>
  <c r="AY30" i="19"/>
  <c r="AY29" i="19"/>
  <c r="AY28" i="19"/>
  <c r="AY27" i="19"/>
  <c r="AY26" i="19"/>
  <c r="AY25" i="19"/>
  <c r="AY24" i="19"/>
  <c r="AY23" i="19"/>
  <c r="AY22" i="19"/>
  <c r="AY21" i="19"/>
  <c r="AX32" i="19"/>
  <c r="AX31" i="19"/>
  <c r="AX30" i="19"/>
  <c r="AX29" i="19"/>
  <c r="AX28" i="19"/>
  <c r="AX27" i="19"/>
  <c r="AX26" i="19"/>
  <c r="AX25" i="19"/>
  <c r="AX24" i="19"/>
  <c r="AX23" i="19"/>
  <c r="AX22" i="19"/>
  <c r="AX21" i="19"/>
  <c r="AW32" i="19"/>
  <c r="AW31" i="19"/>
  <c r="AW30" i="19"/>
  <c r="AW29" i="19"/>
  <c r="AW28" i="19"/>
  <c r="AW27" i="19"/>
  <c r="AW26" i="19"/>
  <c r="AW25" i="19"/>
  <c r="AW24" i="19"/>
  <c r="AW23" i="19"/>
  <c r="AW22" i="19"/>
  <c r="AW21" i="19"/>
  <c r="AV32" i="19"/>
  <c r="AV31" i="19"/>
  <c r="AV30" i="19"/>
  <c r="AV29" i="19"/>
  <c r="AV28" i="19"/>
  <c r="AV27" i="19"/>
  <c r="AV26" i="19"/>
  <c r="AV25" i="19"/>
  <c r="AV24" i="19"/>
  <c r="AV23" i="19"/>
  <c r="AV22" i="19"/>
  <c r="AV21" i="19"/>
  <c r="AU32" i="19"/>
  <c r="AU31" i="19"/>
  <c r="AU30" i="19"/>
  <c r="AU29" i="19"/>
  <c r="AU28" i="19"/>
  <c r="AU27" i="19"/>
  <c r="AU26" i="19"/>
  <c r="AU25" i="19"/>
  <c r="AU24" i="19"/>
  <c r="AU23" i="19"/>
  <c r="AU22" i="19"/>
  <c r="AU21" i="19"/>
  <c r="AT32" i="19"/>
  <c r="AT31" i="19"/>
  <c r="AT30" i="19"/>
  <c r="AT29" i="19"/>
  <c r="AT28" i="19"/>
  <c r="AT27" i="19"/>
  <c r="AT26" i="19"/>
  <c r="AT25" i="19"/>
  <c r="AT24" i="19"/>
  <c r="AT23" i="19"/>
  <c r="AT22" i="19"/>
  <c r="AT21" i="19"/>
  <c r="AS32" i="19"/>
  <c r="AS31" i="19"/>
  <c r="AS30" i="19"/>
  <c r="AS29" i="19"/>
  <c r="AS28" i="19"/>
  <c r="AS27" i="19"/>
  <c r="AS26" i="19"/>
  <c r="AS25" i="19"/>
  <c r="AS24" i="19"/>
  <c r="AS23" i="19"/>
  <c r="AS22" i="19"/>
  <c r="AS21" i="19"/>
  <c r="BB15" i="19"/>
  <c r="BB14" i="19"/>
  <c r="BB13" i="19"/>
  <c r="BB12" i="19"/>
  <c r="BB11" i="19"/>
  <c r="BB10" i="19"/>
  <c r="BB9" i="19"/>
  <c r="BB8" i="19"/>
  <c r="BB7" i="19"/>
  <c r="BB6" i="19"/>
  <c r="BB5" i="19"/>
  <c r="BB4" i="19"/>
  <c r="BA15" i="19"/>
  <c r="BA14" i="19"/>
  <c r="BA13" i="19"/>
  <c r="BA12" i="19"/>
  <c r="BA11" i="19"/>
  <c r="BA10" i="19"/>
  <c r="BA9" i="19"/>
  <c r="BA8" i="19"/>
  <c r="BA7" i="19"/>
  <c r="BA6" i="19"/>
  <c r="BA5" i="19"/>
  <c r="BA4" i="19"/>
  <c r="AZ15" i="19"/>
  <c r="AZ14" i="19"/>
  <c r="AZ13" i="19"/>
  <c r="AZ12" i="19"/>
  <c r="AZ11" i="19"/>
  <c r="AZ10" i="19"/>
  <c r="AZ9" i="19"/>
  <c r="AZ8" i="19"/>
  <c r="AZ7" i="19"/>
  <c r="AZ6" i="19"/>
  <c r="AZ5" i="19"/>
  <c r="AZ4" i="19"/>
  <c r="AY15" i="19"/>
  <c r="AY14" i="19"/>
  <c r="AY13" i="19"/>
  <c r="AY12" i="19"/>
  <c r="AY11" i="19"/>
  <c r="AY10" i="19"/>
  <c r="AY9" i="19"/>
  <c r="AY8" i="19"/>
  <c r="AY7" i="19"/>
  <c r="AY6" i="19"/>
  <c r="AY5" i="19"/>
  <c r="AY4" i="19"/>
  <c r="AX15" i="19"/>
  <c r="AX14" i="19"/>
  <c r="AX13" i="19"/>
  <c r="AX12" i="19"/>
  <c r="AX11" i="19"/>
  <c r="AX10" i="19"/>
  <c r="AX9" i="19"/>
  <c r="AX8" i="19"/>
  <c r="AX7" i="19"/>
  <c r="AX6" i="19"/>
  <c r="AX5" i="19"/>
  <c r="AX4" i="19"/>
  <c r="AW15" i="19"/>
  <c r="AW14" i="19"/>
  <c r="AW13" i="19"/>
  <c r="AW12" i="19"/>
  <c r="AW11" i="19"/>
  <c r="AW10" i="19"/>
  <c r="AW9" i="19"/>
  <c r="AW8" i="19"/>
  <c r="AW7" i="19"/>
  <c r="AW6" i="19"/>
  <c r="AW5" i="19"/>
  <c r="AW4" i="19"/>
  <c r="AV15" i="19"/>
  <c r="AV14" i="19"/>
  <c r="AV13" i="19"/>
  <c r="AV12" i="19"/>
  <c r="AV11" i="19"/>
  <c r="AV10" i="19"/>
  <c r="AV9" i="19"/>
  <c r="AV8" i="19"/>
  <c r="AV7" i="19"/>
  <c r="AV6" i="19"/>
  <c r="AV5" i="19"/>
  <c r="AV4" i="19"/>
  <c r="AU15" i="19"/>
  <c r="AU14" i="19"/>
  <c r="AU13" i="19"/>
  <c r="AU12" i="19"/>
  <c r="AU11" i="19"/>
  <c r="AU10" i="19"/>
  <c r="AU9" i="19"/>
  <c r="AU8" i="19"/>
  <c r="AU7" i="19"/>
  <c r="AU6" i="19"/>
  <c r="AU5" i="19"/>
  <c r="AU4" i="19"/>
  <c r="AT15" i="19"/>
  <c r="AT14" i="19"/>
  <c r="AT13" i="19"/>
  <c r="AT12" i="19"/>
  <c r="AT11" i="19"/>
  <c r="AT10" i="19"/>
  <c r="AT9" i="19"/>
  <c r="AT8" i="19"/>
  <c r="AT7" i="19"/>
  <c r="AT6" i="19"/>
  <c r="AT5" i="19"/>
  <c r="AT4" i="19"/>
  <c r="AS15" i="19"/>
  <c r="AS14" i="19"/>
  <c r="AS13" i="19"/>
  <c r="AS12" i="19"/>
  <c r="AS11" i="19"/>
  <c r="AS10" i="19"/>
  <c r="AS9" i="19"/>
  <c r="AS8" i="19"/>
  <c r="AS7" i="19"/>
  <c r="AS6" i="19"/>
  <c r="AS5" i="19"/>
  <c r="AS4" i="19"/>
  <c r="AN134" i="19"/>
  <c r="AN133" i="19"/>
  <c r="AN132" i="19"/>
  <c r="AN131" i="19"/>
  <c r="AN130" i="19"/>
  <c r="AN129" i="19"/>
  <c r="AN128" i="19"/>
  <c r="AN127" i="19"/>
  <c r="AN126" i="19"/>
  <c r="AN125" i="19"/>
  <c r="AN124" i="19"/>
  <c r="AN123" i="19"/>
  <c r="AM134" i="19"/>
  <c r="AM133" i="19"/>
  <c r="AM132" i="19"/>
  <c r="AM131" i="19"/>
  <c r="AM130" i="19"/>
  <c r="AM129" i="19"/>
  <c r="AM128" i="19"/>
  <c r="AM127" i="19"/>
  <c r="AM126" i="19"/>
  <c r="AM125" i="19"/>
  <c r="AM124" i="19"/>
  <c r="AM123" i="19"/>
  <c r="AL134" i="19"/>
  <c r="AL133" i="19"/>
  <c r="AL132" i="19"/>
  <c r="AL131" i="19"/>
  <c r="AL130" i="19"/>
  <c r="AL129" i="19"/>
  <c r="AL128" i="19"/>
  <c r="AL127" i="19"/>
  <c r="AL126" i="19"/>
  <c r="AL125" i="19"/>
  <c r="AL124" i="19"/>
  <c r="AL123" i="19"/>
  <c r="AK134" i="19"/>
  <c r="AK133" i="19"/>
  <c r="AK132" i="19"/>
  <c r="AK131" i="19"/>
  <c r="AK130" i="19"/>
  <c r="AK129" i="19"/>
  <c r="AK128" i="19"/>
  <c r="AK127" i="19"/>
  <c r="AK126" i="19"/>
  <c r="AK125" i="19"/>
  <c r="AK124" i="19"/>
  <c r="AK123" i="19"/>
  <c r="AJ134" i="19"/>
  <c r="AJ133" i="19"/>
  <c r="AJ132" i="19"/>
  <c r="AJ131" i="19"/>
  <c r="AJ130" i="19"/>
  <c r="AJ129" i="19"/>
  <c r="AJ128" i="19"/>
  <c r="AJ127" i="19"/>
  <c r="AJ126" i="19"/>
  <c r="AJ125" i="19"/>
  <c r="AJ124" i="19"/>
  <c r="AJ123" i="19"/>
  <c r="AI134" i="19"/>
  <c r="AI133" i="19"/>
  <c r="AI132" i="19"/>
  <c r="AI131" i="19"/>
  <c r="AI130" i="19"/>
  <c r="AI129" i="19"/>
  <c r="AI128" i="19"/>
  <c r="AI127" i="19"/>
  <c r="AI126" i="19"/>
  <c r="AI125" i="19"/>
  <c r="AI124" i="19"/>
  <c r="AI123" i="19"/>
  <c r="AH134" i="19"/>
  <c r="AH133" i="19"/>
  <c r="AH132" i="19"/>
  <c r="AH131" i="19"/>
  <c r="AH130" i="19"/>
  <c r="AH129" i="19"/>
  <c r="AH128" i="19"/>
  <c r="AH127" i="19"/>
  <c r="AH126" i="19"/>
  <c r="AH125" i="19"/>
  <c r="AH124" i="19"/>
  <c r="AH123" i="19"/>
  <c r="AG134" i="19"/>
  <c r="AG133" i="19"/>
  <c r="AG132" i="19"/>
  <c r="AG131" i="19"/>
  <c r="AG130" i="19"/>
  <c r="AG129" i="19"/>
  <c r="AG128" i="19"/>
  <c r="AG127" i="19"/>
  <c r="AG126" i="19"/>
  <c r="AG125" i="19"/>
  <c r="AG124" i="19"/>
  <c r="AG123" i="19"/>
  <c r="AF134" i="19"/>
  <c r="AF133" i="19"/>
  <c r="AF132" i="19"/>
  <c r="AF131" i="19"/>
  <c r="AF130" i="19"/>
  <c r="AF129" i="19"/>
  <c r="AF128" i="19"/>
  <c r="AF127" i="19"/>
  <c r="AF126" i="19"/>
  <c r="AF125" i="19"/>
  <c r="AF124" i="19"/>
  <c r="AF123" i="19"/>
  <c r="AE134" i="19"/>
  <c r="AE133" i="19"/>
  <c r="AE132" i="19"/>
  <c r="AE131" i="19"/>
  <c r="AE130" i="19"/>
  <c r="AE129" i="19"/>
  <c r="AE128" i="19"/>
  <c r="AE127" i="19"/>
  <c r="AE126" i="19"/>
  <c r="AE125" i="19"/>
  <c r="AE124" i="19"/>
  <c r="AE123" i="19"/>
  <c r="AN117" i="19"/>
  <c r="AN116" i="19"/>
  <c r="AN115" i="19"/>
  <c r="AN114" i="19"/>
  <c r="AN113" i="19"/>
  <c r="AN112" i="19"/>
  <c r="AN111" i="19"/>
  <c r="AN110" i="19"/>
  <c r="AN109" i="19"/>
  <c r="AN108" i="19"/>
  <c r="AN107" i="19"/>
  <c r="AN106" i="19"/>
  <c r="AM117" i="19"/>
  <c r="AM116" i="19"/>
  <c r="AM115" i="19"/>
  <c r="AM114" i="19"/>
  <c r="AM113" i="19"/>
  <c r="AM112" i="19"/>
  <c r="AM111" i="19"/>
  <c r="AM110" i="19"/>
  <c r="AM109" i="19"/>
  <c r="AM108" i="19"/>
  <c r="AM107" i="19"/>
  <c r="AM106" i="19"/>
  <c r="AL117" i="19"/>
  <c r="AL116" i="19"/>
  <c r="AL115" i="19"/>
  <c r="AL114" i="19"/>
  <c r="AL113" i="19"/>
  <c r="AL112" i="19"/>
  <c r="AL111" i="19"/>
  <c r="AL110" i="19"/>
  <c r="AL109" i="19"/>
  <c r="AL108" i="19"/>
  <c r="AL107" i="19"/>
  <c r="AL106" i="19"/>
  <c r="AK117" i="19"/>
  <c r="AK116" i="19"/>
  <c r="AK115" i="19"/>
  <c r="AK114" i="19"/>
  <c r="AK113" i="19"/>
  <c r="AK112" i="19"/>
  <c r="AK111" i="19"/>
  <c r="AK110" i="19"/>
  <c r="AK109" i="19"/>
  <c r="AK108" i="19"/>
  <c r="AK107" i="19"/>
  <c r="AK106" i="19"/>
  <c r="AJ117" i="19"/>
  <c r="AJ116" i="19"/>
  <c r="AJ115" i="19"/>
  <c r="AJ114" i="19"/>
  <c r="AJ113" i="19"/>
  <c r="AJ112" i="19"/>
  <c r="AJ111" i="19"/>
  <c r="AJ110" i="19"/>
  <c r="AJ109" i="19"/>
  <c r="AJ108" i="19"/>
  <c r="AJ107" i="19"/>
  <c r="AJ106" i="19"/>
  <c r="AI117" i="19"/>
  <c r="AI116" i="19"/>
  <c r="AI115" i="19"/>
  <c r="AI114" i="19"/>
  <c r="AI113" i="19"/>
  <c r="AI112" i="19"/>
  <c r="AI111" i="19"/>
  <c r="AI110" i="19"/>
  <c r="AI109" i="19"/>
  <c r="AI108" i="19"/>
  <c r="AI107" i="19"/>
  <c r="AI106" i="19"/>
  <c r="AH117" i="19"/>
  <c r="AH116" i="19"/>
  <c r="AH115" i="19"/>
  <c r="AH114" i="19"/>
  <c r="AH113" i="19"/>
  <c r="AH112" i="19"/>
  <c r="AH111" i="19"/>
  <c r="AH110" i="19"/>
  <c r="AH109" i="19"/>
  <c r="AH108" i="19"/>
  <c r="AH107" i="19"/>
  <c r="AH106" i="19"/>
  <c r="AG117" i="19"/>
  <c r="AG116" i="19"/>
  <c r="AG115" i="19"/>
  <c r="AG114" i="19"/>
  <c r="AG113" i="19"/>
  <c r="AG112" i="19"/>
  <c r="AG111" i="19"/>
  <c r="AG110" i="19"/>
  <c r="AG109" i="19"/>
  <c r="AG108" i="19"/>
  <c r="AG107" i="19"/>
  <c r="AG106" i="19"/>
  <c r="AF117" i="19"/>
  <c r="AF116" i="19"/>
  <c r="AF115" i="19"/>
  <c r="AF114" i="19"/>
  <c r="AF113" i="19"/>
  <c r="AF112" i="19"/>
  <c r="AF111" i="19"/>
  <c r="AF110" i="19"/>
  <c r="AF109" i="19"/>
  <c r="AF108" i="19"/>
  <c r="AF107" i="19"/>
  <c r="AF106" i="19"/>
  <c r="AE117" i="19"/>
  <c r="AE116" i="19"/>
  <c r="AE115" i="19"/>
  <c r="AE114" i="19"/>
  <c r="AE113" i="19"/>
  <c r="AE112" i="19"/>
  <c r="AE111" i="19"/>
  <c r="AE110" i="19"/>
  <c r="AE109" i="19"/>
  <c r="AE108" i="19"/>
  <c r="AE107" i="19"/>
  <c r="AE106" i="19"/>
  <c r="AN100" i="19"/>
  <c r="AN99" i="19"/>
  <c r="AN98" i="19"/>
  <c r="AN97" i="19"/>
  <c r="AN96" i="19"/>
  <c r="AN95" i="19"/>
  <c r="AN94" i="19"/>
  <c r="AN93" i="19"/>
  <c r="AN92" i="19"/>
  <c r="AN91" i="19"/>
  <c r="AN90" i="19"/>
  <c r="AN89" i="19"/>
  <c r="AM100" i="19"/>
  <c r="AM99" i="19"/>
  <c r="AM98" i="19"/>
  <c r="AM97" i="19"/>
  <c r="AM96" i="19"/>
  <c r="AM95" i="19"/>
  <c r="AM94" i="19"/>
  <c r="AM93" i="19"/>
  <c r="AM92" i="19"/>
  <c r="AM91" i="19"/>
  <c r="AM90" i="19"/>
  <c r="AM89" i="19"/>
  <c r="AL100" i="19"/>
  <c r="AL99" i="19"/>
  <c r="AL98" i="19"/>
  <c r="AL97" i="19"/>
  <c r="AL96" i="19"/>
  <c r="AL95" i="19"/>
  <c r="AL94" i="19"/>
  <c r="AL93" i="19"/>
  <c r="AL92" i="19"/>
  <c r="AL91" i="19"/>
  <c r="AL90" i="19"/>
  <c r="AL89" i="19"/>
  <c r="AK100" i="19"/>
  <c r="AK99" i="19"/>
  <c r="AK98" i="19"/>
  <c r="AK97" i="19"/>
  <c r="AK96" i="19"/>
  <c r="AK95" i="19"/>
  <c r="AK94" i="19"/>
  <c r="AK93" i="19"/>
  <c r="AK92" i="19"/>
  <c r="AK91" i="19"/>
  <c r="AK90" i="19"/>
  <c r="AK89" i="19"/>
  <c r="AJ100" i="19"/>
  <c r="AJ99" i="19"/>
  <c r="AJ98" i="19"/>
  <c r="AJ97" i="19"/>
  <c r="AJ96" i="19"/>
  <c r="AJ95" i="19"/>
  <c r="AJ94" i="19"/>
  <c r="AJ93" i="19"/>
  <c r="AJ92" i="19"/>
  <c r="AJ91" i="19"/>
  <c r="AJ90" i="19"/>
  <c r="AJ89" i="19"/>
  <c r="AI100" i="19"/>
  <c r="AI99" i="19"/>
  <c r="AI98" i="19"/>
  <c r="AI97" i="19"/>
  <c r="AI96" i="19"/>
  <c r="AI95" i="19"/>
  <c r="AI94" i="19"/>
  <c r="AI93" i="19"/>
  <c r="AI92" i="19"/>
  <c r="AI91" i="19"/>
  <c r="AI90" i="19"/>
  <c r="AI89" i="19"/>
  <c r="AH100" i="19"/>
  <c r="AH99" i="19"/>
  <c r="AH98" i="19"/>
  <c r="AH97" i="19"/>
  <c r="AH96" i="19"/>
  <c r="AH95" i="19"/>
  <c r="AH94" i="19"/>
  <c r="AH93" i="19"/>
  <c r="AH92" i="19"/>
  <c r="AH91" i="19"/>
  <c r="AH90" i="19"/>
  <c r="AH89" i="19"/>
  <c r="AG100" i="19"/>
  <c r="AG99" i="19"/>
  <c r="AG98" i="19"/>
  <c r="AG97" i="19"/>
  <c r="AG96" i="19"/>
  <c r="AG95" i="19"/>
  <c r="AG94" i="19"/>
  <c r="AG93" i="19"/>
  <c r="AG92" i="19"/>
  <c r="AG91" i="19"/>
  <c r="AG90" i="19"/>
  <c r="AG89" i="19"/>
  <c r="AF100" i="19"/>
  <c r="AF99" i="19"/>
  <c r="AF98" i="19"/>
  <c r="AF97" i="19"/>
  <c r="AF96" i="19"/>
  <c r="AF95" i="19"/>
  <c r="AF94" i="19"/>
  <c r="AF93" i="19"/>
  <c r="AF92" i="19"/>
  <c r="AF91" i="19"/>
  <c r="AF90" i="19"/>
  <c r="AF89" i="19"/>
  <c r="AE100" i="19"/>
  <c r="AE99" i="19"/>
  <c r="AE98" i="19"/>
  <c r="AE97" i="19"/>
  <c r="AE96" i="19"/>
  <c r="AE95" i="19"/>
  <c r="AE94" i="19"/>
  <c r="AE93" i="19"/>
  <c r="AE92" i="19"/>
  <c r="AE91" i="19"/>
  <c r="AE90" i="19"/>
  <c r="AE89" i="19"/>
  <c r="AN83" i="19"/>
  <c r="AN82" i="19"/>
  <c r="AN81" i="19"/>
  <c r="AN80" i="19"/>
  <c r="AN79" i="19"/>
  <c r="AN78" i="19"/>
  <c r="AN77" i="19"/>
  <c r="AN76" i="19"/>
  <c r="AN75" i="19"/>
  <c r="AN74" i="19"/>
  <c r="AN73" i="19"/>
  <c r="AN72" i="19"/>
  <c r="AM83" i="19"/>
  <c r="AM82" i="19"/>
  <c r="AM81" i="19"/>
  <c r="AM80" i="19"/>
  <c r="AM79" i="19"/>
  <c r="AM78" i="19"/>
  <c r="AM77" i="19"/>
  <c r="AM76" i="19"/>
  <c r="AM75" i="19"/>
  <c r="AM74" i="19"/>
  <c r="AM73" i="19"/>
  <c r="AM72" i="19"/>
  <c r="AL83" i="19"/>
  <c r="AL82" i="19"/>
  <c r="AL81" i="19"/>
  <c r="AL80" i="19"/>
  <c r="AL79" i="19"/>
  <c r="AL78" i="19"/>
  <c r="AL77" i="19"/>
  <c r="AL76" i="19"/>
  <c r="AL75" i="19"/>
  <c r="AL74" i="19"/>
  <c r="AL73" i="19"/>
  <c r="AL72" i="19"/>
  <c r="AK83" i="19"/>
  <c r="AK82" i="19"/>
  <c r="AK81" i="19"/>
  <c r="AK80" i="19"/>
  <c r="AK79" i="19"/>
  <c r="AK78" i="19"/>
  <c r="AK77" i="19"/>
  <c r="AK76" i="19"/>
  <c r="AK75" i="19"/>
  <c r="AK74" i="19"/>
  <c r="AK73" i="19"/>
  <c r="AK72" i="19"/>
  <c r="AJ83" i="19"/>
  <c r="AJ82" i="19"/>
  <c r="AJ81" i="19"/>
  <c r="AJ80" i="19"/>
  <c r="AJ79" i="19"/>
  <c r="AJ78" i="19"/>
  <c r="AJ77" i="19"/>
  <c r="AJ76" i="19"/>
  <c r="AJ75" i="19"/>
  <c r="AJ74" i="19"/>
  <c r="AJ73" i="19"/>
  <c r="AJ72" i="19"/>
  <c r="AI83" i="19"/>
  <c r="AI82" i="19"/>
  <c r="AI81" i="19"/>
  <c r="AI80" i="19"/>
  <c r="AI79" i="19"/>
  <c r="AI78" i="19"/>
  <c r="AI77" i="19"/>
  <c r="AI76" i="19"/>
  <c r="AI75" i="19"/>
  <c r="AI74" i="19"/>
  <c r="AI73" i="19"/>
  <c r="AI72" i="19"/>
  <c r="AH83" i="19"/>
  <c r="AH82" i="19"/>
  <c r="AH81" i="19"/>
  <c r="AH80" i="19"/>
  <c r="AH79" i="19"/>
  <c r="AH78" i="19"/>
  <c r="AH77" i="19"/>
  <c r="AH76" i="19"/>
  <c r="AH75" i="19"/>
  <c r="AH74" i="19"/>
  <c r="AH73" i="19"/>
  <c r="AH72" i="19"/>
  <c r="AG83" i="19"/>
  <c r="AG82" i="19"/>
  <c r="AG81" i="19"/>
  <c r="AG80" i="19"/>
  <c r="AG79" i="19"/>
  <c r="AG78" i="19"/>
  <c r="AG77" i="19"/>
  <c r="AG76" i="19"/>
  <c r="AG75" i="19"/>
  <c r="AG74" i="19"/>
  <c r="AG73" i="19"/>
  <c r="AG72" i="19"/>
  <c r="AF83" i="19"/>
  <c r="AF82" i="19"/>
  <c r="AF81" i="19"/>
  <c r="AF80" i="19"/>
  <c r="AF79" i="19"/>
  <c r="AF78" i="19"/>
  <c r="AF77" i="19"/>
  <c r="AF76" i="19"/>
  <c r="AF75" i="19"/>
  <c r="AF74" i="19"/>
  <c r="AF73" i="19"/>
  <c r="AF72" i="19"/>
  <c r="AE83" i="19"/>
  <c r="AE82" i="19"/>
  <c r="AE81" i="19"/>
  <c r="AE80" i="19"/>
  <c r="AE79" i="19"/>
  <c r="AE78" i="19"/>
  <c r="AE77" i="19"/>
  <c r="AE76" i="19"/>
  <c r="AE75" i="19"/>
  <c r="AE74" i="19"/>
  <c r="AE73" i="19"/>
  <c r="AE72" i="19"/>
  <c r="AN66" i="19"/>
  <c r="AN65" i="19"/>
  <c r="AN64" i="19"/>
  <c r="AN63" i="19"/>
  <c r="AN62" i="19"/>
  <c r="AN61" i="19"/>
  <c r="AN60" i="19"/>
  <c r="AN59" i="19"/>
  <c r="AN58" i="19"/>
  <c r="AN57" i="19"/>
  <c r="AN56" i="19"/>
  <c r="AN55" i="19"/>
  <c r="AM66" i="19"/>
  <c r="AM65" i="19"/>
  <c r="AM64" i="19"/>
  <c r="AM63" i="19"/>
  <c r="AM62" i="19"/>
  <c r="AM61" i="19"/>
  <c r="AM60" i="19"/>
  <c r="AM59" i="19"/>
  <c r="AM58" i="19"/>
  <c r="AM57" i="19"/>
  <c r="AM56" i="19"/>
  <c r="AM55" i="19"/>
  <c r="AL66" i="19"/>
  <c r="AL65" i="19"/>
  <c r="AL64" i="19"/>
  <c r="AL63" i="19"/>
  <c r="AL62" i="19"/>
  <c r="AL61" i="19"/>
  <c r="AL60" i="19"/>
  <c r="AL59" i="19"/>
  <c r="AL58" i="19"/>
  <c r="AL57" i="19"/>
  <c r="AL56" i="19"/>
  <c r="AL55" i="19"/>
  <c r="AK66" i="19"/>
  <c r="AK65" i="19"/>
  <c r="AK64" i="19"/>
  <c r="AK63" i="19"/>
  <c r="AK62" i="19"/>
  <c r="AK61" i="19"/>
  <c r="AK60" i="19"/>
  <c r="AK59" i="19"/>
  <c r="AK58" i="19"/>
  <c r="AK57" i="19"/>
  <c r="AK56" i="19"/>
  <c r="AK55" i="19"/>
  <c r="AJ66" i="19"/>
  <c r="AJ65" i="19"/>
  <c r="AJ64" i="19"/>
  <c r="AJ63" i="19"/>
  <c r="AJ62" i="19"/>
  <c r="AJ61" i="19"/>
  <c r="AJ60" i="19"/>
  <c r="AJ59" i="19"/>
  <c r="AJ58" i="19"/>
  <c r="AJ57" i="19"/>
  <c r="AJ56" i="19"/>
  <c r="AJ55" i="19"/>
  <c r="AI66" i="19"/>
  <c r="AI65" i="19"/>
  <c r="AI64" i="19"/>
  <c r="AI63" i="19"/>
  <c r="AI62" i="19"/>
  <c r="AI61" i="19"/>
  <c r="AI60" i="19"/>
  <c r="AI59" i="19"/>
  <c r="AI58" i="19"/>
  <c r="AI57" i="19"/>
  <c r="AI56" i="19"/>
  <c r="AI55" i="19"/>
  <c r="AH66" i="19"/>
  <c r="AH65" i="19"/>
  <c r="AH64" i="19"/>
  <c r="AH63" i="19"/>
  <c r="AH62" i="19"/>
  <c r="AH61" i="19"/>
  <c r="AH60" i="19"/>
  <c r="AH59" i="19"/>
  <c r="AH58" i="19"/>
  <c r="AH57" i="19"/>
  <c r="AH56" i="19"/>
  <c r="AH55" i="19"/>
  <c r="AG66" i="19"/>
  <c r="AG65" i="19"/>
  <c r="AG64" i="19"/>
  <c r="AG63" i="19"/>
  <c r="AG62" i="19"/>
  <c r="AG61" i="19"/>
  <c r="AG60" i="19"/>
  <c r="AG59" i="19"/>
  <c r="AG58" i="19"/>
  <c r="AG57" i="19"/>
  <c r="AG56" i="19"/>
  <c r="AG55" i="19"/>
  <c r="AF66" i="19"/>
  <c r="AF65" i="19"/>
  <c r="AF64" i="19"/>
  <c r="AF63" i="19"/>
  <c r="AF62" i="19"/>
  <c r="AF61" i="19"/>
  <c r="AF60" i="19"/>
  <c r="AF59" i="19"/>
  <c r="AF58" i="19"/>
  <c r="AF57" i="19"/>
  <c r="AF56" i="19"/>
  <c r="AF55" i="19"/>
  <c r="AE66" i="19"/>
  <c r="AE65" i="19"/>
  <c r="AE64" i="19"/>
  <c r="AE63" i="19"/>
  <c r="AE62" i="19"/>
  <c r="AE61" i="19"/>
  <c r="AE60" i="19"/>
  <c r="AE59" i="19"/>
  <c r="AE58" i="19"/>
  <c r="AE57" i="19"/>
  <c r="AE56" i="19"/>
  <c r="AE55" i="19"/>
  <c r="AN49" i="19"/>
  <c r="AN48" i="19"/>
  <c r="AN47" i="19"/>
  <c r="AN46" i="19"/>
  <c r="AN45" i="19"/>
  <c r="AN44" i="19"/>
  <c r="AN43" i="19"/>
  <c r="AN42" i="19"/>
  <c r="AN41" i="19"/>
  <c r="AN40" i="19"/>
  <c r="AN39" i="19"/>
  <c r="AN38" i="19"/>
  <c r="AM49" i="19"/>
  <c r="AM48" i="19"/>
  <c r="AM47" i="19"/>
  <c r="AM46" i="19"/>
  <c r="AM45" i="19"/>
  <c r="AM44" i="19"/>
  <c r="AM43" i="19"/>
  <c r="AM42" i="19"/>
  <c r="AM41" i="19"/>
  <c r="AM40" i="19"/>
  <c r="AM39" i="19"/>
  <c r="AM38" i="19"/>
  <c r="AL49" i="19"/>
  <c r="AL48" i="19"/>
  <c r="AL47" i="19"/>
  <c r="AL46" i="19"/>
  <c r="AL45" i="19"/>
  <c r="AL44" i="19"/>
  <c r="AL43" i="19"/>
  <c r="AL42" i="19"/>
  <c r="AL41" i="19"/>
  <c r="AL40" i="19"/>
  <c r="AL39" i="19"/>
  <c r="AL38" i="19"/>
  <c r="AK49" i="19"/>
  <c r="AK48" i="19"/>
  <c r="AK47" i="19"/>
  <c r="AK46" i="19"/>
  <c r="AK45" i="19"/>
  <c r="AK44" i="19"/>
  <c r="AK43" i="19"/>
  <c r="AK42" i="19"/>
  <c r="AK41" i="19"/>
  <c r="AK40" i="19"/>
  <c r="AK39" i="19"/>
  <c r="AK38" i="19"/>
  <c r="AJ49" i="19"/>
  <c r="AJ48" i="19"/>
  <c r="AJ47" i="19"/>
  <c r="AJ46" i="19"/>
  <c r="AJ45" i="19"/>
  <c r="AJ44" i="19"/>
  <c r="AJ43" i="19"/>
  <c r="AJ42" i="19"/>
  <c r="AJ41" i="19"/>
  <c r="AJ40" i="19"/>
  <c r="AJ39" i="19"/>
  <c r="AJ38" i="19"/>
  <c r="AI49" i="19"/>
  <c r="AI48" i="19"/>
  <c r="AI47" i="19"/>
  <c r="AI46" i="19"/>
  <c r="AI45" i="19"/>
  <c r="AI44" i="19"/>
  <c r="AI43" i="19"/>
  <c r="AI42" i="19"/>
  <c r="AI41" i="19"/>
  <c r="AI40" i="19"/>
  <c r="AI39" i="19"/>
  <c r="AI38" i="19"/>
  <c r="AH49" i="19"/>
  <c r="AH48" i="19"/>
  <c r="AH47" i="19"/>
  <c r="AH46" i="19"/>
  <c r="AH45" i="19"/>
  <c r="AH44" i="19"/>
  <c r="AH43" i="19"/>
  <c r="AH42" i="19"/>
  <c r="AH41" i="19"/>
  <c r="AH40" i="19"/>
  <c r="AH39" i="19"/>
  <c r="AH38" i="19"/>
  <c r="AG49" i="19"/>
  <c r="AG48" i="19"/>
  <c r="AG47" i="19"/>
  <c r="AG46" i="19"/>
  <c r="AG45" i="19"/>
  <c r="AG44" i="19"/>
  <c r="AG43" i="19"/>
  <c r="AG42" i="19"/>
  <c r="AG41" i="19"/>
  <c r="AG40" i="19"/>
  <c r="AG39" i="19"/>
  <c r="AG38" i="19"/>
  <c r="AF49" i="19"/>
  <c r="AF48" i="19"/>
  <c r="AF47" i="19"/>
  <c r="AF46" i="19"/>
  <c r="AF45" i="19"/>
  <c r="AF44" i="19"/>
  <c r="AF43" i="19"/>
  <c r="AF42" i="19"/>
  <c r="AF41" i="19"/>
  <c r="AF40" i="19"/>
  <c r="AF39" i="19"/>
  <c r="AF38" i="19"/>
  <c r="AE49" i="19"/>
  <c r="AE48" i="19"/>
  <c r="AE47" i="19"/>
  <c r="AE46" i="19"/>
  <c r="AE45" i="19"/>
  <c r="AE44" i="19"/>
  <c r="AE43" i="19"/>
  <c r="AE42" i="19"/>
  <c r="AE41" i="19"/>
  <c r="AE40" i="19"/>
  <c r="AE39" i="19"/>
  <c r="AE38" i="19"/>
  <c r="L6" i="19"/>
  <c r="M6" i="19"/>
  <c r="N6" i="19"/>
  <c r="O6" i="19"/>
  <c r="P6" i="19"/>
  <c r="Q6" i="19"/>
  <c r="R6" i="19"/>
  <c r="L7" i="19"/>
  <c r="M7" i="19"/>
  <c r="N7" i="19"/>
  <c r="O7" i="19"/>
  <c r="P7" i="19"/>
  <c r="Q7" i="19"/>
  <c r="R7" i="19"/>
  <c r="L8" i="19"/>
  <c r="M8" i="19"/>
  <c r="N8" i="19"/>
  <c r="O8" i="19"/>
  <c r="P8" i="19"/>
  <c r="Q8" i="19"/>
  <c r="R8" i="19"/>
  <c r="L9" i="19"/>
  <c r="M9" i="19"/>
  <c r="N9" i="19"/>
  <c r="O9" i="19"/>
  <c r="P9" i="19"/>
  <c r="Q9" i="19"/>
  <c r="R9" i="19"/>
  <c r="L10" i="19"/>
  <c r="M10" i="19"/>
  <c r="N10" i="19"/>
  <c r="O10" i="19"/>
  <c r="P10" i="19"/>
  <c r="Q10" i="19"/>
  <c r="R10" i="19"/>
  <c r="L11" i="19"/>
  <c r="M11" i="19"/>
  <c r="N11" i="19"/>
  <c r="O11" i="19"/>
  <c r="P11" i="19"/>
  <c r="Q11" i="19"/>
  <c r="R11" i="19"/>
  <c r="L12" i="19"/>
  <c r="M12" i="19"/>
  <c r="N12" i="19"/>
  <c r="O12" i="19"/>
  <c r="P12" i="19"/>
  <c r="Q12" i="19"/>
  <c r="R12" i="19"/>
  <c r="L13" i="19"/>
  <c r="M13" i="19"/>
  <c r="N13" i="19"/>
  <c r="O13" i="19"/>
  <c r="P13" i="19"/>
  <c r="Q13" i="19"/>
  <c r="R13" i="19"/>
  <c r="L14" i="19"/>
  <c r="M14" i="19"/>
  <c r="N14" i="19"/>
  <c r="O14" i="19"/>
  <c r="P14" i="19"/>
  <c r="Q14" i="19"/>
  <c r="R14" i="19"/>
  <c r="L15" i="19"/>
  <c r="M15" i="19"/>
  <c r="N15" i="19"/>
  <c r="O15" i="19"/>
  <c r="P15" i="19"/>
  <c r="Q15" i="19"/>
  <c r="R15" i="19"/>
  <c r="L16" i="19"/>
  <c r="M16" i="19"/>
  <c r="N16" i="19"/>
  <c r="O16" i="19"/>
  <c r="P16" i="19"/>
  <c r="Q16" i="19"/>
  <c r="R16" i="19"/>
  <c r="R5" i="19"/>
  <c r="Q5" i="19"/>
  <c r="P5" i="19"/>
  <c r="O5" i="19"/>
  <c r="N5" i="19"/>
  <c r="M5" i="19"/>
  <c r="L5" i="19"/>
  <c r="K5" i="19"/>
  <c r="K6" i="19"/>
  <c r="K7" i="19"/>
  <c r="K8" i="19"/>
  <c r="K9" i="19"/>
  <c r="K10" i="19"/>
  <c r="K11" i="19"/>
  <c r="K12" i="19"/>
  <c r="K13" i="19"/>
  <c r="K14" i="19"/>
  <c r="K15" i="19"/>
  <c r="K16" i="19"/>
  <c r="AN32" i="19"/>
  <c r="AN31" i="19"/>
  <c r="AN30" i="19"/>
  <c r="AN29" i="19"/>
  <c r="AN28" i="19"/>
  <c r="AN27" i="19"/>
  <c r="AN26" i="19"/>
  <c r="AN25" i="19"/>
  <c r="AN24" i="19"/>
  <c r="AN23" i="19"/>
  <c r="AN22" i="19"/>
  <c r="AN21" i="19"/>
  <c r="AM32" i="19"/>
  <c r="AM31" i="19"/>
  <c r="AM30" i="19"/>
  <c r="AM29" i="19"/>
  <c r="AM28" i="19"/>
  <c r="AM27" i="19"/>
  <c r="AM26" i="19"/>
  <c r="AM25" i="19"/>
  <c r="AM24" i="19"/>
  <c r="AM23" i="19"/>
  <c r="AM22" i="19"/>
  <c r="AM21" i="19"/>
  <c r="AL32" i="19"/>
  <c r="AL31" i="19"/>
  <c r="AL30" i="19"/>
  <c r="AL29" i="19"/>
  <c r="AL28" i="19"/>
  <c r="AL27" i="19"/>
  <c r="AL26" i="19"/>
  <c r="AL25" i="19"/>
  <c r="AL24" i="19"/>
  <c r="AL23" i="19"/>
  <c r="AL22" i="19"/>
  <c r="AL21" i="19"/>
  <c r="AK32" i="19"/>
  <c r="AK31" i="19"/>
  <c r="AK30" i="19"/>
  <c r="AK29" i="19"/>
  <c r="AK28" i="19"/>
  <c r="AK27" i="19"/>
  <c r="AK26" i="19"/>
  <c r="AK25" i="19"/>
  <c r="AK24" i="19"/>
  <c r="AK23" i="19"/>
  <c r="AK22" i="19"/>
  <c r="AK21" i="19"/>
  <c r="AJ32" i="19"/>
  <c r="AJ31" i="19"/>
  <c r="AJ30" i="19"/>
  <c r="AJ29" i="19"/>
  <c r="AJ28" i="19"/>
  <c r="AJ27" i="19"/>
  <c r="AJ26" i="19"/>
  <c r="AJ25" i="19"/>
  <c r="AJ24" i="19"/>
  <c r="AJ23" i="19"/>
  <c r="AJ22" i="19"/>
  <c r="AJ21" i="19"/>
  <c r="AI32" i="19"/>
  <c r="AI31" i="19"/>
  <c r="AI30" i="19"/>
  <c r="AI29" i="19"/>
  <c r="AI28" i="19"/>
  <c r="AI27" i="19"/>
  <c r="AI26" i="19"/>
  <c r="AI25" i="19"/>
  <c r="AI24" i="19"/>
  <c r="AI23" i="19"/>
  <c r="AI22" i="19"/>
  <c r="AI21" i="19"/>
  <c r="AH32" i="19"/>
  <c r="AH31" i="19"/>
  <c r="AH30" i="19"/>
  <c r="AH29" i="19"/>
  <c r="AH28" i="19"/>
  <c r="AH27" i="19"/>
  <c r="AH26" i="19"/>
  <c r="AH25" i="19"/>
  <c r="AH24" i="19"/>
  <c r="AH23" i="19"/>
  <c r="AH22" i="19"/>
  <c r="AH21" i="19"/>
  <c r="AG32" i="19"/>
  <c r="AG31" i="19"/>
  <c r="AG30" i="19"/>
  <c r="AG29" i="19"/>
  <c r="AG28" i="19"/>
  <c r="AG27" i="19"/>
  <c r="AG26" i="19"/>
  <c r="AG25" i="19"/>
  <c r="AG24" i="19"/>
  <c r="AG23" i="19"/>
  <c r="AG22" i="19"/>
  <c r="AG21" i="19"/>
  <c r="AF32" i="19"/>
  <c r="AF31" i="19"/>
  <c r="AF30" i="19"/>
  <c r="AF29" i="19"/>
  <c r="AF28" i="19"/>
  <c r="AF27" i="19"/>
  <c r="AF26" i="19"/>
  <c r="AF25" i="19"/>
  <c r="AF24" i="19"/>
  <c r="AF23" i="19"/>
  <c r="AF22" i="19"/>
  <c r="AF21" i="19"/>
  <c r="AE32" i="19"/>
  <c r="AE31" i="19"/>
  <c r="AE30" i="19"/>
  <c r="AE29" i="19"/>
  <c r="AE28" i="19"/>
  <c r="AE27" i="19"/>
  <c r="AE26" i="19"/>
  <c r="AE25" i="19"/>
  <c r="AE24" i="19"/>
  <c r="AE23" i="19"/>
  <c r="AE22" i="19"/>
  <c r="AE21" i="19"/>
  <c r="C59" i="4"/>
  <c r="D59" i="4"/>
  <c r="E59" i="4"/>
  <c r="F59" i="4"/>
  <c r="H59" i="4"/>
  <c r="I59" i="4"/>
  <c r="K59" i="4"/>
  <c r="L59" i="4"/>
  <c r="M59" i="4"/>
  <c r="N59" i="4"/>
  <c r="J59" i="4"/>
  <c r="AC5" i="11"/>
  <c r="AU5" i="11" s="1"/>
  <c r="BM5" i="11" s="1"/>
  <c r="CE5" i="11" s="1"/>
  <c r="CW5" i="11" s="1"/>
  <c r="I19" i="2" a="1"/>
  <c r="I19" i="2" s="1"/>
  <c r="AN15" i="19"/>
  <c r="AM15" i="19"/>
  <c r="AL15" i="19"/>
  <c r="AK15" i="19"/>
  <c r="AJ15" i="19"/>
  <c r="AI15" i="19"/>
  <c r="AH15" i="19"/>
  <c r="AG15" i="19"/>
  <c r="AF15" i="19"/>
  <c r="AE15" i="19"/>
  <c r="AN13" i="19"/>
  <c r="AM13" i="19"/>
  <c r="AL13" i="19"/>
  <c r="AK13" i="19"/>
  <c r="AJ13" i="19"/>
  <c r="AI13" i="19"/>
  <c r="AH13" i="19"/>
  <c r="AG13" i="19"/>
  <c r="AF13" i="19"/>
  <c r="AE13" i="19"/>
  <c r="AN11" i="19"/>
  <c r="AM11" i="19"/>
  <c r="AL11" i="19"/>
  <c r="AK11" i="19"/>
  <c r="AJ11" i="19"/>
  <c r="AI11" i="19"/>
  <c r="AH11" i="19"/>
  <c r="AG11" i="19"/>
  <c r="AF11" i="19"/>
  <c r="AE11" i="19"/>
  <c r="AN14" i="19"/>
  <c r="AM14" i="19"/>
  <c r="AL14" i="19"/>
  <c r="AK14" i="19"/>
  <c r="AJ14" i="19"/>
  <c r="AI14" i="19"/>
  <c r="AH14" i="19"/>
  <c r="AG14" i="19"/>
  <c r="AF14" i="19"/>
  <c r="AE14" i="19"/>
  <c r="AN12" i="19"/>
  <c r="AM12" i="19"/>
  <c r="AL12" i="19"/>
  <c r="AK12" i="19"/>
  <c r="AJ12" i="19"/>
  <c r="AI12" i="19"/>
  <c r="AH12" i="19"/>
  <c r="AG12" i="19"/>
  <c r="AF12" i="19"/>
  <c r="AE12" i="19"/>
  <c r="AN10" i="19"/>
  <c r="AM10" i="19"/>
  <c r="AL10" i="19"/>
  <c r="AK10" i="19"/>
  <c r="AJ10" i="19"/>
  <c r="AI10" i="19"/>
  <c r="AH10" i="19"/>
  <c r="AG10" i="19"/>
  <c r="AF10" i="19"/>
  <c r="AE10" i="19"/>
  <c r="AO9" i="19"/>
  <c r="AN8" i="19"/>
  <c r="AM8" i="19"/>
  <c r="AL8" i="19"/>
  <c r="AK8" i="19"/>
  <c r="AJ8" i="19"/>
  <c r="AI8" i="19"/>
  <c r="AH8" i="19"/>
  <c r="AG8" i="19"/>
  <c r="AF8" i="19"/>
  <c r="AE8" i="19"/>
  <c r="AN9" i="19"/>
  <c r="AM9" i="19"/>
  <c r="AL9" i="19"/>
  <c r="AK9" i="19"/>
  <c r="AJ9" i="19"/>
  <c r="AI9" i="19"/>
  <c r="AH9" i="19"/>
  <c r="AG9" i="19"/>
  <c r="AF9" i="19"/>
  <c r="AE9" i="19"/>
  <c r="AN7" i="19"/>
  <c r="AM7" i="19"/>
  <c r="AL7" i="19"/>
  <c r="AK7" i="19"/>
  <c r="AJ7" i="19"/>
  <c r="AI7" i="19"/>
  <c r="AH7" i="19"/>
  <c r="AG7" i="19"/>
  <c r="AF7" i="19"/>
  <c r="AE7" i="19"/>
  <c r="AN6" i="19"/>
  <c r="AM6" i="19"/>
  <c r="AL6" i="19"/>
  <c r="AK6" i="19"/>
  <c r="AJ6" i="19"/>
  <c r="AI6" i="19"/>
  <c r="AH6" i="19"/>
  <c r="AG6" i="19"/>
  <c r="AF6" i="19"/>
  <c r="AE6" i="19"/>
  <c r="AN5" i="19"/>
  <c r="AM5" i="19"/>
  <c r="AL5" i="19"/>
  <c r="AK5" i="19"/>
  <c r="AJ5" i="19"/>
  <c r="AI5" i="19"/>
  <c r="AH5" i="19"/>
  <c r="AG5" i="19"/>
  <c r="AF5" i="19"/>
  <c r="AE5" i="19"/>
  <c r="AN4" i="19"/>
  <c r="AM4" i="19"/>
  <c r="AL4" i="19"/>
  <c r="AK4" i="19"/>
  <c r="AJ4" i="19"/>
  <c r="AI4" i="19"/>
  <c r="AH4" i="19"/>
  <c r="AG4" i="19"/>
  <c r="AF4" i="19"/>
  <c r="AE4" i="19"/>
  <c r="BA272" i="18"/>
  <c r="AO134" i="19" s="1"/>
  <c r="AW272" i="18"/>
  <c r="AO133" i="19" s="1"/>
  <c r="AR272" i="18"/>
  <c r="AO132" i="19" s="1"/>
  <c r="AN272" i="18"/>
  <c r="AO131" i="19" s="1"/>
  <c r="AI272" i="18"/>
  <c r="AO130" i="19" s="1"/>
  <c r="AE272" i="18"/>
  <c r="AO129" i="19" s="1"/>
  <c r="Z272" i="18"/>
  <c r="AO128" i="19" s="1"/>
  <c r="V272" i="18"/>
  <c r="AO127" i="19" s="1"/>
  <c r="Q272" i="18"/>
  <c r="AO126" i="19" s="1"/>
  <c r="M272" i="18"/>
  <c r="AO125" i="19" s="1"/>
  <c r="H272" i="18"/>
  <c r="AO124" i="19" s="1"/>
  <c r="D272" i="18"/>
  <c r="AO123" i="19" s="1"/>
  <c r="BA255" i="18"/>
  <c r="AO117" i="19" s="1"/>
  <c r="AW255" i="18"/>
  <c r="AO116" i="19" s="1"/>
  <c r="AR255" i="18"/>
  <c r="AO115" i="19" s="1"/>
  <c r="AN255" i="18"/>
  <c r="AO114" i="19" s="1"/>
  <c r="AI255" i="18"/>
  <c r="AO113" i="19" s="1"/>
  <c r="AE255" i="18"/>
  <c r="AO112" i="19" s="1"/>
  <c r="Z255" i="18"/>
  <c r="AO111" i="19" s="1"/>
  <c r="V255" i="18"/>
  <c r="AO110" i="19" s="1"/>
  <c r="Q255" i="18"/>
  <c r="AO109" i="19" s="1"/>
  <c r="M255" i="18"/>
  <c r="AO108" i="19" s="1"/>
  <c r="H255" i="18"/>
  <c r="AO107" i="19" s="1"/>
  <c r="D255" i="18"/>
  <c r="AO106" i="19" s="1"/>
  <c r="BA254" i="18"/>
  <c r="AW254" i="18"/>
  <c r="AR254" i="18"/>
  <c r="AI254" i="18"/>
  <c r="AE254" i="18"/>
  <c r="Z254" i="18"/>
  <c r="V254" i="18"/>
  <c r="Q254" i="18"/>
  <c r="M254" i="18"/>
  <c r="H254" i="18"/>
  <c r="D254" i="18"/>
  <c r="BA253" i="18"/>
  <c r="AW253" i="18"/>
  <c r="AR253" i="18"/>
  <c r="AI253" i="18"/>
  <c r="AE253" i="18"/>
  <c r="Z253" i="18"/>
  <c r="V253" i="18"/>
  <c r="Q253" i="18"/>
  <c r="M253" i="18"/>
  <c r="H253" i="18"/>
  <c r="D253" i="18"/>
  <c r="BA252" i="18"/>
  <c r="AW252" i="18"/>
  <c r="AR252" i="18"/>
  <c r="AI252" i="18"/>
  <c r="AE252" i="18"/>
  <c r="Z252" i="18"/>
  <c r="V252" i="18"/>
  <c r="Q252" i="18"/>
  <c r="M252" i="18"/>
  <c r="H252" i="18"/>
  <c r="D252" i="18"/>
  <c r="BA251" i="18"/>
  <c r="AW251" i="18"/>
  <c r="AR251" i="18"/>
  <c r="AI251" i="18"/>
  <c r="AE251" i="18"/>
  <c r="Z251" i="18"/>
  <c r="V251" i="18"/>
  <c r="Q251" i="18"/>
  <c r="M251" i="18"/>
  <c r="H251" i="18"/>
  <c r="D251" i="18"/>
  <c r="BA250" i="18"/>
  <c r="AW250" i="18"/>
  <c r="AR250" i="18"/>
  <c r="AI250" i="18"/>
  <c r="AE250" i="18"/>
  <c r="Z250" i="18"/>
  <c r="V250" i="18"/>
  <c r="Q250" i="18"/>
  <c r="M250" i="18"/>
  <c r="H250" i="18"/>
  <c r="D250" i="18"/>
  <c r="BA249" i="18"/>
  <c r="AW249" i="18"/>
  <c r="AR249" i="18"/>
  <c r="AI249" i="18"/>
  <c r="AE249" i="18"/>
  <c r="Z249" i="18"/>
  <c r="V249" i="18"/>
  <c r="Q249" i="18"/>
  <c r="M249" i="18"/>
  <c r="H249" i="18"/>
  <c r="D249" i="18"/>
  <c r="BA248" i="18"/>
  <c r="AW248" i="18"/>
  <c r="AR248" i="18"/>
  <c r="AI248" i="18"/>
  <c r="AE248" i="18"/>
  <c r="Z248" i="18"/>
  <c r="V248" i="18"/>
  <c r="Q248" i="18"/>
  <c r="M248" i="18"/>
  <c r="H248" i="18"/>
  <c r="D248" i="18"/>
  <c r="BA247" i="18"/>
  <c r="AW247" i="18"/>
  <c r="AR247" i="18"/>
  <c r="AI247" i="18"/>
  <c r="AE247" i="18"/>
  <c r="Z247" i="18"/>
  <c r="V247" i="18"/>
  <c r="Q247" i="18"/>
  <c r="M247" i="18"/>
  <c r="H247" i="18"/>
  <c r="D247" i="18"/>
  <c r="BA246" i="18"/>
  <c r="AW246" i="18"/>
  <c r="AR246" i="18"/>
  <c r="AI246" i="18"/>
  <c r="AE246" i="18"/>
  <c r="Z246" i="18"/>
  <c r="V246" i="18"/>
  <c r="Q246" i="18"/>
  <c r="M246" i="18"/>
  <c r="H246" i="18"/>
  <c r="D246" i="18"/>
  <c r="BA245" i="18"/>
  <c r="AW245" i="18"/>
  <c r="AR245" i="18"/>
  <c r="AI245" i="18"/>
  <c r="AE245" i="18"/>
  <c r="Z245" i="18"/>
  <c r="V245" i="18"/>
  <c r="Q245" i="18"/>
  <c r="M245" i="18"/>
  <c r="H245" i="18"/>
  <c r="D245" i="18"/>
  <c r="BA238" i="18"/>
  <c r="AO100" i="19" s="1"/>
  <c r="AW238" i="18"/>
  <c r="AO99" i="19" s="1"/>
  <c r="AR238" i="18"/>
  <c r="AO98" i="19" s="1"/>
  <c r="AN238" i="18"/>
  <c r="AO97" i="19" s="1"/>
  <c r="AI238" i="18"/>
  <c r="AO96" i="19" s="1"/>
  <c r="AE238" i="18"/>
  <c r="AO95" i="19" s="1"/>
  <c r="Z238" i="18"/>
  <c r="AO94" i="19" s="1"/>
  <c r="V238" i="18"/>
  <c r="AO93" i="19" s="1"/>
  <c r="Q238" i="18"/>
  <c r="AO92" i="19" s="1"/>
  <c r="M238" i="18"/>
  <c r="AO91" i="19" s="1"/>
  <c r="H238" i="18"/>
  <c r="AO90" i="19" s="1"/>
  <c r="D238" i="18"/>
  <c r="AO89" i="19" s="1"/>
  <c r="BA237" i="18"/>
  <c r="AR237" i="18"/>
  <c r="AI237" i="18"/>
  <c r="Z237" i="18"/>
  <c r="Q237" i="18"/>
  <c r="M237" i="18"/>
  <c r="H237" i="18"/>
  <c r="D237" i="18"/>
  <c r="BA236" i="18"/>
  <c r="AR236" i="18"/>
  <c r="AI236" i="18"/>
  <c r="Z236" i="18"/>
  <c r="Q236" i="18"/>
  <c r="M236" i="18"/>
  <c r="H236" i="18"/>
  <c r="D236" i="18"/>
  <c r="Q235" i="18"/>
  <c r="M235" i="18"/>
  <c r="H235" i="18"/>
  <c r="D235" i="18"/>
  <c r="Q234" i="18"/>
  <c r="M234" i="18"/>
  <c r="H234" i="18"/>
  <c r="D234" i="18"/>
  <c r="Q233" i="18"/>
  <c r="M233" i="18"/>
  <c r="H233" i="18"/>
  <c r="D233" i="18"/>
  <c r="Q232" i="18"/>
  <c r="M232" i="18"/>
  <c r="H232" i="18"/>
  <c r="D232" i="18"/>
  <c r="Q231" i="18"/>
  <c r="M231" i="18"/>
  <c r="H231" i="18"/>
  <c r="D231" i="18"/>
  <c r="Q230" i="18"/>
  <c r="M230" i="18"/>
  <c r="H230" i="18"/>
  <c r="D230" i="18"/>
  <c r="Q229" i="18"/>
  <c r="M229" i="18"/>
  <c r="H229" i="18"/>
  <c r="D229" i="18"/>
  <c r="Q228" i="18"/>
  <c r="M228" i="18"/>
  <c r="H228" i="18"/>
  <c r="D228" i="18"/>
  <c r="BA221" i="18"/>
  <c r="AO83" i="19" s="1"/>
  <c r="AW221" i="18"/>
  <c r="AO82" i="19" s="1"/>
  <c r="AR221" i="18"/>
  <c r="AO81" i="19" s="1"/>
  <c r="AN221" i="18"/>
  <c r="AO80" i="19" s="1"/>
  <c r="AI221" i="18"/>
  <c r="AO79" i="19" s="1"/>
  <c r="AE221" i="18"/>
  <c r="AO78" i="19" s="1"/>
  <c r="Z221" i="18"/>
  <c r="AO77" i="19" s="1"/>
  <c r="V221" i="18"/>
  <c r="AO76" i="19" s="1"/>
  <c r="Q221" i="18"/>
  <c r="AO75" i="19" s="1"/>
  <c r="M221" i="18"/>
  <c r="AO74" i="19" s="1"/>
  <c r="H221" i="18"/>
  <c r="AO73" i="19" s="1"/>
  <c r="D221" i="18"/>
  <c r="AO72" i="19" s="1"/>
  <c r="BA220" i="18"/>
  <c r="BA219" i="18"/>
  <c r="BA218" i="18"/>
  <c r="BA217" i="18"/>
  <c r="BA216" i="18"/>
  <c r="BA215" i="18"/>
  <c r="BA214" i="18"/>
  <c r="BA213" i="18"/>
  <c r="BA212" i="18"/>
  <c r="BA211" i="18"/>
  <c r="BA204" i="18"/>
  <c r="BQ49" i="19" s="1"/>
  <c r="AW204" i="18"/>
  <c r="BQ48" i="19" s="1"/>
  <c r="AR204" i="18"/>
  <c r="BQ47" i="19" s="1"/>
  <c r="AN204" i="18"/>
  <c r="BQ46" i="19" s="1"/>
  <c r="AI204" i="18"/>
  <c r="BQ45" i="19" s="1"/>
  <c r="AE204" i="18"/>
  <c r="BQ44" i="19" s="1"/>
  <c r="Z204" i="18"/>
  <c r="BQ43" i="19" s="1"/>
  <c r="V204" i="18"/>
  <c r="BQ42" i="19" s="1"/>
  <c r="Q204" i="18"/>
  <c r="BQ41" i="19" s="1"/>
  <c r="M204" i="18"/>
  <c r="BQ40" i="19" s="1"/>
  <c r="H204" i="18"/>
  <c r="BQ39" i="19" s="1"/>
  <c r="D204" i="18"/>
  <c r="BQ38" i="19" s="1"/>
  <c r="BA203" i="18"/>
  <c r="AR203" i="18"/>
  <c r="AI203" i="18"/>
  <c r="Z203" i="18"/>
  <c r="Q203" i="18"/>
  <c r="H203" i="18"/>
  <c r="BA202" i="18"/>
  <c r="AR202" i="18"/>
  <c r="AI202" i="18"/>
  <c r="Z202" i="18"/>
  <c r="Q202" i="18"/>
  <c r="H202" i="18"/>
  <c r="BA201" i="18"/>
  <c r="AR201" i="18"/>
  <c r="AI201" i="18"/>
  <c r="Z201" i="18"/>
  <c r="Q201" i="18"/>
  <c r="H201" i="18"/>
  <c r="BA200" i="18"/>
  <c r="AR200" i="18"/>
  <c r="AI200" i="18"/>
  <c r="Z200" i="18"/>
  <c r="Q200" i="18"/>
  <c r="H200" i="18"/>
  <c r="BA199" i="18"/>
  <c r="AR199" i="18"/>
  <c r="AI199" i="18"/>
  <c r="Z199" i="18"/>
  <c r="Q199" i="18"/>
  <c r="H199" i="18"/>
  <c r="BA198" i="18"/>
  <c r="AR198" i="18"/>
  <c r="AI198" i="18"/>
  <c r="Z198" i="18"/>
  <c r="Q198" i="18"/>
  <c r="H198" i="18"/>
  <c r="BA197" i="18"/>
  <c r="AR197" i="18"/>
  <c r="AI197" i="18"/>
  <c r="Z197" i="18"/>
  <c r="Q197" i="18"/>
  <c r="H197" i="18"/>
  <c r="BA196" i="18"/>
  <c r="AR196" i="18"/>
  <c r="AI196" i="18"/>
  <c r="Z196" i="18"/>
  <c r="Q196" i="18"/>
  <c r="H196" i="18"/>
  <c r="BA195" i="18"/>
  <c r="AR195" i="18"/>
  <c r="AI195" i="18"/>
  <c r="Z195" i="18"/>
  <c r="Q195" i="18"/>
  <c r="H195" i="18"/>
  <c r="BA194" i="18"/>
  <c r="AR194" i="18"/>
  <c r="AI194" i="18"/>
  <c r="Z194" i="18"/>
  <c r="Q194" i="18"/>
  <c r="H194" i="18"/>
  <c r="BA187" i="18"/>
  <c r="BQ32" i="19" s="1"/>
  <c r="AW187" i="18"/>
  <c r="BQ31" i="19" s="1"/>
  <c r="AR187" i="18"/>
  <c r="BQ30" i="19" s="1"/>
  <c r="AN187" i="18"/>
  <c r="BQ29" i="19" s="1"/>
  <c r="AI187" i="18"/>
  <c r="BQ28" i="19" s="1"/>
  <c r="AE187" i="18"/>
  <c r="BQ27" i="19" s="1"/>
  <c r="Z187" i="18"/>
  <c r="BQ26" i="19" s="1"/>
  <c r="V187" i="18"/>
  <c r="BQ25" i="19" s="1"/>
  <c r="Q187" i="18"/>
  <c r="BQ24" i="19" s="1"/>
  <c r="M187" i="18"/>
  <c r="BQ23" i="19" s="1"/>
  <c r="H187" i="18"/>
  <c r="BQ22" i="19" s="1"/>
  <c r="D187" i="18"/>
  <c r="BQ21" i="19" s="1"/>
  <c r="BA186" i="18"/>
  <c r="BA185" i="18"/>
  <c r="BA184" i="18"/>
  <c r="BA183" i="18"/>
  <c r="BA182" i="18"/>
  <c r="BA181" i="18"/>
  <c r="BA180" i="18"/>
  <c r="BA179" i="18"/>
  <c r="BA178" i="18"/>
  <c r="BA177" i="18"/>
  <c r="BA170" i="18"/>
  <c r="BQ15" i="19" s="1"/>
  <c r="AW170" i="18"/>
  <c r="BQ14" i="19" s="1"/>
  <c r="AR170" i="18"/>
  <c r="BQ13" i="19" s="1"/>
  <c r="AN170" i="18"/>
  <c r="BQ12" i="19" s="1"/>
  <c r="AI170" i="18"/>
  <c r="BQ11" i="19" s="1"/>
  <c r="AE170" i="18"/>
  <c r="BQ10" i="19" s="1"/>
  <c r="Z170" i="18"/>
  <c r="BQ9" i="19" s="1"/>
  <c r="V170" i="18"/>
  <c r="BQ8" i="19" s="1"/>
  <c r="Q170" i="18"/>
  <c r="BQ7" i="19" s="1"/>
  <c r="M170" i="18"/>
  <c r="BQ6" i="19" s="1"/>
  <c r="H170" i="18"/>
  <c r="BQ5" i="19" s="1"/>
  <c r="D170" i="18"/>
  <c r="BQ4" i="19" s="1"/>
  <c r="BA169" i="18"/>
  <c r="BA168" i="18"/>
  <c r="BA167" i="18"/>
  <c r="BA166" i="18"/>
  <c r="BA165" i="18"/>
  <c r="BA164" i="18"/>
  <c r="BA163" i="18"/>
  <c r="BA162" i="18"/>
  <c r="BA161" i="18"/>
  <c r="BA160" i="18"/>
  <c r="BA153" i="18"/>
  <c r="AO66" i="19" s="1"/>
  <c r="AW153" i="18"/>
  <c r="AO65" i="19" s="1"/>
  <c r="AR153" i="18"/>
  <c r="AO64" i="19" s="1"/>
  <c r="AN153" i="18"/>
  <c r="AO63" i="19" s="1"/>
  <c r="AI153" i="18"/>
  <c r="AO62" i="19" s="1"/>
  <c r="AE153" i="18"/>
  <c r="AO61" i="19" s="1"/>
  <c r="Z153" i="18"/>
  <c r="AO60" i="19" s="1"/>
  <c r="V153" i="18"/>
  <c r="AO59" i="19" s="1"/>
  <c r="Q153" i="18"/>
  <c r="AO58" i="19" s="1"/>
  <c r="M153" i="18"/>
  <c r="AO57" i="19" s="1"/>
  <c r="H153" i="18"/>
  <c r="AO56" i="19" s="1"/>
  <c r="D153" i="18"/>
  <c r="AO55" i="19" s="1"/>
  <c r="BA152" i="18"/>
  <c r="AR152" i="18"/>
  <c r="AI152" i="18"/>
  <c r="Z152" i="18"/>
  <c r="Q152" i="18"/>
  <c r="M152" i="18"/>
  <c r="H152" i="18"/>
  <c r="D152" i="18"/>
  <c r="BA151" i="18"/>
  <c r="AR151" i="18"/>
  <c r="AI151" i="18"/>
  <c r="Z151" i="18"/>
  <c r="Q151" i="18"/>
  <c r="M151" i="18"/>
  <c r="H151" i="18"/>
  <c r="D151" i="18"/>
  <c r="BA150" i="18"/>
  <c r="AR150" i="18"/>
  <c r="AI150" i="18"/>
  <c r="Z150" i="18"/>
  <c r="Q150" i="18"/>
  <c r="M150" i="18"/>
  <c r="H150" i="18"/>
  <c r="D150" i="18"/>
  <c r="BA149" i="18"/>
  <c r="AR149" i="18"/>
  <c r="AI149" i="18"/>
  <c r="Z149" i="18"/>
  <c r="Q149" i="18"/>
  <c r="M149" i="18"/>
  <c r="H149" i="18"/>
  <c r="D149" i="18"/>
  <c r="BA148" i="18"/>
  <c r="AR148" i="18"/>
  <c r="AI148" i="18"/>
  <c r="Z148" i="18"/>
  <c r="Q148" i="18"/>
  <c r="M148" i="18"/>
  <c r="H148" i="18"/>
  <c r="D148" i="18"/>
  <c r="BA147" i="18"/>
  <c r="AR147" i="18"/>
  <c r="AI147" i="18"/>
  <c r="Z147" i="18"/>
  <c r="Q147" i="18"/>
  <c r="M147" i="18"/>
  <c r="H147" i="18"/>
  <c r="D147" i="18"/>
  <c r="BA146" i="18"/>
  <c r="AR146" i="18"/>
  <c r="AI146" i="18"/>
  <c r="Z146" i="18"/>
  <c r="Q146" i="18"/>
  <c r="M146" i="18"/>
  <c r="H146" i="18"/>
  <c r="D146" i="18"/>
  <c r="BA145" i="18"/>
  <c r="AR145" i="18"/>
  <c r="AI145" i="18"/>
  <c r="Z145" i="18"/>
  <c r="Q145" i="18"/>
  <c r="M145" i="18"/>
  <c r="H145" i="18"/>
  <c r="D145" i="18"/>
  <c r="BA144" i="18"/>
  <c r="AR144" i="18"/>
  <c r="AI144" i="18"/>
  <c r="Z144" i="18"/>
  <c r="Q144" i="18"/>
  <c r="M144" i="18"/>
  <c r="H144" i="18"/>
  <c r="D144" i="18"/>
  <c r="BA143" i="18"/>
  <c r="AR143" i="18"/>
  <c r="AI143" i="18"/>
  <c r="Z143" i="18"/>
  <c r="Q143" i="18"/>
  <c r="M143" i="18"/>
  <c r="H143" i="18"/>
  <c r="D143" i="18"/>
  <c r="BA136" i="18"/>
  <c r="AO49" i="19" s="1"/>
  <c r="AW136" i="18"/>
  <c r="AO48" i="19" s="1"/>
  <c r="AR136" i="18"/>
  <c r="AO47" i="19" s="1"/>
  <c r="AN136" i="18"/>
  <c r="AO46" i="19" s="1"/>
  <c r="AI136" i="18"/>
  <c r="AO45" i="19" s="1"/>
  <c r="AE136" i="18"/>
  <c r="AO44" i="19" s="1"/>
  <c r="Z136" i="18"/>
  <c r="AO43" i="19" s="1"/>
  <c r="V136" i="18"/>
  <c r="AO42" i="19" s="1"/>
  <c r="Q136" i="18"/>
  <c r="AO41" i="19" s="1"/>
  <c r="M136" i="18"/>
  <c r="AO40" i="19" s="1"/>
  <c r="H136" i="18"/>
  <c r="AO39" i="19" s="1"/>
  <c r="D136" i="18"/>
  <c r="AO38" i="19" s="1"/>
  <c r="BA135" i="18"/>
  <c r="AR135" i="18"/>
  <c r="AI135" i="18"/>
  <c r="Z135" i="18"/>
  <c r="Q135" i="18"/>
  <c r="H135" i="18"/>
  <c r="BA134" i="18"/>
  <c r="AR134" i="18"/>
  <c r="AI134" i="18"/>
  <c r="Z134" i="18"/>
  <c r="Q134" i="18"/>
  <c r="H134" i="18"/>
  <c r="BA133" i="18"/>
  <c r="AR133" i="18"/>
  <c r="AI133" i="18"/>
  <c r="Z133" i="18"/>
  <c r="Q133" i="18"/>
  <c r="H133" i="18"/>
  <c r="BA132" i="18"/>
  <c r="AR132" i="18"/>
  <c r="AI132" i="18"/>
  <c r="Z132" i="18"/>
  <c r="Q132" i="18"/>
  <c r="H132" i="18"/>
  <c r="BA131" i="18"/>
  <c r="AR131" i="18"/>
  <c r="AI131" i="18"/>
  <c r="Z131" i="18"/>
  <c r="Q131" i="18"/>
  <c r="H131" i="18"/>
  <c r="BA130" i="18"/>
  <c r="AR130" i="18"/>
  <c r="AI130" i="18"/>
  <c r="Z130" i="18"/>
  <c r="Q130" i="18"/>
  <c r="H130" i="18"/>
  <c r="BA129" i="18"/>
  <c r="AR129" i="18"/>
  <c r="AI129" i="18"/>
  <c r="Z129" i="18"/>
  <c r="Q129" i="18"/>
  <c r="H129" i="18"/>
  <c r="BA128" i="18"/>
  <c r="AR128" i="18"/>
  <c r="AI128" i="18"/>
  <c r="Z128" i="18"/>
  <c r="Q128" i="18"/>
  <c r="H128" i="18"/>
  <c r="BA127" i="18"/>
  <c r="AR127" i="18"/>
  <c r="AI127" i="18"/>
  <c r="Z127" i="18"/>
  <c r="Q127" i="18"/>
  <c r="H127" i="18"/>
  <c r="BA126" i="18"/>
  <c r="AR126" i="18"/>
  <c r="AI126" i="18"/>
  <c r="Z126" i="18"/>
  <c r="Q126" i="18"/>
  <c r="H126" i="18"/>
  <c r="BA119" i="18"/>
  <c r="AO32" i="19" s="1"/>
  <c r="AW119" i="18"/>
  <c r="AO31" i="19" s="1"/>
  <c r="AR119" i="18"/>
  <c r="AO30" i="19" s="1"/>
  <c r="AN119" i="18"/>
  <c r="AO29" i="19" s="1"/>
  <c r="AI119" i="18"/>
  <c r="AO28" i="19" s="1"/>
  <c r="AE119" i="18"/>
  <c r="AO27" i="19" s="1"/>
  <c r="Z119" i="18"/>
  <c r="AO26" i="19" s="1"/>
  <c r="V119" i="18"/>
  <c r="AO25" i="19" s="1"/>
  <c r="Q119" i="18"/>
  <c r="AO24" i="19" s="1"/>
  <c r="M119" i="18"/>
  <c r="AO23" i="19" s="1"/>
  <c r="H119" i="18"/>
  <c r="AO22" i="19" s="1"/>
  <c r="D119" i="18"/>
  <c r="AO21" i="19" s="1"/>
  <c r="BA118" i="18"/>
  <c r="AR118" i="18"/>
  <c r="AI118" i="18"/>
  <c r="Z118" i="18"/>
  <c r="Q118" i="18"/>
  <c r="H118" i="18"/>
  <c r="BA117" i="18"/>
  <c r="AR117" i="18"/>
  <c r="AI117" i="18"/>
  <c r="Z117" i="18"/>
  <c r="Q117" i="18"/>
  <c r="H117" i="18"/>
  <c r="BA116" i="18"/>
  <c r="AR116" i="18"/>
  <c r="AI116" i="18"/>
  <c r="Z116" i="18"/>
  <c r="Q116" i="18"/>
  <c r="H116" i="18"/>
  <c r="BA115" i="18"/>
  <c r="AR115" i="18"/>
  <c r="AI115" i="18"/>
  <c r="Z115" i="18"/>
  <c r="Q115" i="18"/>
  <c r="H115" i="18"/>
  <c r="BA114" i="18"/>
  <c r="AR114" i="18"/>
  <c r="AI114" i="18"/>
  <c r="Z114" i="18"/>
  <c r="Q114" i="18"/>
  <c r="H114" i="18"/>
  <c r="BA113" i="18"/>
  <c r="AR113" i="18"/>
  <c r="AI113" i="18"/>
  <c r="Z113" i="18"/>
  <c r="Q113" i="18"/>
  <c r="H113" i="18"/>
  <c r="BA112" i="18"/>
  <c r="AR112" i="18"/>
  <c r="AI112" i="18"/>
  <c r="Z112" i="18"/>
  <c r="Q112" i="18"/>
  <c r="H112" i="18"/>
  <c r="BA111" i="18"/>
  <c r="AR111" i="18"/>
  <c r="AI111" i="18"/>
  <c r="Z111" i="18"/>
  <c r="Q111" i="18"/>
  <c r="H111" i="18"/>
  <c r="BA110" i="18"/>
  <c r="AR110" i="18"/>
  <c r="AI110" i="18"/>
  <c r="Z110" i="18"/>
  <c r="Q110" i="18"/>
  <c r="H110" i="18"/>
  <c r="BA109" i="18"/>
  <c r="AR109" i="18"/>
  <c r="AI109" i="18"/>
  <c r="Z109" i="18"/>
  <c r="Q109" i="18"/>
  <c r="H109" i="18"/>
  <c r="BA102" i="18"/>
  <c r="AO15" i="19" s="1"/>
  <c r="AW102" i="18"/>
  <c r="AO14" i="19" s="1"/>
  <c r="AR102" i="18"/>
  <c r="AO13" i="19" s="1"/>
  <c r="AO12" i="19"/>
  <c r="AI102" i="18"/>
  <c r="AO11" i="19" s="1"/>
  <c r="AE102" i="18"/>
  <c r="AO10" i="19" s="1"/>
  <c r="Z102" i="18"/>
  <c r="V102" i="18"/>
  <c r="AO8" i="19" s="1"/>
  <c r="Q102" i="18"/>
  <c r="AO7" i="19" s="1"/>
  <c r="M102" i="18"/>
  <c r="AO6" i="19" s="1"/>
  <c r="H102" i="18"/>
  <c r="AO5" i="19" s="1"/>
  <c r="D102" i="18"/>
  <c r="AO4" i="19" s="1"/>
  <c r="BA101" i="18"/>
  <c r="AR101" i="18"/>
  <c r="AI101" i="18"/>
  <c r="Z101" i="18"/>
  <c r="Q101" i="18"/>
  <c r="H101" i="18"/>
  <c r="BA100" i="18"/>
  <c r="AR100" i="18"/>
  <c r="AI100" i="18"/>
  <c r="Z100" i="18"/>
  <c r="Q100" i="18"/>
  <c r="H100" i="18"/>
  <c r="BA99" i="18"/>
  <c r="AR99" i="18"/>
  <c r="AI99" i="18"/>
  <c r="Z99" i="18"/>
  <c r="Q99" i="18"/>
  <c r="H99" i="18"/>
  <c r="BA98" i="18"/>
  <c r="AR98" i="18"/>
  <c r="AI98" i="18"/>
  <c r="Z98" i="18"/>
  <c r="Q98" i="18"/>
  <c r="H98" i="18"/>
  <c r="BA97" i="18"/>
  <c r="AR97" i="18"/>
  <c r="AI97" i="18"/>
  <c r="Z97" i="18"/>
  <c r="Q97" i="18"/>
  <c r="H97" i="18"/>
  <c r="BA96" i="18"/>
  <c r="AR96" i="18"/>
  <c r="AI96" i="18"/>
  <c r="Z96" i="18"/>
  <c r="Q96" i="18"/>
  <c r="H96" i="18"/>
  <c r="BA95" i="18"/>
  <c r="AR95" i="18"/>
  <c r="AI95" i="18"/>
  <c r="Z95" i="18"/>
  <c r="Q95" i="18"/>
  <c r="H95" i="18"/>
  <c r="BA94" i="18"/>
  <c r="AR94" i="18"/>
  <c r="AI94" i="18"/>
  <c r="Z94" i="18"/>
  <c r="Q94" i="18"/>
  <c r="H94" i="18"/>
  <c r="BA93" i="18"/>
  <c r="AR93" i="18"/>
  <c r="AI93" i="18"/>
  <c r="Z93" i="18"/>
  <c r="Q93" i="18"/>
  <c r="H93" i="18"/>
  <c r="BA92" i="18"/>
  <c r="AR92" i="18"/>
  <c r="AI92" i="18"/>
  <c r="Z92" i="18"/>
  <c r="Q92" i="18"/>
  <c r="H92" i="18"/>
  <c r="BA85" i="18"/>
  <c r="BC83" i="19" s="1"/>
  <c r="AW112" i="19" s="1"/>
  <c r="AW85" i="18"/>
  <c r="BC82" i="19" s="1"/>
  <c r="AW111" i="19" s="1"/>
  <c r="AR85" i="18"/>
  <c r="BC81" i="19" s="1"/>
  <c r="AW110" i="19" s="1"/>
  <c r="AN85" i="18"/>
  <c r="BC80" i="19" s="1"/>
  <c r="AW109" i="19" s="1"/>
  <c r="AI85" i="18"/>
  <c r="BC79" i="19" s="1"/>
  <c r="AW108" i="19" s="1"/>
  <c r="AE85" i="18"/>
  <c r="BC78" i="19" s="1"/>
  <c r="AW107" i="19" s="1"/>
  <c r="Z85" i="18"/>
  <c r="BC77" i="19" s="1"/>
  <c r="AW106" i="19" s="1"/>
  <c r="V85" i="18"/>
  <c r="BC76" i="19" s="1"/>
  <c r="AW105" i="19" s="1"/>
  <c r="Q85" i="18"/>
  <c r="BC75" i="19" s="1"/>
  <c r="AW104" i="19" s="1"/>
  <c r="M85" i="18"/>
  <c r="BC74" i="19" s="1"/>
  <c r="AW103" i="19" s="1"/>
  <c r="H85" i="18"/>
  <c r="BC73" i="19" s="1"/>
  <c r="AW102" i="19" s="1"/>
  <c r="D85" i="18"/>
  <c r="BC72" i="19" s="1"/>
  <c r="AW101" i="19" s="1"/>
  <c r="BA84" i="18"/>
  <c r="BA83" i="18"/>
  <c r="BA82" i="18"/>
  <c r="BA68" i="18"/>
  <c r="BC66" i="19" s="1"/>
  <c r="AV112" i="19" s="1"/>
  <c r="AW68" i="18"/>
  <c r="BC65" i="19" s="1"/>
  <c r="AV111" i="19" s="1"/>
  <c r="AR68" i="18"/>
  <c r="BC64" i="19" s="1"/>
  <c r="AV110" i="19" s="1"/>
  <c r="AN68" i="18"/>
  <c r="BC63" i="19" s="1"/>
  <c r="AV109" i="19" s="1"/>
  <c r="AI68" i="18"/>
  <c r="BC62" i="19" s="1"/>
  <c r="AV108" i="19" s="1"/>
  <c r="AE68" i="18"/>
  <c r="BC61" i="19" s="1"/>
  <c r="AV107" i="19" s="1"/>
  <c r="Z68" i="18"/>
  <c r="BC60" i="19" s="1"/>
  <c r="AV106" i="19" s="1"/>
  <c r="V68" i="18"/>
  <c r="BC59" i="19" s="1"/>
  <c r="AV105" i="19" s="1"/>
  <c r="Q68" i="18"/>
  <c r="BC58" i="19" s="1"/>
  <c r="AV104" i="19" s="1"/>
  <c r="M68" i="18"/>
  <c r="BC57" i="19" s="1"/>
  <c r="AV103" i="19" s="1"/>
  <c r="H68" i="18"/>
  <c r="BC56" i="19" s="1"/>
  <c r="AV102" i="19" s="1"/>
  <c r="D68" i="18"/>
  <c r="BC55" i="19" s="1"/>
  <c r="AV101" i="19" s="1"/>
  <c r="BA67" i="18"/>
  <c r="BA66" i="18"/>
  <c r="BA65" i="18"/>
  <c r="BA64" i="18"/>
  <c r="BA63" i="18"/>
  <c r="BA62" i="18"/>
  <c r="BA61" i="18"/>
  <c r="BA60" i="18"/>
  <c r="BA59" i="18"/>
  <c r="BA58" i="18"/>
  <c r="BA51" i="18"/>
  <c r="BC49" i="19" s="1"/>
  <c r="AU112" i="19" s="1"/>
  <c r="AW51" i="18"/>
  <c r="BC48" i="19" s="1"/>
  <c r="AU111" i="19" s="1"/>
  <c r="AR51" i="18"/>
  <c r="BC47" i="19" s="1"/>
  <c r="AU110" i="19" s="1"/>
  <c r="AN51" i="18"/>
  <c r="BC46" i="19" s="1"/>
  <c r="AU109" i="19" s="1"/>
  <c r="AI51" i="18"/>
  <c r="BC45" i="19" s="1"/>
  <c r="AU108" i="19" s="1"/>
  <c r="AE51" i="18"/>
  <c r="BC44" i="19" s="1"/>
  <c r="AU107" i="19" s="1"/>
  <c r="Z51" i="18"/>
  <c r="BC43" i="19" s="1"/>
  <c r="AU106" i="19" s="1"/>
  <c r="V51" i="18"/>
  <c r="BC42" i="19" s="1"/>
  <c r="AU105" i="19" s="1"/>
  <c r="Q51" i="18"/>
  <c r="BC41" i="19" s="1"/>
  <c r="AU104" i="19" s="1"/>
  <c r="M51" i="18"/>
  <c r="BC40" i="19" s="1"/>
  <c r="AU103" i="19" s="1"/>
  <c r="H51" i="18"/>
  <c r="BC39" i="19" s="1"/>
  <c r="AU102" i="19" s="1"/>
  <c r="D51" i="18"/>
  <c r="BC38" i="19" s="1"/>
  <c r="AU101" i="19" s="1"/>
  <c r="BA50" i="18"/>
  <c r="BA49" i="18"/>
  <c r="BA48" i="18"/>
  <c r="BA47" i="18"/>
  <c r="BA34" i="18"/>
  <c r="BC32" i="19" s="1"/>
  <c r="AT112" i="19" s="1"/>
  <c r="AW34" i="18"/>
  <c r="BC31" i="19" s="1"/>
  <c r="AT111" i="19" s="1"/>
  <c r="AR34" i="18"/>
  <c r="BC30" i="19" s="1"/>
  <c r="AT110" i="19" s="1"/>
  <c r="AN34" i="18"/>
  <c r="BC29" i="19" s="1"/>
  <c r="AT109" i="19" s="1"/>
  <c r="AI34" i="18"/>
  <c r="BC28" i="19" s="1"/>
  <c r="AT108" i="19" s="1"/>
  <c r="AE34" i="18"/>
  <c r="BC27" i="19" s="1"/>
  <c r="AT107" i="19" s="1"/>
  <c r="Z34" i="18"/>
  <c r="BC26" i="19" s="1"/>
  <c r="AT106" i="19" s="1"/>
  <c r="V34" i="18"/>
  <c r="BC25" i="19" s="1"/>
  <c r="AT105" i="19" s="1"/>
  <c r="Q34" i="18"/>
  <c r="BC24" i="19" s="1"/>
  <c r="AT104" i="19" s="1"/>
  <c r="M34" i="18"/>
  <c r="BC23" i="19" s="1"/>
  <c r="AT103" i="19" s="1"/>
  <c r="H34" i="18"/>
  <c r="BC22" i="19" s="1"/>
  <c r="AT102" i="19" s="1"/>
  <c r="D34" i="18"/>
  <c r="BC21" i="19" s="1"/>
  <c r="AT101" i="19" s="1"/>
  <c r="BA33" i="18"/>
  <c r="BA32" i="18"/>
  <c r="BA31" i="18"/>
  <c r="BA30" i="18"/>
  <c r="BA29" i="18"/>
  <c r="BA17" i="18"/>
  <c r="BC15" i="19" s="1"/>
  <c r="AS112" i="19" s="1"/>
  <c r="AW17" i="18"/>
  <c r="BC14" i="19" s="1"/>
  <c r="AS111" i="19" s="1"/>
  <c r="AR17" i="18"/>
  <c r="BC13" i="19" s="1"/>
  <c r="AN17" i="18"/>
  <c r="BC12" i="19" s="1"/>
  <c r="AI17" i="18"/>
  <c r="BC11" i="19" s="1"/>
  <c r="AE17" i="18"/>
  <c r="BC10" i="19" s="1"/>
  <c r="AS107" i="19" s="1"/>
  <c r="Z17" i="18"/>
  <c r="BC9" i="19" s="1"/>
  <c r="AS106" i="19" s="1"/>
  <c r="V17" i="18"/>
  <c r="BC8" i="19" s="1"/>
  <c r="AS105" i="19" s="1"/>
  <c r="Q17" i="18"/>
  <c r="BC7" i="19" s="1"/>
  <c r="AS104" i="19" s="1"/>
  <c r="M17" i="18"/>
  <c r="BC6" i="19" s="1"/>
  <c r="H17" i="18"/>
  <c r="BC5" i="19" s="1"/>
  <c r="D17" i="18"/>
  <c r="BC4" i="19" s="1"/>
  <c r="AS101" i="19" s="1"/>
  <c r="BA16" i="18"/>
  <c r="BA15" i="18"/>
  <c r="BA14" i="18"/>
  <c r="BA13" i="18"/>
  <c r="BA12" i="18"/>
  <c r="BA11" i="18"/>
  <c r="BA10" i="18"/>
  <c r="BA9" i="18"/>
  <c r="BA8" i="18"/>
  <c r="BA7" i="18"/>
  <c r="X6" i="11"/>
  <c r="AP6" i="11" s="1"/>
  <c r="BH6" i="11" s="1"/>
  <c r="BZ6" i="11" s="1"/>
  <c r="CR6" i="11" s="1"/>
  <c r="Y6" i="11"/>
  <c r="AQ6" i="11" s="1"/>
  <c r="BI6" i="11" s="1"/>
  <c r="CA6" i="11" s="1"/>
  <c r="CS6" i="11" s="1"/>
  <c r="Z6" i="11"/>
  <c r="AR6" i="11" s="1"/>
  <c r="BJ6" i="11" s="1"/>
  <c r="CB6" i="11" s="1"/>
  <c r="AA6" i="11"/>
  <c r="AS6" i="11" s="1"/>
  <c r="BK6" i="11" s="1"/>
  <c r="CC6" i="11" s="1"/>
  <c r="CU6" i="11" s="1"/>
  <c r="AB6" i="11"/>
  <c r="AT6" i="11" s="1"/>
  <c r="BL6" i="11" s="1"/>
  <c r="CD6" i="11" s="1"/>
  <c r="CV6" i="11" s="1"/>
  <c r="AC6" i="11"/>
  <c r="AU6" i="11" s="1"/>
  <c r="BM6" i="11" s="1"/>
  <c r="CE6" i="11" s="1"/>
  <c r="CW6" i="11" s="1"/>
  <c r="AD6" i="11"/>
  <c r="AV6" i="11" s="1"/>
  <c r="BN6" i="11" s="1"/>
  <c r="CF6" i="11" s="1"/>
  <c r="CX6" i="11" s="1"/>
  <c r="AE6" i="11"/>
  <c r="AW6" i="11" s="1"/>
  <c r="BO6" i="11" s="1"/>
  <c r="CG6" i="11" s="1"/>
  <c r="CY6" i="11" s="1"/>
  <c r="AF6" i="11"/>
  <c r="AX6" i="11" s="1"/>
  <c r="BP6" i="11" s="1"/>
  <c r="CH6" i="11" s="1"/>
  <c r="CZ6" i="11" s="1"/>
  <c r="AG6" i="11"/>
  <c r="AY6" i="11" s="1"/>
  <c r="BQ6" i="11" s="1"/>
  <c r="CI6" i="11" s="1"/>
  <c r="DA6" i="11" s="1"/>
  <c r="X7" i="11"/>
  <c r="AP7" i="11" s="1"/>
  <c r="Y7" i="11"/>
  <c r="AQ7" i="11" s="1"/>
  <c r="BI7" i="11" s="1"/>
  <c r="CA7" i="11" s="1"/>
  <c r="CS7" i="11" s="1"/>
  <c r="Z7" i="11"/>
  <c r="AR7" i="11" s="1"/>
  <c r="BJ7" i="11" s="1"/>
  <c r="CB7" i="11" s="1"/>
  <c r="CT7" i="11" s="1"/>
  <c r="AA7" i="11"/>
  <c r="AS7" i="11" s="1"/>
  <c r="BK7" i="11" s="1"/>
  <c r="CC7" i="11" s="1"/>
  <c r="CU7" i="11" s="1"/>
  <c r="AB7" i="11"/>
  <c r="AT7" i="11" s="1"/>
  <c r="BL7" i="11" s="1"/>
  <c r="CD7" i="11" s="1"/>
  <c r="CV7" i="11" s="1"/>
  <c r="AC7" i="11"/>
  <c r="AU7" i="11" s="1"/>
  <c r="BM7" i="11" s="1"/>
  <c r="CE7" i="11" s="1"/>
  <c r="CW7" i="11" s="1"/>
  <c r="AD7" i="11"/>
  <c r="AV7" i="11" s="1"/>
  <c r="BN7" i="11" s="1"/>
  <c r="CF7" i="11" s="1"/>
  <c r="CX7" i="11" s="1"/>
  <c r="AE7" i="11"/>
  <c r="AW7" i="11" s="1"/>
  <c r="BO7" i="11" s="1"/>
  <c r="CG7" i="11" s="1"/>
  <c r="CY7" i="11" s="1"/>
  <c r="AF7" i="11"/>
  <c r="AX7" i="11" s="1"/>
  <c r="BP7" i="11" s="1"/>
  <c r="CH7" i="11" s="1"/>
  <c r="CZ7" i="11" s="1"/>
  <c r="AG7" i="11"/>
  <c r="AY7" i="11" s="1"/>
  <c r="BQ7" i="11" s="1"/>
  <c r="CI7" i="11" s="1"/>
  <c r="DA7" i="11" s="1"/>
  <c r="X8" i="11"/>
  <c r="AP8" i="11" s="1"/>
  <c r="BH8" i="11" s="1"/>
  <c r="BZ8" i="11" s="1"/>
  <c r="CR8" i="11" s="1"/>
  <c r="Y8" i="11"/>
  <c r="AQ8" i="11" s="1"/>
  <c r="BI8" i="11" s="1"/>
  <c r="CA8" i="11" s="1"/>
  <c r="CS8" i="11" s="1"/>
  <c r="Z8" i="11"/>
  <c r="AR8" i="11" s="1"/>
  <c r="BJ8" i="11" s="1"/>
  <c r="CB8" i="11" s="1"/>
  <c r="CT8" i="11" s="1"/>
  <c r="AA8" i="11"/>
  <c r="AS8" i="11" s="1"/>
  <c r="BK8" i="11" s="1"/>
  <c r="CC8" i="11" s="1"/>
  <c r="CU8" i="11" s="1"/>
  <c r="AB8" i="11"/>
  <c r="AT8" i="11" s="1"/>
  <c r="BL8" i="11" s="1"/>
  <c r="CD8" i="11" s="1"/>
  <c r="CV8" i="11" s="1"/>
  <c r="AC8" i="11"/>
  <c r="AU8" i="11" s="1"/>
  <c r="BM8" i="11" s="1"/>
  <c r="CE8" i="11" s="1"/>
  <c r="CW8" i="11" s="1"/>
  <c r="AD8" i="11"/>
  <c r="AV8" i="11" s="1"/>
  <c r="BN8" i="11" s="1"/>
  <c r="CF8" i="11" s="1"/>
  <c r="CX8" i="11" s="1"/>
  <c r="AE8" i="11"/>
  <c r="AW8" i="11" s="1"/>
  <c r="BO8" i="11" s="1"/>
  <c r="CG8" i="11" s="1"/>
  <c r="CY8" i="11" s="1"/>
  <c r="AF8" i="11"/>
  <c r="AX8" i="11" s="1"/>
  <c r="BP8" i="11" s="1"/>
  <c r="CH8" i="11" s="1"/>
  <c r="CZ8" i="11" s="1"/>
  <c r="AG8" i="11"/>
  <c r="AY8" i="11" s="1"/>
  <c r="BQ8" i="11" s="1"/>
  <c r="CI8" i="11" s="1"/>
  <c r="DA8" i="11" s="1"/>
  <c r="X9" i="11"/>
  <c r="AP9" i="11" s="1"/>
  <c r="BH9" i="11" s="1"/>
  <c r="BZ9" i="11" s="1"/>
  <c r="Y9" i="11"/>
  <c r="AQ9" i="11" s="1"/>
  <c r="BI9" i="11" s="1"/>
  <c r="CA9" i="11" s="1"/>
  <c r="CS9" i="11" s="1"/>
  <c r="Z9" i="11"/>
  <c r="AR9" i="11" s="1"/>
  <c r="BJ9" i="11" s="1"/>
  <c r="CB9" i="11" s="1"/>
  <c r="CT9" i="11" s="1"/>
  <c r="AA9" i="11"/>
  <c r="AS9" i="11" s="1"/>
  <c r="BK9" i="11" s="1"/>
  <c r="CC9" i="11" s="1"/>
  <c r="CU9" i="11" s="1"/>
  <c r="AB9" i="11"/>
  <c r="AT9" i="11" s="1"/>
  <c r="BL9" i="11" s="1"/>
  <c r="CD9" i="11" s="1"/>
  <c r="CV9" i="11" s="1"/>
  <c r="AC9" i="11"/>
  <c r="AU9" i="11" s="1"/>
  <c r="BM9" i="11" s="1"/>
  <c r="CE9" i="11" s="1"/>
  <c r="CW9" i="11" s="1"/>
  <c r="AD9" i="11"/>
  <c r="AV9" i="11" s="1"/>
  <c r="BN9" i="11" s="1"/>
  <c r="CF9" i="11" s="1"/>
  <c r="CX9" i="11" s="1"/>
  <c r="AE9" i="11"/>
  <c r="AW9" i="11" s="1"/>
  <c r="BO9" i="11" s="1"/>
  <c r="CG9" i="11" s="1"/>
  <c r="CY9" i="11" s="1"/>
  <c r="AF9" i="11"/>
  <c r="AX9" i="11" s="1"/>
  <c r="BP9" i="11" s="1"/>
  <c r="CH9" i="11" s="1"/>
  <c r="AG9" i="11"/>
  <c r="AY9" i="11" s="1"/>
  <c r="BQ9" i="11" s="1"/>
  <c r="X10" i="11"/>
  <c r="AP10" i="11" s="1"/>
  <c r="Y10" i="11"/>
  <c r="AQ10" i="11" s="1"/>
  <c r="Z10" i="11"/>
  <c r="AR10" i="11" s="1"/>
  <c r="BJ10" i="11" s="1"/>
  <c r="CB10" i="11" s="1"/>
  <c r="CT10" i="11" s="1"/>
  <c r="AA10" i="11"/>
  <c r="AS10" i="11" s="1"/>
  <c r="BK10" i="11" s="1"/>
  <c r="CC10" i="11" s="1"/>
  <c r="CU10" i="11" s="1"/>
  <c r="AB10" i="11"/>
  <c r="AT10" i="11" s="1"/>
  <c r="BL10" i="11" s="1"/>
  <c r="CD10" i="11" s="1"/>
  <c r="CV10" i="11" s="1"/>
  <c r="AC10" i="11"/>
  <c r="AU10" i="11" s="1"/>
  <c r="BM10" i="11" s="1"/>
  <c r="CE10" i="11" s="1"/>
  <c r="CW10" i="11" s="1"/>
  <c r="AD10" i="11"/>
  <c r="AV10" i="11" s="1"/>
  <c r="BN10" i="11" s="1"/>
  <c r="CF10" i="11" s="1"/>
  <c r="CX10" i="11" s="1"/>
  <c r="AE10" i="11"/>
  <c r="AW10" i="11" s="1"/>
  <c r="BO10" i="11" s="1"/>
  <c r="CG10" i="11" s="1"/>
  <c r="CY10" i="11" s="1"/>
  <c r="AF10" i="11"/>
  <c r="AX10" i="11" s="1"/>
  <c r="BP10" i="11" s="1"/>
  <c r="CH10" i="11" s="1"/>
  <c r="CZ10" i="11" s="1"/>
  <c r="AG10" i="11"/>
  <c r="AY10" i="11" s="1"/>
  <c r="BQ10" i="11" s="1"/>
  <c r="CI10" i="11" s="1"/>
  <c r="DA10" i="11" s="1"/>
  <c r="X11" i="11"/>
  <c r="AP11" i="11" s="1"/>
  <c r="BH11" i="11" s="1"/>
  <c r="BZ11" i="11" s="1"/>
  <c r="CR11" i="11" s="1"/>
  <c r="Y11" i="11"/>
  <c r="AQ11" i="11" s="1"/>
  <c r="BI11" i="11" s="1"/>
  <c r="CA11" i="11" s="1"/>
  <c r="CS11" i="11" s="1"/>
  <c r="Z11" i="11"/>
  <c r="AR11" i="11" s="1"/>
  <c r="BJ11" i="11" s="1"/>
  <c r="CB11" i="11" s="1"/>
  <c r="CT11" i="11" s="1"/>
  <c r="AA11" i="11"/>
  <c r="AS11" i="11" s="1"/>
  <c r="BK11" i="11" s="1"/>
  <c r="CC11" i="11" s="1"/>
  <c r="CU11" i="11" s="1"/>
  <c r="AB11" i="11"/>
  <c r="AT11" i="11" s="1"/>
  <c r="BL11" i="11" s="1"/>
  <c r="CD11" i="11" s="1"/>
  <c r="CV11" i="11" s="1"/>
  <c r="AC11" i="11"/>
  <c r="AU11" i="11" s="1"/>
  <c r="BM11" i="11" s="1"/>
  <c r="CE11" i="11" s="1"/>
  <c r="CW11" i="11" s="1"/>
  <c r="AD11" i="11"/>
  <c r="AV11" i="11" s="1"/>
  <c r="BN11" i="11" s="1"/>
  <c r="CF11" i="11" s="1"/>
  <c r="CX11" i="11" s="1"/>
  <c r="AE11" i="11"/>
  <c r="AW11" i="11" s="1"/>
  <c r="BO11" i="11" s="1"/>
  <c r="CG11" i="11" s="1"/>
  <c r="CY11" i="11" s="1"/>
  <c r="AF11" i="11"/>
  <c r="AX11" i="11" s="1"/>
  <c r="BP11" i="11" s="1"/>
  <c r="CH11" i="11" s="1"/>
  <c r="AG11" i="11"/>
  <c r="AY11" i="11" s="1"/>
  <c r="BQ11" i="11" s="1"/>
  <c r="CI11" i="11" s="1"/>
  <c r="DA11" i="11" s="1"/>
  <c r="X12" i="11"/>
  <c r="AP12" i="11" s="1"/>
  <c r="BH12" i="11" s="1"/>
  <c r="BZ12" i="11" s="1"/>
  <c r="CR12" i="11" s="1"/>
  <c r="Y12" i="11"/>
  <c r="AQ12" i="11" s="1"/>
  <c r="BI12" i="11" s="1"/>
  <c r="CA12" i="11" s="1"/>
  <c r="CS12" i="11" s="1"/>
  <c r="Z12" i="11"/>
  <c r="AR12" i="11" s="1"/>
  <c r="BJ12" i="11" s="1"/>
  <c r="CB12" i="11" s="1"/>
  <c r="CT12" i="11" s="1"/>
  <c r="AA12" i="11"/>
  <c r="AS12" i="11" s="1"/>
  <c r="BK12" i="11" s="1"/>
  <c r="CC12" i="11" s="1"/>
  <c r="CU12" i="11" s="1"/>
  <c r="AB12" i="11"/>
  <c r="AT12" i="11" s="1"/>
  <c r="BL12" i="11" s="1"/>
  <c r="CD12" i="11" s="1"/>
  <c r="CV12" i="11" s="1"/>
  <c r="AC12" i="11"/>
  <c r="AU12" i="11" s="1"/>
  <c r="BM12" i="11" s="1"/>
  <c r="CE12" i="11" s="1"/>
  <c r="CW12" i="11" s="1"/>
  <c r="AD12" i="11"/>
  <c r="AV12" i="11" s="1"/>
  <c r="BN12" i="11" s="1"/>
  <c r="CF12" i="11" s="1"/>
  <c r="CX12" i="11" s="1"/>
  <c r="AE12" i="11"/>
  <c r="AW12" i="11" s="1"/>
  <c r="AF12" i="11"/>
  <c r="AX12" i="11" s="1"/>
  <c r="BP12" i="11" s="1"/>
  <c r="CH12" i="11" s="1"/>
  <c r="CZ12" i="11" s="1"/>
  <c r="AG12" i="11"/>
  <c r="AY12" i="11" s="1"/>
  <c r="BQ12" i="11" s="1"/>
  <c r="CI12" i="11" s="1"/>
  <c r="DA12" i="11" s="1"/>
  <c r="X13" i="11"/>
  <c r="AP13" i="11" s="1"/>
  <c r="BH13" i="11" s="1"/>
  <c r="BZ13" i="11" s="1"/>
  <c r="CR13" i="11" s="1"/>
  <c r="Y13" i="11"/>
  <c r="AQ13" i="11" s="1"/>
  <c r="BI13" i="11" s="1"/>
  <c r="CA13" i="11" s="1"/>
  <c r="CS13" i="11" s="1"/>
  <c r="Z13" i="11"/>
  <c r="AR13" i="11" s="1"/>
  <c r="BJ13" i="11" s="1"/>
  <c r="CB13" i="11" s="1"/>
  <c r="CT13" i="11" s="1"/>
  <c r="AA13" i="11"/>
  <c r="AS13" i="11" s="1"/>
  <c r="BK13" i="11" s="1"/>
  <c r="CC13" i="11" s="1"/>
  <c r="CU13" i="11" s="1"/>
  <c r="AB13" i="11"/>
  <c r="AT13" i="11" s="1"/>
  <c r="BL13" i="11" s="1"/>
  <c r="CD13" i="11" s="1"/>
  <c r="CV13" i="11" s="1"/>
  <c r="AC13" i="11"/>
  <c r="AU13" i="11" s="1"/>
  <c r="BM13" i="11" s="1"/>
  <c r="CE13" i="11" s="1"/>
  <c r="CW13" i="11" s="1"/>
  <c r="AD13" i="11"/>
  <c r="AV13" i="11" s="1"/>
  <c r="BN13" i="11" s="1"/>
  <c r="CF13" i="11" s="1"/>
  <c r="CX13" i="11" s="1"/>
  <c r="AE13" i="11"/>
  <c r="AW13" i="11" s="1"/>
  <c r="BO13" i="11" s="1"/>
  <c r="CG13" i="11" s="1"/>
  <c r="CY13" i="11" s="1"/>
  <c r="AF13" i="11"/>
  <c r="AX13" i="11" s="1"/>
  <c r="BP13" i="11" s="1"/>
  <c r="CH13" i="11" s="1"/>
  <c r="CZ13" i="11" s="1"/>
  <c r="AG13" i="11"/>
  <c r="AY13" i="11" s="1"/>
  <c r="BQ13" i="11" s="1"/>
  <c r="CI13" i="11" s="1"/>
  <c r="DA13" i="11" s="1"/>
  <c r="X14" i="11"/>
  <c r="AP14" i="11" s="1"/>
  <c r="BH14" i="11" s="1"/>
  <c r="BZ14" i="11" s="1"/>
  <c r="CR14" i="11" s="1"/>
  <c r="Y14" i="11"/>
  <c r="AQ14" i="11" s="1"/>
  <c r="BI14" i="11" s="1"/>
  <c r="CA14" i="11" s="1"/>
  <c r="CS14" i="11" s="1"/>
  <c r="Z14" i="11"/>
  <c r="AR14" i="11" s="1"/>
  <c r="BJ14" i="11" s="1"/>
  <c r="CB14" i="11" s="1"/>
  <c r="CT14" i="11" s="1"/>
  <c r="AA14" i="11"/>
  <c r="AS14" i="11" s="1"/>
  <c r="BK14" i="11" s="1"/>
  <c r="CC14" i="11" s="1"/>
  <c r="CU14" i="11" s="1"/>
  <c r="AB14" i="11"/>
  <c r="AT14" i="11" s="1"/>
  <c r="BL14" i="11" s="1"/>
  <c r="CD14" i="11" s="1"/>
  <c r="CV14" i="11" s="1"/>
  <c r="AC14" i="11"/>
  <c r="AU14" i="11" s="1"/>
  <c r="BM14" i="11" s="1"/>
  <c r="CE14" i="11" s="1"/>
  <c r="CW14" i="11" s="1"/>
  <c r="AD14" i="11"/>
  <c r="AV14" i="11" s="1"/>
  <c r="BN14" i="11" s="1"/>
  <c r="CF14" i="11" s="1"/>
  <c r="CX14" i="11" s="1"/>
  <c r="AE14" i="11"/>
  <c r="AW14" i="11" s="1"/>
  <c r="BO14" i="11" s="1"/>
  <c r="CG14" i="11" s="1"/>
  <c r="CY14" i="11" s="1"/>
  <c r="AF14" i="11"/>
  <c r="AX14" i="11" s="1"/>
  <c r="BP14" i="11" s="1"/>
  <c r="CH14" i="11" s="1"/>
  <c r="CZ14" i="11" s="1"/>
  <c r="AG14" i="11"/>
  <c r="AY14" i="11" s="1"/>
  <c r="BQ14" i="11" s="1"/>
  <c r="CI14" i="11" s="1"/>
  <c r="DA14" i="11" s="1"/>
  <c r="X15" i="11"/>
  <c r="AP15" i="11" s="1"/>
  <c r="BH15" i="11" s="1"/>
  <c r="BZ15" i="11" s="1"/>
  <c r="Y15" i="11"/>
  <c r="AQ15" i="11" s="1"/>
  <c r="BI15" i="11" s="1"/>
  <c r="CA15" i="11" s="1"/>
  <c r="CS15" i="11" s="1"/>
  <c r="Z15" i="11"/>
  <c r="AR15" i="11" s="1"/>
  <c r="BJ15" i="11" s="1"/>
  <c r="CB15" i="11" s="1"/>
  <c r="CT15" i="11" s="1"/>
  <c r="AA15" i="11"/>
  <c r="AS15" i="11" s="1"/>
  <c r="BK15" i="11" s="1"/>
  <c r="CC15" i="11" s="1"/>
  <c r="CU15" i="11" s="1"/>
  <c r="AB15" i="11"/>
  <c r="AT15" i="11" s="1"/>
  <c r="BL15" i="11" s="1"/>
  <c r="CD15" i="11" s="1"/>
  <c r="CV15" i="11" s="1"/>
  <c r="AC15" i="11"/>
  <c r="AU15" i="11" s="1"/>
  <c r="BM15" i="11" s="1"/>
  <c r="CE15" i="11" s="1"/>
  <c r="CW15" i="11" s="1"/>
  <c r="AD15" i="11"/>
  <c r="AV15" i="11" s="1"/>
  <c r="BN15" i="11" s="1"/>
  <c r="CF15" i="11" s="1"/>
  <c r="CX15" i="11" s="1"/>
  <c r="AE15" i="11"/>
  <c r="AW15" i="11" s="1"/>
  <c r="BO15" i="11" s="1"/>
  <c r="CG15" i="11" s="1"/>
  <c r="CY15" i="11" s="1"/>
  <c r="AF15" i="11"/>
  <c r="AX15" i="11" s="1"/>
  <c r="BP15" i="11" s="1"/>
  <c r="CH15" i="11" s="1"/>
  <c r="CZ15" i="11" s="1"/>
  <c r="AG15" i="11"/>
  <c r="AY15" i="11" s="1"/>
  <c r="BQ15" i="11" s="1"/>
  <c r="CI15" i="11" s="1"/>
  <c r="DA15" i="11" s="1"/>
  <c r="X16" i="11"/>
  <c r="AP16" i="11" s="1"/>
  <c r="Y16" i="11"/>
  <c r="AQ16" i="11" s="1"/>
  <c r="Z16" i="11"/>
  <c r="AR16" i="11" s="1"/>
  <c r="BJ16" i="11" s="1"/>
  <c r="CB16" i="11" s="1"/>
  <c r="CT16" i="11" s="1"/>
  <c r="AA16" i="11"/>
  <c r="AS16" i="11" s="1"/>
  <c r="BK16" i="11" s="1"/>
  <c r="CC16" i="11" s="1"/>
  <c r="CU16" i="11" s="1"/>
  <c r="AB16" i="11"/>
  <c r="AT16" i="11" s="1"/>
  <c r="BL16" i="11" s="1"/>
  <c r="CD16" i="11" s="1"/>
  <c r="CV16" i="11" s="1"/>
  <c r="AC16" i="11"/>
  <c r="AU16" i="11" s="1"/>
  <c r="BM16" i="11" s="1"/>
  <c r="CE16" i="11" s="1"/>
  <c r="CW16" i="11" s="1"/>
  <c r="AD16" i="11"/>
  <c r="AV16" i="11" s="1"/>
  <c r="BN16" i="11" s="1"/>
  <c r="CF16" i="11" s="1"/>
  <c r="AE16" i="11"/>
  <c r="AW16" i="11" s="1"/>
  <c r="BO16" i="11" s="1"/>
  <c r="CG16" i="11" s="1"/>
  <c r="CY16" i="11" s="1"/>
  <c r="AF16" i="11"/>
  <c r="AX16" i="11" s="1"/>
  <c r="BP16" i="11" s="1"/>
  <c r="CH16" i="11" s="1"/>
  <c r="CZ16" i="11" s="1"/>
  <c r="AG16" i="11"/>
  <c r="AY16" i="11" s="1"/>
  <c r="BQ16" i="11" s="1"/>
  <c r="CI16" i="11" s="1"/>
  <c r="DA16" i="11" s="1"/>
  <c r="X17" i="11"/>
  <c r="AP17" i="11" s="1"/>
  <c r="BH17" i="11" s="1"/>
  <c r="BZ17" i="11" s="1"/>
  <c r="Y17" i="11"/>
  <c r="AQ17" i="11" s="1"/>
  <c r="BI17" i="11" s="1"/>
  <c r="CA17" i="11" s="1"/>
  <c r="CS17" i="11" s="1"/>
  <c r="Z17" i="11"/>
  <c r="AR17" i="11" s="1"/>
  <c r="BJ17" i="11" s="1"/>
  <c r="CB17" i="11" s="1"/>
  <c r="CT17" i="11" s="1"/>
  <c r="AA17" i="11"/>
  <c r="AS17" i="11" s="1"/>
  <c r="BK17" i="11" s="1"/>
  <c r="CC17" i="11" s="1"/>
  <c r="CU17" i="11" s="1"/>
  <c r="AB17" i="11"/>
  <c r="AT17" i="11" s="1"/>
  <c r="BL17" i="11" s="1"/>
  <c r="CD17" i="11" s="1"/>
  <c r="CV17" i="11" s="1"/>
  <c r="AC17" i="11"/>
  <c r="AU17" i="11" s="1"/>
  <c r="BM17" i="11" s="1"/>
  <c r="CE17" i="11" s="1"/>
  <c r="CW17" i="11" s="1"/>
  <c r="AD17" i="11"/>
  <c r="AV17" i="11" s="1"/>
  <c r="BN17" i="11" s="1"/>
  <c r="CF17" i="11" s="1"/>
  <c r="CX17" i="11" s="1"/>
  <c r="AE17" i="11"/>
  <c r="AW17" i="11" s="1"/>
  <c r="BO17" i="11" s="1"/>
  <c r="CG17" i="11" s="1"/>
  <c r="CY17" i="11" s="1"/>
  <c r="AF17" i="11"/>
  <c r="AX17" i="11" s="1"/>
  <c r="BP17" i="11" s="1"/>
  <c r="CH17" i="11" s="1"/>
  <c r="CZ17" i="11" s="1"/>
  <c r="AG17" i="11"/>
  <c r="AY17" i="11" s="1"/>
  <c r="BQ17" i="11" s="1"/>
  <c r="CI17" i="11" s="1"/>
  <c r="DA17" i="11" s="1"/>
  <c r="X18" i="11"/>
  <c r="AP18" i="11" s="1"/>
  <c r="BH18" i="11" s="1"/>
  <c r="BZ18" i="11" s="1"/>
  <c r="CR18" i="11" s="1"/>
  <c r="Y18" i="11"/>
  <c r="AQ18" i="11" s="1"/>
  <c r="BI18" i="11" s="1"/>
  <c r="CA18" i="11" s="1"/>
  <c r="CS18" i="11" s="1"/>
  <c r="Z18" i="11"/>
  <c r="AR18" i="11" s="1"/>
  <c r="BJ18" i="11" s="1"/>
  <c r="CB18" i="11" s="1"/>
  <c r="CT18" i="11" s="1"/>
  <c r="AA18" i="11"/>
  <c r="AS18" i="11" s="1"/>
  <c r="AB18" i="11"/>
  <c r="AT18" i="11" s="1"/>
  <c r="BL18" i="11" s="1"/>
  <c r="CD18" i="11" s="1"/>
  <c r="CV18" i="11" s="1"/>
  <c r="AC18" i="11"/>
  <c r="AU18" i="11" s="1"/>
  <c r="BM18" i="11" s="1"/>
  <c r="CE18" i="11" s="1"/>
  <c r="CW18" i="11" s="1"/>
  <c r="AD18" i="11"/>
  <c r="AV18" i="11" s="1"/>
  <c r="BN18" i="11" s="1"/>
  <c r="CF18" i="11" s="1"/>
  <c r="CX18" i="11" s="1"/>
  <c r="AE18" i="11"/>
  <c r="AW18" i="11" s="1"/>
  <c r="BO18" i="11" s="1"/>
  <c r="CG18" i="11" s="1"/>
  <c r="AF18" i="11"/>
  <c r="AX18" i="11" s="1"/>
  <c r="BP18" i="11" s="1"/>
  <c r="CH18" i="11" s="1"/>
  <c r="CZ18" i="11" s="1"/>
  <c r="AG18" i="11"/>
  <c r="AY18" i="11" s="1"/>
  <c r="BQ18" i="11" s="1"/>
  <c r="CI18" i="11" s="1"/>
  <c r="DA18" i="11" s="1"/>
  <c r="X19" i="11"/>
  <c r="AP19" i="11" s="1"/>
  <c r="Y19" i="11"/>
  <c r="AQ19" i="11" s="1"/>
  <c r="Z19" i="11"/>
  <c r="AR19" i="11" s="1"/>
  <c r="BJ19" i="11" s="1"/>
  <c r="CB19" i="11" s="1"/>
  <c r="CT19" i="11" s="1"/>
  <c r="AA19" i="11"/>
  <c r="AS19" i="11" s="1"/>
  <c r="BK19" i="11" s="1"/>
  <c r="CC19" i="11" s="1"/>
  <c r="CU19" i="11" s="1"/>
  <c r="AB19" i="11"/>
  <c r="AT19" i="11" s="1"/>
  <c r="BL19" i="11" s="1"/>
  <c r="CD19" i="11" s="1"/>
  <c r="CV19" i="11" s="1"/>
  <c r="AC19" i="11"/>
  <c r="AU19" i="11" s="1"/>
  <c r="BM19" i="11" s="1"/>
  <c r="CE19" i="11" s="1"/>
  <c r="CW19" i="11" s="1"/>
  <c r="AD19" i="11"/>
  <c r="AV19" i="11" s="1"/>
  <c r="BN19" i="11" s="1"/>
  <c r="CF19" i="11" s="1"/>
  <c r="CX19" i="11" s="1"/>
  <c r="AE19" i="11"/>
  <c r="AW19" i="11" s="1"/>
  <c r="BO19" i="11" s="1"/>
  <c r="CG19" i="11" s="1"/>
  <c r="CY19" i="11" s="1"/>
  <c r="AF19" i="11"/>
  <c r="AX19" i="11" s="1"/>
  <c r="BP19" i="11" s="1"/>
  <c r="CH19" i="11" s="1"/>
  <c r="CZ19" i="11" s="1"/>
  <c r="AG19" i="11"/>
  <c r="AY19" i="11" s="1"/>
  <c r="BQ19" i="11" s="1"/>
  <c r="CI19" i="11" s="1"/>
  <c r="DA19" i="11" s="1"/>
  <c r="X20" i="11"/>
  <c r="AP20" i="11" s="1"/>
  <c r="BH20" i="11" s="1"/>
  <c r="BZ20" i="11" s="1"/>
  <c r="Y20" i="11"/>
  <c r="AQ20" i="11" s="1"/>
  <c r="BI20" i="11" s="1"/>
  <c r="CA20" i="11" s="1"/>
  <c r="CS20" i="11" s="1"/>
  <c r="Z20" i="11"/>
  <c r="AR20" i="11" s="1"/>
  <c r="BJ20" i="11" s="1"/>
  <c r="CB20" i="11" s="1"/>
  <c r="CT20" i="11" s="1"/>
  <c r="AA20" i="11"/>
  <c r="AS20" i="11" s="1"/>
  <c r="BK20" i="11" s="1"/>
  <c r="CC20" i="11" s="1"/>
  <c r="CU20" i="11" s="1"/>
  <c r="AB20" i="11"/>
  <c r="AT20" i="11" s="1"/>
  <c r="BL20" i="11" s="1"/>
  <c r="CD20" i="11" s="1"/>
  <c r="CV20" i="11" s="1"/>
  <c r="AC20" i="11"/>
  <c r="AU20" i="11" s="1"/>
  <c r="BM20" i="11" s="1"/>
  <c r="CE20" i="11" s="1"/>
  <c r="AD20" i="11"/>
  <c r="AV20" i="11" s="1"/>
  <c r="BN20" i="11" s="1"/>
  <c r="CF20" i="11" s="1"/>
  <c r="CX20" i="11" s="1"/>
  <c r="AE20" i="11"/>
  <c r="AW20" i="11" s="1"/>
  <c r="BO20" i="11" s="1"/>
  <c r="CG20" i="11" s="1"/>
  <c r="CY20" i="11" s="1"/>
  <c r="AF20" i="11"/>
  <c r="AX20" i="11" s="1"/>
  <c r="BP20" i="11" s="1"/>
  <c r="CH20" i="11" s="1"/>
  <c r="CZ20" i="11" s="1"/>
  <c r="AG20" i="11"/>
  <c r="AY20" i="11" s="1"/>
  <c r="BQ20" i="11" s="1"/>
  <c r="CI20" i="11" s="1"/>
  <c r="DA20" i="11" s="1"/>
  <c r="X21" i="11"/>
  <c r="AP21" i="11" s="1"/>
  <c r="BH21" i="11" s="1"/>
  <c r="BZ21" i="11" s="1"/>
  <c r="CR21" i="11" s="1"/>
  <c r="Y21" i="11"/>
  <c r="AQ21" i="11" s="1"/>
  <c r="BI21" i="11" s="1"/>
  <c r="CA21" i="11" s="1"/>
  <c r="CS21" i="11" s="1"/>
  <c r="Z21" i="11"/>
  <c r="AR21" i="11" s="1"/>
  <c r="BJ21" i="11" s="1"/>
  <c r="CB21" i="11" s="1"/>
  <c r="CT21" i="11" s="1"/>
  <c r="AA21" i="11"/>
  <c r="AS21" i="11" s="1"/>
  <c r="BK21" i="11" s="1"/>
  <c r="CC21" i="11" s="1"/>
  <c r="CU21" i="11" s="1"/>
  <c r="AB21" i="11"/>
  <c r="AT21" i="11" s="1"/>
  <c r="BL21" i="11" s="1"/>
  <c r="CD21" i="11" s="1"/>
  <c r="CV21" i="11" s="1"/>
  <c r="AC21" i="11"/>
  <c r="AU21" i="11" s="1"/>
  <c r="BM21" i="11" s="1"/>
  <c r="CE21" i="11" s="1"/>
  <c r="CW21" i="11" s="1"/>
  <c r="AD21" i="11"/>
  <c r="AV21" i="11" s="1"/>
  <c r="BN21" i="11" s="1"/>
  <c r="CF21" i="11" s="1"/>
  <c r="CX21" i="11" s="1"/>
  <c r="AE21" i="11"/>
  <c r="AW21" i="11" s="1"/>
  <c r="BO21" i="11" s="1"/>
  <c r="CG21" i="11" s="1"/>
  <c r="CY21" i="11" s="1"/>
  <c r="AF21" i="11"/>
  <c r="AX21" i="11" s="1"/>
  <c r="BP21" i="11" s="1"/>
  <c r="CH21" i="11" s="1"/>
  <c r="CZ21" i="11" s="1"/>
  <c r="AG21" i="11"/>
  <c r="AY21" i="11" s="1"/>
  <c r="BQ21" i="11" s="1"/>
  <c r="CI21" i="11" s="1"/>
  <c r="DA21" i="11" s="1"/>
  <c r="X22" i="11"/>
  <c r="AP22" i="11" s="1"/>
  <c r="Y22" i="11"/>
  <c r="AQ22" i="11" s="1"/>
  <c r="BI22" i="11" s="1"/>
  <c r="CA22" i="11" s="1"/>
  <c r="CS22" i="11" s="1"/>
  <c r="Z22" i="11"/>
  <c r="AR22" i="11" s="1"/>
  <c r="BJ22" i="11" s="1"/>
  <c r="CB22" i="11" s="1"/>
  <c r="CT22" i="11" s="1"/>
  <c r="AA22" i="11"/>
  <c r="AS22" i="11" s="1"/>
  <c r="BK22" i="11" s="1"/>
  <c r="CC22" i="11" s="1"/>
  <c r="CU22" i="11" s="1"/>
  <c r="AB22" i="11"/>
  <c r="AT22" i="11" s="1"/>
  <c r="BL22" i="11" s="1"/>
  <c r="CD22" i="11" s="1"/>
  <c r="CV22" i="11" s="1"/>
  <c r="AC22" i="11"/>
  <c r="AU22" i="11" s="1"/>
  <c r="BM22" i="11" s="1"/>
  <c r="CE22" i="11" s="1"/>
  <c r="CW22" i="11" s="1"/>
  <c r="AD22" i="11"/>
  <c r="AV22" i="11" s="1"/>
  <c r="BN22" i="11" s="1"/>
  <c r="CF22" i="11" s="1"/>
  <c r="CX22" i="11" s="1"/>
  <c r="AE22" i="11"/>
  <c r="AW22" i="11" s="1"/>
  <c r="BO22" i="11" s="1"/>
  <c r="CG22" i="11" s="1"/>
  <c r="CY22" i="11" s="1"/>
  <c r="AF22" i="11"/>
  <c r="AX22" i="11" s="1"/>
  <c r="BP22" i="11" s="1"/>
  <c r="CH22" i="11" s="1"/>
  <c r="CZ22" i="11" s="1"/>
  <c r="AG22" i="11"/>
  <c r="AY22" i="11" s="1"/>
  <c r="BQ22" i="11" s="1"/>
  <c r="CI22" i="11" s="1"/>
  <c r="DA22" i="11" s="1"/>
  <c r="X23" i="11"/>
  <c r="AP23" i="11" s="1"/>
  <c r="BH23" i="11" s="1"/>
  <c r="BZ23" i="11" s="1"/>
  <c r="Y23" i="11"/>
  <c r="AQ23" i="11" s="1"/>
  <c r="BI23" i="11" s="1"/>
  <c r="CA23" i="11" s="1"/>
  <c r="CS23" i="11" s="1"/>
  <c r="Z23" i="11"/>
  <c r="AR23" i="11" s="1"/>
  <c r="BJ23" i="11" s="1"/>
  <c r="CB23" i="11" s="1"/>
  <c r="CT23" i="11" s="1"/>
  <c r="AA23" i="11"/>
  <c r="AS23" i="11" s="1"/>
  <c r="BK23" i="11" s="1"/>
  <c r="CC23" i="11" s="1"/>
  <c r="CU23" i="11" s="1"/>
  <c r="AB23" i="11"/>
  <c r="AT23" i="11" s="1"/>
  <c r="BL23" i="11" s="1"/>
  <c r="CD23" i="11" s="1"/>
  <c r="CV23" i="11" s="1"/>
  <c r="AC23" i="11"/>
  <c r="AU23" i="11" s="1"/>
  <c r="BM23" i="11" s="1"/>
  <c r="CE23" i="11" s="1"/>
  <c r="CW23" i="11" s="1"/>
  <c r="AD23" i="11"/>
  <c r="AV23" i="11" s="1"/>
  <c r="BN23" i="11" s="1"/>
  <c r="CF23" i="11" s="1"/>
  <c r="CX23" i="11" s="1"/>
  <c r="AE23" i="11"/>
  <c r="AW23" i="11" s="1"/>
  <c r="BO23" i="11" s="1"/>
  <c r="CG23" i="11" s="1"/>
  <c r="CY23" i="11" s="1"/>
  <c r="AF23" i="11"/>
  <c r="AX23" i="11" s="1"/>
  <c r="BP23" i="11" s="1"/>
  <c r="CH23" i="11" s="1"/>
  <c r="CZ23" i="11" s="1"/>
  <c r="AG23" i="11"/>
  <c r="AY23" i="11" s="1"/>
  <c r="BQ23" i="11" s="1"/>
  <c r="CI23" i="11" s="1"/>
  <c r="DA23" i="11" s="1"/>
  <c r="X24" i="11"/>
  <c r="AP24" i="11" s="1"/>
  <c r="BH24" i="11" s="1"/>
  <c r="BZ24" i="11" s="1"/>
  <c r="Y24" i="11"/>
  <c r="AQ24" i="11" s="1"/>
  <c r="BI24" i="11" s="1"/>
  <c r="CA24" i="11" s="1"/>
  <c r="CS24" i="11" s="1"/>
  <c r="Z24" i="11"/>
  <c r="AR24" i="11" s="1"/>
  <c r="BJ24" i="11" s="1"/>
  <c r="CB24" i="11" s="1"/>
  <c r="CT24" i="11" s="1"/>
  <c r="AA24" i="11"/>
  <c r="AS24" i="11" s="1"/>
  <c r="BK24" i="11" s="1"/>
  <c r="CC24" i="11" s="1"/>
  <c r="CU24" i="11" s="1"/>
  <c r="AB24" i="11"/>
  <c r="AT24" i="11" s="1"/>
  <c r="BL24" i="11" s="1"/>
  <c r="CD24" i="11" s="1"/>
  <c r="CV24" i="11" s="1"/>
  <c r="AC24" i="11"/>
  <c r="AU24" i="11" s="1"/>
  <c r="BM24" i="11" s="1"/>
  <c r="CE24" i="11" s="1"/>
  <c r="CW24" i="11" s="1"/>
  <c r="AD24" i="11"/>
  <c r="AV24" i="11" s="1"/>
  <c r="BN24" i="11" s="1"/>
  <c r="CF24" i="11" s="1"/>
  <c r="CX24" i="11" s="1"/>
  <c r="AE24" i="11"/>
  <c r="AW24" i="11" s="1"/>
  <c r="BO24" i="11" s="1"/>
  <c r="CG24" i="11" s="1"/>
  <c r="AF24" i="11"/>
  <c r="AX24" i="11" s="1"/>
  <c r="BP24" i="11" s="1"/>
  <c r="CH24" i="11" s="1"/>
  <c r="CZ24" i="11" s="1"/>
  <c r="AG24" i="11"/>
  <c r="AY24" i="11" s="1"/>
  <c r="BQ24" i="11" s="1"/>
  <c r="CI24" i="11" s="1"/>
  <c r="DA24" i="11" s="1"/>
  <c r="X25" i="11"/>
  <c r="AP25" i="11" s="1"/>
  <c r="Y25" i="11"/>
  <c r="AQ25" i="11" s="1"/>
  <c r="BI25" i="11" s="1"/>
  <c r="CA25" i="11" s="1"/>
  <c r="CS25" i="11" s="1"/>
  <c r="Z25" i="11"/>
  <c r="AR25" i="11" s="1"/>
  <c r="BJ25" i="11" s="1"/>
  <c r="CB25" i="11" s="1"/>
  <c r="CT25" i="11" s="1"/>
  <c r="AA25" i="11"/>
  <c r="AS25" i="11" s="1"/>
  <c r="BK25" i="11" s="1"/>
  <c r="CC25" i="11" s="1"/>
  <c r="CU25" i="11" s="1"/>
  <c r="AB25" i="11"/>
  <c r="AT25" i="11" s="1"/>
  <c r="BL25" i="11" s="1"/>
  <c r="CD25" i="11" s="1"/>
  <c r="CV25" i="11" s="1"/>
  <c r="AC25" i="11"/>
  <c r="AU25" i="11" s="1"/>
  <c r="BM25" i="11" s="1"/>
  <c r="CE25" i="11" s="1"/>
  <c r="CW25" i="11" s="1"/>
  <c r="AD25" i="11"/>
  <c r="AV25" i="11" s="1"/>
  <c r="BN25" i="11" s="1"/>
  <c r="CF25" i="11" s="1"/>
  <c r="CX25" i="11" s="1"/>
  <c r="AE25" i="11"/>
  <c r="AW25" i="11" s="1"/>
  <c r="BO25" i="11" s="1"/>
  <c r="CG25" i="11" s="1"/>
  <c r="CY25" i="11" s="1"/>
  <c r="AF25" i="11"/>
  <c r="AX25" i="11" s="1"/>
  <c r="BP25" i="11" s="1"/>
  <c r="CH25" i="11" s="1"/>
  <c r="CZ25" i="11" s="1"/>
  <c r="AG25" i="11"/>
  <c r="AY25" i="11" s="1"/>
  <c r="BQ25" i="11" s="1"/>
  <c r="CI25" i="11" s="1"/>
  <c r="DA25" i="11" s="1"/>
  <c r="X26" i="11"/>
  <c r="AP26" i="11" s="1"/>
  <c r="BH26" i="11" s="1"/>
  <c r="BZ26" i="11" s="1"/>
  <c r="CR26" i="11" s="1"/>
  <c r="Y26" i="11"/>
  <c r="AQ26" i="11" s="1"/>
  <c r="BI26" i="11" s="1"/>
  <c r="CA26" i="11" s="1"/>
  <c r="CS26" i="11" s="1"/>
  <c r="Z26" i="11"/>
  <c r="AR26" i="11" s="1"/>
  <c r="BJ26" i="11" s="1"/>
  <c r="CB26" i="11" s="1"/>
  <c r="CT26" i="11" s="1"/>
  <c r="AA26" i="11"/>
  <c r="AS26" i="11" s="1"/>
  <c r="BK26" i="11" s="1"/>
  <c r="CC26" i="11" s="1"/>
  <c r="CU26" i="11" s="1"/>
  <c r="AB26" i="11"/>
  <c r="AT26" i="11" s="1"/>
  <c r="BL26" i="11" s="1"/>
  <c r="CD26" i="11" s="1"/>
  <c r="CV26" i="11" s="1"/>
  <c r="AC26" i="11"/>
  <c r="AU26" i="11" s="1"/>
  <c r="BM26" i="11" s="1"/>
  <c r="CE26" i="11" s="1"/>
  <c r="CW26" i="11" s="1"/>
  <c r="AD26" i="11"/>
  <c r="AV26" i="11" s="1"/>
  <c r="BN26" i="11" s="1"/>
  <c r="CF26" i="11" s="1"/>
  <c r="CX26" i="11" s="1"/>
  <c r="AE26" i="11"/>
  <c r="AW26" i="11" s="1"/>
  <c r="BO26" i="11" s="1"/>
  <c r="CG26" i="11" s="1"/>
  <c r="CY26" i="11" s="1"/>
  <c r="AF26" i="11"/>
  <c r="AX26" i="11" s="1"/>
  <c r="BP26" i="11" s="1"/>
  <c r="CH26" i="11" s="1"/>
  <c r="CZ26" i="11" s="1"/>
  <c r="AG26" i="11"/>
  <c r="AY26" i="11" s="1"/>
  <c r="BQ26" i="11" s="1"/>
  <c r="CI26" i="11" s="1"/>
  <c r="X27" i="11"/>
  <c r="AP27" i="11" s="1"/>
  <c r="BH27" i="11" s="1"/>
  <c r="BZ27" i="11" s="1"/>
  <c r="Y27" i="11"/>
  <c r="AQ27" i="11" s="1"/>
  <c r="BI27" i="11" s="1"/>
  <c r="CA27" i="11" s="1"/>
  <c r="CS27" i="11" s="1"/>
  <c r="Z27" i="11"/>
  <c r="AR27" i="11" s="1"/>
  <c r="BJ27" i="11" s="1"/>
  <c r="CB27" i="11" s="1"/>
  <c r="CT27" i="11" s="1"/>
  <c r="AA27" i="11"/>
  <c r="AS27" i="11" s="1"/>
  <c r="BK27" i="11" s="1"/>
  <c r="CC27" i="11" s="1"/>
  <c r="CU27" i="11" s="1"/>
  <c r="AB27" i="11"/>
  <c r="AT27" i="11" s="1"/>
  <c r="AC27" i="11"/>
  <c r="AU27" i="11" s="1"/>
  <c r="BM27" i="11" s="1"/>
  <c r="CE27" i="11" s="1"/>
  <c r="CW27" i="11" s="1"/>
  <c r="AD27" i="11"/>
  <c r="AV27" i="11" s="1"/>
  <c r="BN27" i="11" s="1"/>
  <c r="CF27" i="11" s="1"/>
  <c r="CX27" i="11" s="1"/>
  <c r="AE27" i="11"/>
  <c r="AW27" i="11" s="1"/>
  <c r="BO27" i="11" s="1"/>
  <c r="CG27" i="11" s="1"/>
  <c r="AF27" i="11"/>
  <c r="AX27" i="11" s="1"/>
  <c r="BP27" i="11" s="1"/>
  <c r="CH27" i="11" s="1"/>
  <c r="CZ27" i="11" s="1"/>
  <c r="AG27" i="11"/>
  <c r="AY27" i="11" s="1"/>
  <c r="BQ27" i="11" s="1"/>
  <c r="CI27" i="11" s="1"/>
  <c r="DA27" i="11" s="1"/>
  <c r="X28" i="11"/>
  <c r="AP28" i="11" s="1"/>
  <c r="Y28" i="11"/>
  <c r="AQ28" i="11" s="1"/>
  <c r="BI28" i="11" s="1"/>
  <c r="CA28" i="11" s="1"/>
  <c r="CS28" i="11" s="1"/>
  <c r="Z28" i="11"/>
  <c r="AR28" i="11" s="1"/>
  <c r="BJ28" i="11" s="1"/>
  <c r="CB28" i="11" s="1"/>
  <c r="CT28" i="11" s="1"/>
  <c r="AA28" i="11"/>
  <c r="AS28" i="11" s="1"/>
  <c r="BK28" i="11" s="1"/>
  <c r="CC28" i="11" s="1"/>
  <c r="CU28" i="11" s="1"/>
  <c r="AB28" i="11"/>
  <c r="AT28" i="11" s="1"/>
  <c r="BL28" i="11" s="1"/>
  <c r="CD28" i="11" s="1"/>
  <c r="CV28" i="11" s="1"/>
  <c r="AC28" i="11"/>
  <c r="AU28" i="11" s="1"/>
  <c r="BM28" i="11" s="1"/>
  <c r="CE28" i="11" s="1"/>
  <c r="CW28" i="11" s="1"/>
  <c r="AD28" i="11"/>
  <c r="AV28" i="11" s="1"/>
  <c r="BN28" i="11" s="1"/>
  <c r="CF28" i="11" s="1"/>
  <c r="CX28" i="11" s="1"/>
  <c r="AE28" i="11"/>
  <c r="AW28" i="11" s="1"/>
  <c r="BO28" i="11" s="1"/>
  <c r="CG28" i="11" s="1"/>
  <c r="CY28" i="11" s="1"/>
  <c r="AF28" i="11"/>
  <c r="AX28" i="11" s="1"/>
  <c r="BP28" i="11" s="1"/>
  <c r="CH28" i="11" s="1"/>
  <c r="CZ28" i="11" s="1"/>
  <c r="AG28" i="11"/>
  <c r="AY28" i="11" s="1"/>
  <c r="BQ28" i="11" s="1"/>
  <c r="CI28" i="11" s="1"/>
  <c r="DA28" i="11" s="1"/>
  <c r="X29" i="11"/>
  <c r="AP29" i="11" s="1"/>
  <c r="BH29" i="11" s="1"/>
  <c r="BZ29" i="11" s="1"/>
  <c r="CR29" i="11" s="1"/>
  <c r="Y29" i="11"/>
  <c r="AQ29" i="11" s="1"/>
  <c r="BI29" i="11" s="1"/>
  <c r="CA29" i="11" s="1"/>
  <c r="CS29" i="11" s="1"/>
  <c r="Z29" i="11"/>
  <c r="AR29" i="11" s="1"/>
  <c r="BJ29" i="11" s="1"/>
  <c r="CB29" i="11" s="1"/>
  <c r="CT29" i="11" s="1"/>
  <c r="AA29" i="11"/>
  <c r="AS29" i="11" s="1"/>
  <c r="BK29" i="11" s="1"/>
  <c r="CC29" i="11" s="1"/>
  <c r="CU29" i="11" s="1"/>
  <c r="AB29" i="11"/>
  <c r="AT29" i="11" s="1"/>
  <c r="BL29" i="11" s="1"/>
  <c r="CD29" i="11" s="1"/>
  <c r="CV29" i="11" s="1"/>
  <c r="AC29" i="11"/>
  <c r="AU29" i="11" s="1"/>
  <c r="BM29" i="11" s="1"/>
  <c r="CE29" i="11" s="1"/>
  <c r="CW29" i="11" s="1"/>
  <c r="AD29" i="11"/>
  <c r="AV29" i="11" s="1"/>
  <c r="BN29" i="11" s="1"/>
  <c r="CF29" i="11" s="1"/>
  <c r="CX29" i="11" s="1"/>
  <c r="AE29" i="11"/>
  <c r="AW29" i="11" s="1"/>
  <c r="BO29" i="11" s="1"/>
  <c r="CG29" i="11" s="1"/>
  <c r="CY29" i="11" s="1"/>
  <c r="AF29" i="11"/>
  <c r="AX29" i="11" s="1"/>
  <c r="BP29" i="11" s="1"/>
  <c r="CH29" i="11" s="1"/>
  <c r="CZ29" i="11" s="1"/>
  <c r="AG29" i="11"/>
  <c r="AY29" i="11" s="1"/>
  <c r="BQ29" i="11" s="1"/>
  <c r="CI29" i="11" s="1"/>
  <c r="X30" i="11"/>
  <c r="AP30" i="11" s="1"/>
  <c r="Y30" i="11"/>
  <c r="AQ30" i="11" s="1"/>
  <c r="BI30" i="11" s="1"/>
  <c r="CA30" i="11" s="1"/>
  <c r="CS30" i="11" s="1"/>
  <c r="Z30" i="11"/>
  <c r="AR30" i="11" s="1"/>
  <c r="AA30" i="11"/>
  <c r="AS30" i="11" s="1"/>
  <c r="BK30" i="11" s="1"/>
  <c r="CC30" i="11" s="1"/>
  <c r="CU30" i="11" s="1"/>
  <c r="AB30" i="11"/>
  <c r="AT30" i="11" s="1"/>
  <c r="BL30" i="11" s="1"/>
  <c r="CD30" i="11" s="1"/>
  <c r="CV30" i="11" s="1"/>
  <c r="AC30" i="11"/>
  <c r="AU30" i="11" s="1"/>
  <c r="BM30" i="11" s="1"/>
  <c r="CE30" i="11" s="1"/>
  <c r="CW30" i="11" s="1"/>
  <c r="AD30" i="11"/>
  <c r="AV30" i="11" s="1"/>
  <c r="BN30" i="11" s="1"/>
  <c r="CF30" i="11" s="1"/>
  <c r="CX30" i="11" s="1"/>
  <c r="AE30" i="11"/>
  <c r="AW30" i="11" s="1"/>
  <c r="BO30" i="11" s="1"/>
  <c r="CG30" i="11" s="1"/>
  <c r="CY30" i="11" s="1"/>
  <c r="AF30" i="11"/>
  <c r="AX30" i="11" s="1"/>
  <c r="BP30" i="11" s="1"/>
  <c r="CH30" i="11" s="1"/>
  <c r="CZ30" i="11" s="1"/>
  <c r="AG30" i="11"/>
  <c r="AY30" i="11" s="1"/>
  <c r="BQ30" i="11" s="1"/>
  <c r="CI30" i="11" s="1"/>
  <c r="DA30" i="11" s="1"/>
  <c r="X31" i="11"/>
  <c r="AP31" i="11" s="1"/>
  <c r="BH31" i="11" s="1"/>
  <c r="BZ31" i="11" s="1"/>
  <c r="Y31" i="11"/>
  <c r="AQ31" i="11" s="1"/>
  <c r="BI31" i="11" s="1"/>
  <c r="CA31" i="11" s="1"/>
  <c r="CS31" i="11" s="1"/>
  <c r="Z31" i="11"/>
  <c r="AR31" i="11" s="1"/>
  <c r="BJ31" i="11" s="1"/>
  <c r="CB31" i="11" s="1"/>
  <c r="CT31" i="11" s="1"/>
  <c r="AA31" i="11"/>
  <c r="AS31" i="11" s="1"/>
  <c r="BK31" i="11" s="1"/>
  <c r="CC31" i="11" s="1"/>
  <c r="CU31" i="11" s="1"/>
  <c r="AB31" i="11"/>
  <c r="AT31" i="11" s="1"/>
  <c r="BL31" i="11" s="1"/>
  <c r="CD31" i="11" s="1"/>
  <c r="CV31" i="11" s="1"/>
  <c r="AC31" i="11"/>
  <c r="AU31" i="11" s="1"/>
  <c r="BM31" i="11" s="1"/>
  <c r="CE31" i="11" s="1"/>
  <c r="CW31" i="11" s="1"/>
  <c r="AD31" i="11"/>
  <c r="AV31" i="11" s="1"/>
  <c r="BN31" i="11" s="1"/>
  <c r="CF31" i="11" s="1"/>
  <c r="CX31" i="11" s="1"/>
  <c r="AE31" i="11"/>
  <c r="AW31" i="11" s="1"/>
  <c r="BO31" i="11" s="1"/>
  <c r="CG31" i="11" s="1"/>
  <c r="CY31" i="11" s="1"/>
  <c r="AF31" i="11"/>
  <c r="AX31" i="11" s="1"/>
  <c r="BP31" i="11" s="1"/>
  <c r="CH31" i="11" s="1"/>
  <c r="CZ31" i="11" s="1"/>
  <c r="AG31" i="11"/>
  <c r="AY31" i="11" s="1"/>
  <c r="BQ31" i="11" s="1"/>
  <c r="CI31" i="11" s="1"/>
  <c r="DA31" i="11" s="1"/>
  <c r="X32" i="11"/>
  <c r="AP32" i="11" s="1"/>
  <c r="Y32" i="11"/>
  <c r="AQ32" i="11" s="1"/>
  <c r="Z32" i="11"/>
  <c r="AR32" i="11" s="1"/>
  <c r="BJ32" i="11" s="1"/>
  <c r="CB32" i="11" s="1"/>
  <c r="CT32" i="11" s="1"/>
  <c r="AA32" i="11"/>
  <c r="AS32" i="11" s="1"/>
  <c r="BK32" i="11" s="1"/>
  <c r="CC32" i="11" s="1"/>
  <c r="CU32" i="11" s="1"/>
  <c r="AB32" i="11"/>
  <c r="AT32" i="11" s="1"/>
  <c r="BL32" i="11" s="1"/>
  <c r="CD32" i="11" s="1"/>
  <c r="CV32" i="11" s="1"/>
  <c r="AC32" i="11"/>
  <c r="AU32" i="11" s="1"/>
  <c r="BM32" i="11" s="1"/>
  <c r="CE32" i="11" s="1"/>
  <c r="AD32" i="11"/>
  <c r="AV32" i="11" s="1"/>
  <c r="BN32" i="11" s="1"/>
  <c r="CF32" i="11" s="1"/>
  <c r="CX32" i="11" s="1"/>
  <c r="AE32" i="11"/>
  <c r="AW32" i="11" s="1"/>
  <c r="BO32" i="11" s="1"/>
  <c r="CG32" i="11" s="1"/>
  <c r="CY32" i="11" s="1"/>
  <c r="AF32" i="11"/>
  <c r="AX32" i="11" s="1"/>
  <c r="BP32" i="11" s="1"/>
  <c r="CH32" i="11" s="1"/>
  <c r="CZ32" i="11" s="1"/>
  <c r="AG32" i="11"/>
  <c r="AY32" i="11" s="1"/>
  <c r="BQ32" i="11" s="1"/>
  <c r="CI32" i="11" s="1"/>
  <c r="DA32" i="11" s="1"/>
  <c r="X33" i="11"/>
  <c r="AP33" i="11" s="1"/>
  <c r="BH33" i="11" s="1"/>
  <c r="BZ33" i="11" s="1"/>
  <c r="Y33" i="11"/>
  <c r="AQ33" i="11" s="1"/>
  <c r="BI33" i="11" s="1"/>
  <c r="CA33" i="11" s="1"/>
  <c r="CS33" i="11" s="1"/>
  <c r="Z33" i="11"/>
  <c r="AR33" i="11" s="1"/>
  <c r="BJ33" i="11" s="1"/>
  <c r="CB33" i="11" s="1"/>
  <c r="CT33" i="11" s="1"/>
  <c r="AA33" i="11"/>
  <c r="AS33" i="11" s="1"/>
  <c r="BK33" i="11" s="1"/>
  <c r="CC33" i="11" s="1"/>
  <c r="CU33" i="11" s="1"/>
  <c r="AB33" i="11"/>
  <c r="AT33" i="11" s="1"/>
  <c r="BL33" i="11" s="1"/>
  <c r="CD33" i="11" s="1"/>
  <c r="CV33" i="11" s="1"/>
  <c r="AC33" i="11"/>
  <c r="AU33" i="11" s="1"/>
  <c r="BM33" i="11" s="1"/>
  <c r="CE33" i="11" s="1"/>
  <c r="CW33" i="11" s="1"/>
  <c r="AD33" i="11"/>
  <c r="AV33" i="11" s="1"/>
  <c r="BN33" i="11" s="1"/>
  <c r="CF33" i="11" s="1"/>
  <c r="CX33" i="11" s="1"/>
  <c r="AE33" i="11"/>
  <c r="AW33" i="11" s="1"/>
  <c r="BO33" i="11" s="1"/>
  <c r="CG33" i="11" s="1"/>
  <c r="CY33" i="11" s="1"/>
  <c r="AF33" i="11"/>
  <c r="AX33" i="11" s="1"/>
  <c r="BP33" i="11" s="1"/>
  <c r="CH33" i="11" s="1"/>
  <c r="CZ33" i="11" s="1"/>
  <c r="AG33" i="11"/>
  <c r="AY33" i="11" s="1"/>
  <c r="BQ33" i="11" s="1"/>
  <c r="CI33" i="11" s="1"/>
  <c r="DA33" i="11" s="1"/>
  <c r="X34" i="11"/>
  <c r="AP34" i="11" s="1"/>
  <c r="Y34" i="11"/>
  <c r="AQ34" i="11" s="1"/>
  <c r="BI34" i="11" s="1"/>
  <c r="CA34" i="11" s="1"/>
  <c r="CS34" i="11" s="1"/>
  <c r="Z34" i="11"/>
  <c r="AR34" i="11" s="1"/>
  <c r="BJ34" i="11" s="1"/>
  <c r="CB34" i="11" s="1"/>
  <c r="CT34" i="11" s="1"/>
  <c r="AA34" i="11"/>
  <c r="AS34" i="11" s="1"/>
  <c r="BK34" i="11" s="1"/>
  <c r="CC34" i="11" s="1"/>
  <c r="CU34" i="11" s="1"/>
  <c r="AB34" i="11"/>
  <c r="AT34" i="11" s="1"/>
  <c r="BL34" i="11" s="1"/>
  <c r="CD34" i="11" s="1"/>
  <c r="CV34" i="11" s="1"/>
  <c r="AC34" i="11"/>
  <c r="AU34" i="11" s="1"/>
  <c r="BM34" i="11" s="1"/>
  <c r="CE34" i="11" s="1"/>
  <c r="CW34" i="11" s="1"/>
  <c r="AD34" i="11"/>
  <c r="AV34" i="11" s="1"/>
  <c r="AE34" i="11"/>
  <c r="AW34" i="11" s="1"/>
  <c r="BO34" i="11" s="1"/>
  <c r="CG34" i="11" s="1"/>
  <c r="CY34" i="11" s="1"/>
  <c r="AF34" i="11"/>
  <c r="AX34" i="11" s="1"/>
  <c r="BP34" i="11" s="1"/>
  <c r="CH34" i="11" s="1"/>
  <c r="CZ34" i="11" s="1"/>
  <c r="AG34" i="11"/>
  <c r="AY34" i="11" s="1"/>
  <c r="BQ34" i="11" s="1"/>
  <c r="CI34" i="11" s="1"/>
  <c r="DA34" i="11" s="1"/>
  <c r="X35" i="11"/>
  <c r="AP35" i="11" s="1"/>
  <c r="BH35" i="11" s="1"/>
  <c r="BZ35" i="11" s="1"/>
  <c r="CR35" i="11" s="1"/>
  <c r="Y35" i="11"/>
  <c r="AQ35" i="11" s="1"/>
  <c r="BI35" i="11" s="1"/>
  <c r="CA35" i="11" s="1"/>
  <c r="CS35" i="11" s="1"/>
  <c r="Z35" i="11"/>
  <c r="AR35" i="11" s="1"/>
  <c r="BJ35" i="11" s="1"/>
  <c r="CB35" i="11" s="1"/>
  <c r="CT35" i="11" s="1"/>
  <c r="AA35" i="11"/>
  <c r="AS35" i="11" s="1"/>
  <c r="BK35" i="11" s="1"/>
  <c r="CC35" i="11" s="1"/>
  <c r="CU35" i="11" s="1"/>
  <c r="AB35" i="11"/>
  <c r="AT35" i="11" s="1"/>
  <c r="BL35" i="11" s="1"/>
  <c r="CD35" i="11" s="1"/>
  <c r="CV35" i="11" s="1"/>
  <c r="AC35" i="11"/>
  <c r="AU35" i="11" s="1"/>
  <c r="BM35" i="11" s="1"/>
  <c r="CE35" i="11" s="1"/>
  <c r="CW35" i="11" s="1"/>
  <c r="AD35" i="11"/>
  <c r="AV35" i="11" s="1"/>
  <c r="BN35" i="11" s="1"/>
  <c r="CF35" i="11" s="1"/>
  <c r="CX35" i="11" s="1"/>
  <c r="AE35" i="11"/>
  <c r="AW35" i="11" s="1"/>
  <c r="BO35" i="11" s="1"/>
  <c r="CG35" i="11" s="1"/>
  <c r="CY35" i="11" s="1"/>
  <c r="AF35" i="11"/>
  <c r="AX35" i="11" s="1"/>
  <c r="BP35" i="11" s="1"/>
  <c r="CH35" i="11" s="1"/>
  <c r="CZ35" i="11" s="1"/>
  <c r="AG35" i="11"/>
  <c r="AY35" i="11" s="1"/>
  <c r="BQ35" i="11" s="1"/>
  <c r="CI35" i="11" s="1"/>
  <c r="DA35" i="11" s="1"/>
  <c r="X36" i="11"/>
  <c r="AP36" i="11" s="1"/>
  <c r="BH36" i="11" s="1"/>
  <c r="BZ36" i="11" s="1"/>
  <c r="Y36" i="11"/>
  <c r="AQ36" i="11" s="1"/>
  <c r="BI36" i="11" s="1"/>
  <c r="CA36" i="11" s="1"/>
  <c r="CS36" i="11" s="1"/>
  <c r="Z36" i="11"/>
  <c r="AR36" i="11" s="1"/>
  <c r="BJ36" i="11" s="1"/>
  <c r="CB36" i="11" s="1"/>
  <c r="CT36" i="11" s="1"/>
  <c r="AA36" i="11"/>
  <c r="AS36" i="11" s="1"/>
  <c r="BK36" i="11" s="1"/>
  <c r="CC36" i="11" s="1"/>
  <c r="CU36" i="11" s="1"/>
  <c r="AB36" i="11"/>
  <c r="AT36" i="11" s="1"/>
  <c r="BL36" i="11" s="1"/>
  <c r="CD36" i="11" s="1"/>
  <c r="CV36" i="11" s="1"/>
  <c r="AC36" i="11"/>
  <c r="AU36" i="11" s="1"/>
  <c r="BM36" i="11" s="1"/>
  <c r="CE36" i="11" s="1"/>
  <c r="CW36" i="11" s="1"/>
  <c r="AD36" i="11"/>
  <c r="AV36" i="11" s="1"/>
  <c r="BN36" i="11" s="1"/>
  <c r="CF36" i="11" s="1"/>
  <c r="CX36" i="11" s="1"/>
  <c r="AE36" i="11"/>
  <c r="AW36" i="11" s="1"/>
  <c r="BO36" i="11" s="1"/>
  <c r="CG36" i="11" s="1"/>
  <c r="CY36" i="11" s="1"/>
  <c r="AF36" i="11"/>
  <c r="AX36" i="11" s="1"/>
  <c r="BP36" i="11" s="1"/>
  <c r="CH36" i="11" s="1"/>
  <c r="CZ36" i="11" s="1"/>
  <c r="AG36" i="11"/>
  <c r="AY36" i="11" s="1"/>
  <c r="BQ36" i="11" s="1"/>
  <c r="CI36" i="11" s="1"/>
  <c r="DA36" i="11" s="1"/>
  <c r="X37" i="11"/>
  <c r="AP37" i="11" s="1"/>
  <c r="BH37" i="11" s="1"/>
  <c r="BZ37" i="11" s="1"/>
  <c r="Y37" i="11"/>
  <c r="AQ37" i="11" s="1"/>
  <c r="BI37" i="11" s="1"/>
  <c r="CA37" i="11" s="1"/>
  <c r="CS37" i="11" s="1"/>
  <c r="Z37" i="11"/>
  <c r="AR37" i="11" s="1"/>
  <c r="BJ37" i="11" s="1"/>
  <c r="CB37" i="11" s="1"/>
  <c r="CT37" i="11" s="1"/>
  <c r="AA37" i="11"/>
  <c r="AS37" i="11" s="1"/>
  <c r="BK37" i="11" s="1"/>
  <c r="CC37" i="11" s="1"/>
  <c r="CU37" i="11" s="1"/>
  <c r="AB37" i="11"/>
  <c r="AT37" i="11" s="1"/>
  <c r="BL37" i="11" s="1"/>
  <c r="CD37" i="11" s="1"/>
  <c r="CV37" i="11" s="1"/>
  <c r="AC37" i="11"/>
  <c r="AU37" i="11" s="1"/>
  <c r="BM37" i="11" s="1"/>
  <c r="CE37" i="11" s="1"/>
  <c r="CW37" i="11" s="1"/>
  <c r="AD37" i="11"/>
  <c r="AV37" i="11" s="1"/>
  <c r="BN37" i="11" s="1"/>
  <c r="CF37" i="11" s="1"/>
  <c r="CX37" i="11" s="1"/>
  <c r="AE37" i="11"/>
  <c r="AW37" i="11" s="1"/>
  <c r="BO37" i="11" s="1"/>
  <c r="CG37" i="11" s="1"/>
  <c r="CY37" i="11" s="1"/>
  <c r="AF37" i="11"/>
  <c r="AX37" i="11" s="1"/>
  <c r="BP37" i="11" s="1"/>
  <c r="CH37" i="11" s="1"/>
  <c r="CZ37" i="11" s="1"/>
  <c r="AG37" i="11"/>
  <c r="AY37" i="11" s="1"/>
  <c r="BQ37" i="11" s="1"/>
  <c r="CI37" i="11" s="1"/>
  <c r="DA37" i="11" s="1"/>
  <c r="X38" i="11"/>
  <c r="AP38" i="11" s="1"/>
  <c r="Y38" i="11"/>
  <c r="AQ38" i="11" s="1"/>
  <c r="BI38" i="11" s="1"/>
  <c r="CA38" i="11" s="1"/>
  <c r="CS38" i="11" s="1"/>
  <c r="Z38" i="11"/>
  <c r="AR38" i="11" s="1"/>
  <c r="BJ38" i="11" s="1"/>
  <c r="CB38" i="11" s="1"/>
  <c r="CT38" i="11" s="1"/>
  <c r="AA38" i="11"/>
  <c r="AS38" i="11" s="1"/>
  <c r="BK38" i="11" s="1"/>
  <c r="CC38" i="11" s="1"/>
  <c r="CU38" i="11" s="1"/>
  <c r="AB38" i="11"/>
  <c r="AT38" i="11" s="1"/>
  <c r="BL38" i="11" s="1"/>
  <c r="CD38" i="11" s="1"/>
  <c r="CV38" i="11" s="1"/>
  <c r="AC38" i="11"/>
  <c r="AU38" i="11" s="1"/>
  <c r="BM38" i="11" s="1"/>
  <c r="CE38" i="11" s="1"/>
  <c r="CW38" i="11" s="1"/>
  <c r="AD38" i="11"/>
  <c r="AV38" i="11" s="1"/>
  <c r="BN38" i="11" s="1"/>
  <c r="CF38" i="11" s="1"/>
  <c r="CX38" i="11" s="1"/>
  <c r="AE38" i="11"/>
  <c r="AW38" i="11" s="1"/>
  <c r="BO38" i="11" s="1"/>
  <c r="CG38" i="11" s="1"/>
  <c r="CY38" i="11" s="1"/>
  <c r="AF38" i="11"/>
  <c r="AX38" i="11" s="1"/>
  <c r="BP38" i="11" s="1"/>
  <c r="CH38" i="11" s="1"/>
  <c r="CZ38" i="11" s="1"/>
  <c r="AG38" i="11"/>
  <c r="AY38" i="11" s="1"/>
  <c r="BQ38" i="11" s="1"/>
  <c r="CI38" i="11" s="1"/>
  <c r="DA38" i="11" s="1"/>
  <c r="X39" i="11"/>
  <c r="AP39" i="11" s="1"/>
  <c r="BH39" i="11" s="1"/>
  <c r="BZ39" i="11" s="1"/>
  <c r="Y39" i="11"/>
  <c r="AQ39" i="11" s="1"/>
  <c r="BI39" i="11" s="1"/>
  <c r="CA39" i="11" s="1"/>
  <c r="CS39" i="11" s="1"/>
  <c r="Z39" i="11"/>
  <c r="AR39" i="11" s="1"/>
  <c r="AA39" i="11"/>
  <c r="AS39" i="11" s="1"/>
  <c r="BK39" i="11" s="1"/>
  <c r="CC39" i="11" s="1"/>
  <c r="CU39" i="11" s="1"/>
  <c r="AB39" i="11"/>
  <c r="AT39" i="11" s="1"/>
  <c r="BL39" i="11" s="1"/>
  <c r="CD39" i="11" s="1"/>
  <c r="CV39" i="11" s="1"/>
  <c r="AC39" i="11"/>
  <c r="AU39" i="11" s="1"/>
  <c r="BM39" i="11" s="1"/>
  <c r="CE39" i="11" s="1"/>
  <c r="CW39" i="11" s="1"/>
  <c r="AD39" i="11"/>
  <c r="AV39" i="11" s="1"/>
  <c r="BN39" i="11" s="1"/>
  <c r="CF39" i="11" s="1"/>
  <c r="CX39" i="11" s="1"/>
  <c r="AE39" i="11"/>
  <c r="AW39" i="11" s="1"/>
  <c r="BO39" i="11" s="1"/>
  <c r="CG39" i="11" s="1"/>
  <c r="CY39" i="11" s="1"/>
  <c r="AF39" i="11"/>
  <c r="AX39" i="11" s="1"/>
  <c r="BP39" i="11" s="1"/>
  <c r="CH39" i="11" s="1"/>
  <c r="CZ39" i="11" s="1"/>
  <c r="AG39" i="11"/>
  <c r="AY39" i="11" s="1"/>
  <c r="BQ39" i="11" s="1"/>
  <c r="CI39" i="11" s="1"/>
  <c r="DA39" i="11" s="1"/>
  <c r="X40" i="11"/>
  <c r="AP40" i="11" s="1"/>
  <c r="BH40" i="11" s="1"/>
  <c r="BZ40" i="11" s="1"/>
  <c r="Y40" i="11"/>
  <c r="AQ40" i="11" s="1"/>
  <c r="BI40" i="11" s="1"/>
  <c r="CA40" i="11" s="1"/>
  <c r="CS40" i="11" s="1"/>
  <c r="Z40" i="11"/>
  <c r="AR40" i="11" s="1"/>
  <c r="BJ40" i="11" s="1"/>
  <c r="CB40" i="11" s="1"/>
  <c r="CT40" i="11" s="1"/>
  <c r="AA40" i="11"/>
  <c r="AS40" i="11" s="1"/>
  <c r="BK40" i="11" s="1"/>
  <c r="CC40" i="11" s="1"/>
  <c r="CU40" i="11" s="1"/>
  <c r="AB40" i="11"/>
  <c r="AT40" i="11" s="1"/>
  <c r="BL40" i="11" s="1"/>
  <c r="CD40" i="11" s="1"/>
  <c r="CV40" i="11" s="1"/>
  <c r="AC40" i="11"/>
  <c r="AU40" i="11" s="1"/>
  <c r="BM40" i="11" s="1"/>
  <c r="CE40" i="11" s="1"/>
  <c r="AD40" i="11"/>
  <c r="AV40" i="11" s="1"/>
  <c r="BN40" i="11" s="1"/>
  <c r="CF40" i="11" s="1"/>
  <c r="CX40" i="11" s="1"/>
  <c r="AE40" i="11"/>
  <c r="AW40" i="11" s="1"/>
  <c r="BO40" i="11" s="1"/>
  <c r="CG40" i="11" s="1"/>
  <c r="CY40" i="11" s="1"/>
  <c r="AF40" i="11"/>
  <c r="AX40" i="11" s="1"/>
  <c r="BP40" i="11" s="1"/>
  <c r="CH40" i="11" s="1"/>
  <c r="CZ40" i="11" s="1"/>
  <c r="AG40" i="11"/>
  <c r="AY40" i="11" s="1"/>
  <c r="BQ40" i="11" s="1"/>
  <c r="CI40" i="11" s="1"/>
  <c r="DA40" i="11" s="1"/>
  <c r="X41" i="11"/>
  <c r="AP41" i="11" s="1"/>
  <c r="Y41" i="11"/>
  <c r="AQ41" i="11" s="1"/>
  <c r="Z41" i="11"/>
  <c r="AR41" i="11" s="1"/>
  <c r="BJ41" i="11" s="1"/>
  <c r="CB41" i="11" s="1"/>
  <c r="CT41" i="11" s="1"/>
  <c r="AA41" i="11"/>
  <c r="AS41" i="11" s="1"/>
  <c r="BK41" i="11" s="1"/>
  <c r="CC41" i="11" s="1"/>
  <c r="CU41" i="11" s="1"/>
  <c r="AB41" i="11"/>
  <c r="AT41" i="11" s="1"/>
  <c r="BL41" i="11" s="1"/>
  <c r="CD41" i="11" s="1"/>
  <c r="CV41" i="11" s="1"/>
  <c r="AC41" i="11"/>
  <c r="AU41" i="11" s="1"/>
  <c r="BM41" i="11" s="1"/>
  <c r="CE41" i="11" s="1"/>
  <c r="CW41" i="11" s="1"/>
  <c r="AD41" i="11"/>
  <c r="AV41" i="11" s="1"/>
  <c r="BN41" i="11" s="1"/>
  <c r="CF41" i="11" s="1"/>
  <c r="CX41" i="11" s="1"/>
  <c r="AE41" i="11"/>
  <c r="AW41" i="11" s="1"/>
  <c r="BO41" i="11" s="1"/>
  <c r="CG41" i="11" s="1"/>
  <c r="CY41" i="11" s="1"/>
  <c r="AF41" i="11"/>
  <c r="AX41" i="11" s="1"/>
  <c r="BP41" i="11" s="1"/>
  <c r="CH41" i="11" s="1"/>
  <c r="CZ41" i="11" s="1"/>
  <c r="AG41" i="11"/>
  <c r="AY41" i="11" s="1"/>
  <c r="BQ41" i="11" s="1"/>
  <c r="CI41" i="11" s="1"/>
  <c r="DA41" i="11" s="1"/>
  <c r="X42" i="11"/>
  <c r="AP42" i="11" s="1"/>
  <c r="BH42" i="11" s="1"/>
  <c r="BZ42" i="11" s="1"/>
  <c r="Y42" i="11"/>
  <c r="AQ42" i="11" s="1"/>
  <c r="BI42" i="11" s="1"/>
  <c r="CA42" i="11" s="1"/>
  <c r="CS42" i="11" s="1"/>
  <c r="Z42" i="11"/>
  <c r="AR42" i="11" s="1"/>
  <c r="BJ42" i="11" s="1"/>
  <c r="CB42" i="11" s="1"/>
  <c r="CT42" i="11" s="1"/>
  <c r="AA42" i="11"/>
  <c r="AS42" i="11" s="1"/>
  <c r="BK42" i="11" s="1"/>
  <c r="CC42" i="11" s="1"/>
  <c r="CU42" i="11" s="1"/>
  <c r="AB42" i="11"/>
  <c r="AT42" i="11" s="1"/>
  <c r="BL42" i="11" s="1"/>
  <c r="CD42" i="11" s="1"/>
  <c r="CV42" i="11" s="1"/>
  <c r="AC42" i="11"/>
  <c r="AU42" i="11" s="1"/>
  <c r="BM42" i="11" s="1"/>
  <c r="CE42" i="11" s="1"/>
  <c r="CW42" i="11" s="1"/>
  <c r="AD42" i="11"/>
  <c r="AV42" i="11" s="1"/>
  <c r="BN42" i="11" s="1"/>
  <c r="CF42" i="11" s="1"/>
  <c r="CX42" i="11" s="1"/>
  <c r="AE42" i="11"/>
  <c r="AW42" i="11" s="1"/>
  <c r="BO42" i="11" s="1"/>
  <c r="CG42" i="11" s="1"/>
  <c r="AF42" i="11"/>
  <c r="AX42" i="11" s="1"/>
  <c r="BP42" i="11" s="1"/>
  <c r="CH42" i="11" s="1"/>
  <c r="CZ42" i="11" s="1"/>
  <c r="AG42" i="11"/>
  <c r="AY42" i="11" s="1"/>
  <c r="BQ42" i="11" s="1"/>
  <c r="CI42" i="11" s="1"/>
  <c r="DA42" i="11" s="1"/>
  <c r="X43" i="11"/>
  <c r="AP43" i="11" s="1"/>
  <c r="Y43" i="11"/>
  <c r="AQ43" i="11" s="1"/>
  <c r="BI43" i="11" s="1"/>
  <c r="CA43" i="11" s="1"/>
  <c r="CS43" i="11" s="1"/>
  <c r="Z43" i="11"/>
  <c r="AR43" i="11" s="1"/>
  <c r="BJ43" i="11" s="1"/>
  <c r="CB43" i="11" s="1"/>
  <c r="CT43" i="11" s="1"/>
  <c r="AA43" i="11"/>
  <c r="AS43" i="11" s="1"/>
  <c r="BK43" i="11" s="1"/>
  <c r="CC43" i="11" s="1"/>
  <c r="CU43" i="11" s="1"/>
  <c r="AB43" i="11"/>
  <c r="AT43" i="11" s="1"/>
  <c r="BL43" i="11" s="1"/>
  <c r="CD43" i="11" s="1"/>
  <c r="CV43" i="11" s="1"/>
  <c r="AC43" i="11"/>
  <c r="AU43" i="11" s="1"/>
  <c r="BM43" i="11" s="1"/>
  <c r="CE43" i="11" s="1"/>
  <c r="CW43" i="11" s="1"/>
  <c r="AD43" i="11"/>
  <c r="AV43" i="11" s="1"/>
  <c r="BN43" i="11" s="1"/>
  <c r="CF43" i="11" s="1"/>
  <c r="CX43" i="11" s="1"/>
  <c r="AE43" i="11"/>
  <c r="AW43" i="11" s="1"/>
  <c r="BO43" i="11" s="1"/>
  <c r="CG43" i="11" s="1"/>
  <c r="CY43" i="11" s="1"/>
  <c r="AF43" i="11"/>
  <c r="AX43" i="11" s="1"/>
  <c r="BP43" i="11" s="1"/>
  <c r="CH43" i="11" s="1"/>
  <c r="CZ43" i="11" s="1"/>
  <c r="AG43" i="11"/>
  <c r="AY43" i="11" s="1"/>
  <c r="BQ43" i="11" s="1"/>
  <c r="CI43" i="11" s="1"/>
  <c r="DA43" i="11" s="1"/>
  <c r="X44" i="11"/>
  <c r="AP44" i="11" s="1"/>
  <c r="BH44" i="11" s="1"/>
  <c r="BZ44" i="11" s="1"/>
  <c r="CR44" i="11" s="1"/>
  <c r="Y44" i="11"/>
  <c r="AQ44" i="11" s="1"/>
  <c r="BI44" i="11" s="1"/>
  <c r="CA44" i="11" s="1"/>
  <c r="CS44" i="11" s="1"/>
  <c r="Z44" i="11"/>
  <c r="AR44" i="11" s="1"/>
  <c r="BJ44" i="11" s="1"/>
  <c r="CB44" i="11" s="1"/>
  <c r="CT44" i="11" s="1"/>
  <c r="AA44" i="11"/>
  <c r="AS44" i="11" s="1"/>
  <c r="BK44" i="11" s="1"/>
  <c r="CC44" i="11" s="1"/>
  <c r="CU44" i="11" s="1"/>
  <c r="AB44" i="11"/>
  <c r="AT44" i="11" s="1"/>
  <c r="BL44" i="11" s="1"/>
  <c r="CD44" i="11" s="1"/>
  <c r="CV44" i="11" s="1"/>
  <c r="AC44" i="11"/>
  <c r="AU44" i="11" s="1"/>
  <c r="BM44" i="11" s="1"/>
  <c r="CE44" i="11" s="1"/>
  <c r="CW44" i="11" s="1"/>
  <c r="AD44" i="11"/>
  <c r="AV44" i="11" s="1"/>
  <c r="BN44" i="11" s="1"/>
  <c r="CF44" i="11" s="1"/>
  <c r="CX44" i="11" s="1"/>
  <c r="AE44" i="11"/>
  <c r="AW44" i="11" s="1"/>
  <c r="BO44" i="11" s="1"/>
  <c r="CG44" i="11" s="1"/>
  <c r="CY44" i="11" s="1"/>
  <c r="AF44" i="11"/>
  <c r="AX44" i="11" s="1"/>
  <c r="BP44" i="11" s="1"/>
  <c r="CH44" i="11" s="1"/>
  <c r="CZ44" i="11" s="1"/>
  <c r="AG44" i="11"/>
  <c r="AY44" i="11" s="1"/>
  <c r="BQ44" i="11" s="1"/>
  <c r="CI44" i="11" s="1"/>
  <c r="X45" i="11"/>
  <c r="AP45" i="11" s="1"/>
  <c r="BH45" i="11" s="1"/>
  <c r="BZ45" i="11" s="1"/>
  <c r="Y45" i="11"/>
  <c r="AQ45" i="11" s="1"/>
  <c r="BI45" i="11" s="1"/>
  <c r="CA45" i="11" s="1"/>
  <c r="CS45" i="11" s="1"/>
  <c r="Z45" i="11"/>
  <c r="AR45" i="11" s="1"/>
  <c r="BJ45" i="11" s="1"/>
  <c r="CB45" i="11" s="1"/>
  <c r="CT45" i="11" s="1"/>
  <c r="AA45" i="11"/>
  <c r="AS45" i="11" s="1"/>
  <c r="AB45" i="11"/>
  <c r="AT45" i="11" s="1"/>
  <c r="BL45" i="11" s="1"/>
  <c r="CD45" i="11" s="1"/>
  <c r="CV45" i="11" s="1"/>
  <c r="AC45" i="11"/>
  <c r="AU45" i="11" s="1"/>
  <c r="BM45" i="11" s="1"/>
  <c r="CE45" i="11" s="1"/>
  <c r="CW45" i="11" s="1"/>
  <c r="AD45" i="11"/>
  <c r="AV45" i="11" s="1"/>
  <c r="BN45" i="11" s="1"/>
  <c r="CF45" i="11" s="1"/>
  <c r="CX45" i="11" s="1"/>
  <c r="AE45" i="11"/>
  <c r="AW45" i="11" s="1"/>
  <c r="BO45" i="11" s="1"/>
  <c r="CG45" i="11" s="1"/>
  <c r="AF45" i="11"/>
  <c r="AX45" i="11" s="1"/>
  <c r="BP45" i="11" s="1"/>
  <c r="CH45" i="11" s="1"/>
  <c r="CZ45" i="11" s="1"/>
  <c r="AG45" i="11"/>
  <c r="AY45" i="11" s="1"/>
  <c r="BQ45" i="11" s="1"/>
  <c r="CI45" i="11" s="1"/>
  <c r="DA45" i="11" s="1"/>
  <c r="X46" i="11"/>
  <c r="AP46" i="11" s="1"/>
  <c r="Y46" i="11"/>
  <c r="AQ46" i="11" s="1"/>
  <c r="Z46" i="11"/>
  <c r="AR46" i="11" s="1"/>
  <c r="BJ46" i="11" s="1"/>
  <c r="CB46" i="11" s="1"/>
  <c r="CT46" i="11" s="1"/>
  <c r="AA46" i="11"/>
  <c r="AS46" i="11" s="1"/>
  <c r="BK46" i="11" s="1"/>
  <c r="CC46" i="11" s="1"/>
  <c r="CU46" i="11" s="1"/>
  <c r="AB46" i="11"/>
  <c r="AT46" i="11" s="1"/>
  <c r="BL46" i="11" s="1"/>
  <c r="CD46" i="11" s="1"/>
  <c r="CV46" i="11" s="1"/>
  <c r="AC46" i="11"/>
  <c r="AU46" i="11" s="1"/>
  <c r="BM46" i="11" s="1"/>
  <c r="CE46" i="11" s="1"/>
  <c r="CW46" i="11" s="1"/>
  <c r="AD46" i="11"/>
  <c r="AV46" i="11" s="1"/>
  <c r="BN46" i="11" s="1"/>
  <c r="CF46" i="11" s="1"/>
  <c r="CX46" i="11" s="1"/>
  <c r="AE46" i="11"/>
  <c r="AW46" i="11" s="1"/>
  <c r="BO46" i="11" s="1"/>
  <c r="CG46" i="11" s="1"/>
  <c r="CY46" i="11" s="1"/>
  <c r="AF46" i="11"/>
  <c r="AX46" i="11" s="1"/>
  <c r="BP46" i="11" s="1"/>
  <c r="CH46" i="11" s="1"/>
  <c r="CZ46" i="11" s="1"/>
  <c r="AG46" i="11"/>
  <c r="AY46" i="11" s="1"/>
  <c r="BQ46" i="11" s="1"/>
  <c r="CI46" i="11" s="1"/>
  <c r="DA46" i="11" s="1"/>
  <c r="X47" i="11"/>
  <c r="AP47" i="11" s="1"/>
  <c r="BH47" i="11" s="1"/>
  <c r="BZ47" i="11" s="1"/>
  <c r="CR47" i="11" s="1"/>
  <c r="Y47" i="11"/>
  <c r="AQ47" i="11" s="1"/>
  <c r="BI47" i="11" s="1"/>
  <c r="CA47" i="11" s="1"/>
  <c r="CS47" i="11" s="1"/>
  <c r="Z47" i="11"/>
  <c r="AR47" i="11" s="1"/>
  <c r="BJ47" i="11" s="1"/>
  <c r="CB47" i="11" s="1"/>
  <c r="CT47" i="11" s="1"/>
  <c r="AA47" i="11"/>
  <c r="AS47" i="11" s="1"/>
  <c r="BK47" i="11" s="1"/>
  <c r="CC47" i="11" s="1"/>
  <c r="CU47" i="11" s="1"/>
  <c r="AB47" i="11"/>
  <c r="AT47" i="11" s="1"/>
  <c r="BL47" i="11" s="1"/>
  <c r="CD47" i="11" s="1"/>
  <c r="CV47" i="11" s="1"/>
  <c r="AC47" i="11"/>
  <c r="AU47" i="11" s="1"/>
  <c r="BM47" i="11" s="1"/>
  <c r="CE47" i="11" s="1"/>
  <c r="CW47" i="11" s="1"/>
  <c r="AD47" i="11"/>
  <c r="AV47" i="11" s="1"/>
  <c r="BN47" i="11" s="1"/>
  <c r="CF47" i="11" s="1"/>
  <c r="CX47" i="11" s="1"/>
  <c r="AE47" i="11"/>
  <c r="AW47" i="11" s="1"/>
  <c r="BO47" i="11" s="1"/>
  <c r="CG47" i="11" s="1"/>
  <c r="CY47" i="11" s="1"/>
  <c r="AF47" i="11"/>
  <c r="AX47" i="11" s="1"/>
  <c r="BP47" i="11" s="1"/>
  <c r="CH47" i="11" s="1"/>
  <c r="CZ47" i="11" s="1"/>
  <c r="AG47" i="11"/>
  <c r="AY47" i="11" s="1"/>
  <c r="BQ47" i="11" s="1"/>
  <c r="CI47" i="11" s="1"/>
  <c r="X48" i="11"/>
  <c r="AP48" i="11" s="1"/>
  <c r="BH48" i="11" s="1"/>
  <c r="BZ48" i="11" s="1"/>
  <c r="CR48" i="11" s="1"/>
  <c r="Y48" i="11"/>
  <c r="AQ48" i="11" s="1"/>
  <c r="BI48" i="11" s="1"/>
  <c r="CA48" i="11" s="1"/>
  <c r="CS48" i="11" s="1"/>
  <c r="Z48" i="11"/>
  <c r="AR48" i="11" s="1"/>
  <c r="AA48" i="11"/>
  <c r="AS48" i="11" s="1"/>
  <c r="BK48" i="11" s="1"/>
  <c r="CC48" i="11" s="1"/>
  <c r="CU48" i="11" s="1"/>
  <c r="AB48" i="11"/>
  <c r="AT48" i="11" s="1"/>
  <c r="BL48" i="11" s="1"/>
  <c r="CD48" i="11" s="1"/>
  <c r="CV48" i="11" s="1"/>
  <c r="AC48" i="11"/>
  <c r="AU48" i="11" s="1"/>
  <c r="BM48" i="11" s="1"/>
  <c r="CE48" i="11" s="1"/>
  <c r="CW48" i="11" s="1"/>
  <c r="AD48" i="11"/>
  <c r="AV48" i="11" s="1"/>
  <c r="BN48" i="11" s="1"/>
  <c r="CF48" i="11" s="1"/>
  <c r="CX48" i="11" s="1"/>
  <c r="AE48" i="11"/>
  <c r="AW48" i="11" s="1"/>
  <c r="BO48" i="11" s="1"/>
  <c r="CG48" i="11" s="1"/>
  <c r="CY48" i="11" s="1"/>
  <c r="AF48" i="11"/>
  <c r="AX48" i="11" s="1"/>
  <c r="BP48" i="11" s="1"/>
  <c r="CH48" i="11" s="1"/>
  <c r="CZ48" i="11" s="1"/>
  <c r="AG48" i="11"/>
  <c r="AY48" i="11" s="1"/>
  <c r="BQ48" i="11" s="1"/>
  <c r="CI48" i="11" s="1"/>
  <c r="DA48" i="11" s="1"/>
  <c r="X49" i="11"/>
  <c r="AP49" i="11" s="1"/>
  <c r="BH49" i="11" s="1"/>
  <c r="BZ49" i="11" s="1"/>
  <c r="Y49" i="11"/>
  <c r="AQ49" i="11" s="1"/>
  <c r="BI49" i="11" s="1"/>
  <c r="CA49" i="11" s="1"/>
  <c r="CS49" i="11" s="1"/>
  <c r="Z49" i="11"/>
  <c r="AR49" i="11" s="1"/>
  <c r="BJ49" i="11" s="1"/>
  <c r="CB49" i="11" s="1"/>
  <c r="CT49" i="11" s="1"/>
  <c r="AA49" i="11"/>
  <c r="AS49" i="11" s="1"/>
  <c r="BK49" i="11" s="1"/>
  <c r="CC49" i="11" s="1"/>
  <c r="CU49" i="11" s="1"/>
  <c r="AB49" i="11"/>
  <c r="AT49" i="11" s="1"/>
  <c r="BL49" i="11" s="1"/>
  <c r="CD49" i="11" s="1"/>
  <c r="CV49" i="11" s="1"/>
  <c r="AC49" i="11"/>
  <c r="AU49" i="11" s="1"/>
  <c r="BM49" i="11" s="1"/>
  <c r="CE49" i="11" s="1"/>
  <c r="CW49" i="11" s="1"/>
  <c r="AD49" i="11"/>
  <c r="AV49" i="11" s="1"/>
  <c r="BN49" i="11" s="1"/>
  <c r="CF49" i="11" s="1"/>
  <c r="CX49" i="11" s="1"/>
  <c r="AE49" i="11"/>
  <c r="AW49" i="11" s="1"/>
  <c r="BO49" i="11" s="1"/>
  <c r="CG49" i="11" s="1"/>
  <c r="CY49" i="11" s="1"/>
  <c r="AF49" i="11"/>
  <c r="AX49" i="11" s="1"/>
  <c r="BP49" i="11" s="1"/>
  <c r="CH49" i="11" s="1"/>
  <c r="CZ49" i="11" s="1"/>
  <c r="AG49" i="11"/>
  <c r="AY49" i="11" s="1"/>
  <c r="BQ49" i="11" s="1"/>
  <c r="CI49" i="11" s="1"/>
  <c r="DA49" i="11" s="1"/>
  <c r="X50" i="11"/>
  <c r="AP50" i="11" s="1"/>
  <c r="Y50" i="11"/>
  <c r="AQ50" i="11" s="1"/>
  <c r="Z50" i="11"/>
  <c r="AR50" i="11" s="1"/>
  <c r="BJ50" i="11" s="1"/>
  <c r="CB50" i="11" s="1"/>
  <c r="CT50" i="11" s="1"/>
  <c r="AA50" i="11"/>
  <c r="AS50" i="11" s="1"/>
  <c r="BK50" i="11" s="1"/>
  <c r="CC50" i="11" s="1"/>
  <c r="CU50" i="11" s="1"/>
  <c r="AB50" i="11"/>
  <c r="AT50" i="11" s="1"/>
  <c r="BL50" i="11" s="1"/>
  <c r="CD50" i="11" s="1"/>
  <c r="CV50" i="11" s="1"/>
  <c r="AC50" i="11"/>
  <c r="AU50" i="11" s="1"/>
  <c r="BM50" i="11" s="1"/>
  <c r="CE50" i="11" s="1"/>
  <c r="AD50" i="11"/>
  <c r="AV50" i="11" s="1"/>
  <c r="BN50" i="11" s="1"/>
  <c r="CF50" i="11" s="1"/>
  <c r="CX50" i="11" s="1"/>
  <c r="AE50" i="11"/>
  <c r="AW50" i="11" s="1"/>
  <c r="BO50" i="11" s="1"/>
  <c r="CG50" i="11" s="1"/>
  <c r="CY50" i="11" s="1"/>
  <c r="AF50" i="11"/>
  <c r="AX50" i="11" s="1"/>
  <c r="BP50" i="11" s="1"/>
  <c r="CH50" i="11" s="1"/>
  <c r="CZ50" i="11" s="1"/>
  <c r="AG50" i="11"/>
  <c r="AY50" i="11" s="1"/>
  <c r="BQ50" i="11" s="1"/>
  <c r="CI50" i="11" s="1"/>
  <c r="DA50" i="11" s="1"/>
  <c r="X51" i="11"/>
  <c r="AP51" i="11" s="1"/>
  <c r="Y51" i="11"/>
  <c r="AQ51" i="11" s="1"/>
  <c r="BI51" i="11" s="1"/>
  <c r="CA51" i="11" s="1"/>
  <c r="CS51" i="11" s="1"/>
  <c r="Z51" i="11"/>
  <c r="AR51" i="11" s="1"/>
  <c r="BJ51" i="11" s="1"/>
  <c r="CB51" i="11" s="1"/>
  <c r="CT51" i="11" s="1"/>
  <c r="AA51" i="11"/>
  <c r="AS51" i="11" s="1"/>
  <c r="BK51" i="11" s="1"/>
  <c r="CC51" i="11" s="1"/>
  <c r="CU51" i="11" s="1"/>
  <c r="AB51" i="11"/>
  <c r="AT51" i="11" s="1"/>
  <c r="BL51" i="11" s="1"/>
  <c r="CD51" i="11" s="1"/>
  <c r="CV51" i="11" s="1"/>
  <c r="AC51" i="11"/>
  <c r="AU51" i="11" s="1"/>
  <c r="BM51" i="11" s="1"/>
  <c r="CE51" i="11" s="1"/>
  <c r="CW51" i="11" s="1"/>
  <c r="AD51" i="11"/>
  <c r="AV51" i="11" s="1"/>
  <c r="BN51" i="11" s="1"/>
  <c r="CF51" i="11" s="1"/>
  <c r="CX51" i="11" s="1"/>
  <c r="AE51" i="11"/>
  <c r="AW51" i="11" s="1"/>
  <c r="BO51" i="11" s="1"/>
  <c r="CG51" i="11" s="1"/>
  <c r="CY51" i="11" s="1"/>
  <c r="AF51" i="11"/>
  <c r="AX51" i="11" s="1"/>
  <c r="BP51" i="11" s="1"/>
  <c r="CH51" i="11" s="1"/>
  <c r="CZ51" i="11" s="1"/>
  <c r="AG51" i="11"/>
  <c r="AY51" i="11" s="1"/>
  <c r="BQ51" i="11" s="1"/>
  <c r="CI51" i="11" s="1"/>
  <c r="DA51" i="11" s="1"/>
  <c r="X52" i="11"/>
  <c r="AP52" i="11" s="1"/>
  <c r="Y52" i="11"/>
  <c r="AQ52" i="11" s="1"/>
  <c r="BI52" i="11" s="1"/>
  <c r="CA52" i="11" s="1"/>
  <c r="CS52" i="11" s="1"/>
  <c r="Z52" i="11"/>
  <c r="AR52" i="11" s="1"/>
  <c r="BJ52" i="11" s="1"/>
  <c r="CB52" i="11" s="1"/>
  <c r="CT52" i="11" s="1"/>
  <c r="AA52" i="11"/>
  <c r="AS52" i="11" s="1"/>
  <c r="BK52" i="11" s="1"/>
  <c r="CC52" i="11" s="1"/>
  <c r="CU52" i="11" s="1"/>
  <c r="AB52" i="11"/>
  <c r="AT52" i="11" s="1"/>
  <c r="BL52" i="11" s="1"/>
  <c r="CD52" i="11" s="1"/>
  <c r="CV52" i="11" s="1"/>
  <c r="AC52" i="11"/>
  <c r="AU52" i="11" s="1"/>
  <c r="BM52" i="11" s="1"/>
  <c r="CE52" i="11" s="1"/>
  <c r="CW52" i="11" s="1"/>
  <c r="AD52" i="11"/>
  <c r="AV52" i="11" s="1"/>
  <c r="AE52" i="11"/>
  <c r="AW52" i="11" s="1"/>
  <c r="BO52" i="11" s="1"/>
  <c r="CG52" i="11" s="1"/>
  <c r="CY52" i="11" s="1"/>
  <c r="AF52" i="11"/>
  <c r="AX52" i="11" s="1"/>
  <c r="BP52" i="11" s="1"/>
  <c r="CH52" i="11" s="1"/>
  <c r="CZ52" i="11" s="1"/>
  <c r="AG52" i="11"/>
  <c r="AY52" i="11" s="1"/>
  <c r="BQ52" i="11" s="1"/>
  <c r="CI52" i="11" s="1"/>
  <c r="DA52" i="11" s="1"/>
  <c r="X53" i="11"/>
  <c r="AP53" i="11" s="1"/>
  <c r="BH53" i="11" s="1"/>
  <c r="BZ53" i="11" s="1"/>
  <c r="CR53" i="11" s="1"/>
  <c r="Y53" i="11"/>
  <c r="AQ53" i="11" s="1"/>
  <c r="BI53" i="11" s="1"/>
  <c r="Z53" i="11"/>
  <c r="AR53" i="11" s="1"/>
  <c r="BJ53" i="11" s="1"/>
  <c r="CB53" i="11" s="1"/>
  <c r="CT53" i="11" s="1"/>
  <c r="AA53" i="11"/>
  <c r="AS53" i="11" s="1"/>
  <c r="BK53" i="11" s="1"/>
  <c r="CC53" i="11" s="1"/>
  <c r="CU53" i="11" s="1"/>
  <c r="AB53" i="11"/>
  <c r="AT53" i="11" s="1"/>
  <c r="BL53" i="11" s="1"/>
  <c r="CD53" i="11" s="1"/>
  <c r="CV53" i="11" s="1"/>
  <c r="AC53" i="11"/>
  <c r="AU53" i="11" s="1"/>
  <c r="BM53" i="11" s="1"/>
  <c r="CE53" i="11" s="1"/>
  <c r="CW53" i="11" s="1"/>
  <c r="AD53" i="11"/>
  <c r="AV53" i="11" s="1"/>
  <c r="BN53" i="11" s="1"/>
  <c r="CF53" i="11" s="1"/>
  <c r="CX53" i="11" s="1"/>
  <c r="AE53" i="11"/>
  <c r="AW53" i="11" s="1"/>
  <c r="BO53" i="11" s="1"/>
  <c r="CG53" i="11" s="1"/>
  <c r="CY53" i="11" s="1"/>
  <c r="AF53" i="11"/>
  <c r="AX53" i="11" s="1"/>
  <c r="BP53" i="11" s="1"/>
  <c r="CH53" i="11" s="1"/>
  <c r="CZ53" i="11" s="1"/>
  <c r="AG53" i="11"/>
  <c r="AY53" i="11" s="1"/>
  <c r="BQ53" i="11" s="1"/>
  <c r="CI53" i="11" s="1"/>
  <c r="DA53" i="11" s="1"/>
  <c r="X54" i="11"/>
  <c r="AP54" i="11" s="1"/>
  <c r="BH54" i="11" s="1"/>
  <c r="BZ54" i="11" s="1"/>
  <c r="Y54" i="11"/>
  <c r="AQ54" i="11" s="1"/>
  <c r="BI54" i="11" s="1"/>
  <c r="CA54" i="11" s="1"/>
  <c r="CS54" i="11" s="1"/>
  <c r="Z54" i="11"/>
  <c r="AR54" i="11" s="1"/>
  <c r="BJ54" i="11" s="1"/>
  <c r="CB54" i="11" s="1"/>
  <c r="CT54" i="11" s="1"/>
  <c r="AA54" i="11"/>
  <c r="AS54" i="11" s="1"/>
  <c r="BK54" i="11" s="1"/>
  <c r="CC54" i="11" s="1"/>
  <c r="CU54" i="11" s="1"/>
  <c r="AB54" i="11"/>
  <c r="AT54" i="11" s="1"/>
  <c r="BL54" i="11" s="1"/>
  <c r="CD54" i="11" s="1"/>
  <c r="CV54" i="11" s="1"/>
  <c r="AC54" i="11"/>
  <c r="AU54" i="11" s="1"/>
  <c r="BM54" i="11" s="1"/>
  <c r="CE54" i="11" s="1"/>
  <c r="CW54" i="11" s="1"/>
  <c r="AD54" i="11"/>
  <c r="AV54" i="11" s="1"/>
  <c r="BN54" i="11" s="1"/>
  <c r="CF54" i="11" s="1"/>
  <c r="CX54" i="11" s="1"/>
  <c r="AE54" i="11"/>
  <c r="AW54" i="11" s="1"/>
  <c r="BO54" i="11" s="1"/>
  <c r="CG54" i="11" s="1"/>
  <c r="CY54" i="11" s="1"/>
  <c r="AF54" i="11"/>
  <c r="AX54" i="11" s="1"/>
  <c r="BP54" i="11" s="1"/>
  <c r="CH54" i="11" s="1"/>
  <c r="CZ54" i="11" s="1"/>
  <c r="AG54" i="11"/>
  <c r="AY54" i="11" s="1"/>
  <c r="BQ54" i="11" s="1"/>
  <c r="CI54" i="11" s="1"/>
  <c r="DA54" i="11" s="1"/>
  <c r="Y5" i="11"/>
  <c r="AQ5" i="11" s="1"/>
  <c r="BI5" i="11" s="1"/>
  <c r="CA5" i="11" s="1"/>
  <c r="CS5" i="11" s="1"/>
  <c r="Z5" i="11"/>
  <c r="AR5" i="11" s="1"/>
  <c r="BJ5" i="11" s="1"/>
  <c r="CB5" i="11" s="1"/>
  <c r="CT5" i="11" s="1"/>
  <c r="AA5" i="11"/>
  <c r="AS5" i="11" s="1"/>
  <c r="BK5" i="11" s="1"/>
  <c r="CC5" i="11" s="1"/>
  <c r="CU5" i="11" s="1"/>
  <c r="AB5" i="11"/>
  <c r="AT5" i="11" s="1"/>
  <c r="BL5" i="11" s="1"/>
  <c r="CD5" i="11" s="1"/>
  <c r="CV5" i="11" s="1"/>
  <c r="AD5" i="11"/>
  <c r="AV5" i="11" s="1"/>
  <c r="BN5" i="11" s="1"/>
  <c r="CF5" i="11" s="1"/>
  <c r="CX5" i="11" s="1"/>
  <c r="AE5" i="11"/>
  <c r="AW5" i="11" s="1"/>
  <c r="BO5" i="11" s="1"/>
  <c r="CG5" i="11" s="1"/>
  <c r="CY5" i="11" s="1"/>
  <c r="AF5" i="11"/>
  <c r="AX5" i="11" s="1"/>
  <c r="BP5" i="11" s="1"/>
  <c r="CH5" i="11" s="1"/>
  <c r="CZ5" i="11" s="1"/>
  <c r="AG5" i="11"/>
  <c r="AY5" i="11" s="1"/>
  <c r="BQ5" i="11" s="1"/>
  <c r="CI5" i="11" s="1"/>
  <c r="DA5" i="11" s="1"/>
  <c r="X5" i="11"/>
  <c r="AP5" i="11" s="1"/>
  <c r="BH5" i="11" s="1"/>
  <c r="BZ5" i="11" s="1"/>
  <c r="CR5" i="11" s="1"/>
  <c r="U5" i="15"/>
  <c r="Q5" i="15"/>
  <c r="M5" i="15"/>
  <c r="I5" i="15"/>
  <c r="AD7" i="15" s="1"/>
  <c r="E5" i="15"/>
  <c r="AC7" i="15" s="1"/>
  <c r="I4" i="15"/>
  <c r="M4" i="15"/>
  <c r="Q4" i="15"/>
  <c r="U4" i="15"/>
  <c r="T9" i="13"/>
  <c r="CG3" i="33" s="1"/>
  <c r="U9" i="13"/>
  <c r="V9" i="13"/>
  <c r="CM3" i="33" s="1"/>
  <c r="W9" i="13"/>
  <c r="CP3" i="33" s="1"/>
  <c r="T10" i="13"/>
  <c r="CG4" i="33" s="1"/>
  <c r="U10" i="13"/>
  <c r="CJ4" i="33" s="1"/>
  <c r="V10" i="13"/>
  <c r="CM4" i="33" s="1"/>
  <c r="W10" i="13"/>
  <c r="CP4" i="33" s="1"/>
  <c r="T11" i="13"/>
  <c r="CG5" i="33" s="1"/>
  <c r="U11" i="13"/>
  <c r="CJ5" i="33" s="1"/>
  <c r="V11" i="13"/>
  <c r="CM5" i="33" s="1"/>
  <c r="W11" i="13"/>
  <c r="CP5" i="33" s="1"/>
  <c r="T12" i="13"/>
  <c r="CG6" i="33" s="1"/>
  <c r="U12" i="13"/>
  <c r="V12" i="13"/>
  <c r="CM6" i="33" s="1"/>
  <c r="W12" i="13"/>
  <c r="CP6" i="33" s="1"/>
  <c r="T13" i="13"/>
  <c r="U13" i="13"/>
  <c r="CJ7" i="33" s="1"/>
  <c r="V13" i="13"/>
  <c r="CM7" i="33" s="1"/>
  <c r="W13" i="13"/>
  <c r="CP7" i="33" s="1"/>
  <c r="T14" i="13"/>
  <c r="CG8" i="33" s="1"/>
  <c r="U14" i="13"/>
  <c r="CJ8" i="33" s="1"/>
  <c r="V14" i="13"/>
  <c r="CM8" i="33" s="1"/>
  <c r="W14" i="13"/>
  <c r="CP8" i="33" s="1"/>
  <c r="T15" i="13"/>
  <c r="U15" i="13"/>
  <c r="V15" i="13"/>
  <c r="CM9" i="33" s="1"/>
  <c r="W15" i="13"/>
  <c r="CP9" i="33" s="1"/>
  <c r="T16" i="13"/>
  <c r="U16" i="13"/>
  <c r="CJ10" i="33" s="1"/>
  <c r="V16" i="13"/>
  <c r="CM10" i="33" s="1"/>
  <c r="W16" i="13"/>
  <c r="CP10" i="33" s="1"/>
  <c r="T17" i="13"/>
  <c r="CG11" i="33" s="1"/>
  <c r="U17" i="13"/>
  <c r="CJ11" i="33" s="1"/>
  <c r="V17" i="13"/>
  <c r="CM11" i="33" s="1"/>
  <c r="W17" i="13"/>
  <c r="CP11" i="33" s="1"/>
  <c r="T18" i="13"/>
  <c r="CG12" i="33" s="1"/>
  <c r="U18" i="13"/>
  <c r="V18" i="13"/>
  <c r="W18" i="13"/>
  <c r="CP12" i="33" s="1"/>
  <c r="T19" i="13"/>
  <c r="CG13" i="33" s="1"/>
  <c r="U19" i="13"/>
  <c r="V19" i="13"/>
  <c r="W19" i="13"/>
  <c r="CP13" i="33" s="1"/>
  <c r="T20" i="13"/>
  <c r="CG14" i="33" s="1"/>
  <c r="U20" i="13"/>
  <c r="CJ14" i="33" s="1"/>
  <c r="V20" i="13"/>
  <c r="CM14" i="33" s="1"/>
  <c r="W20" i="13"/>
  <c r="CP14" i="33" s="1"/>
  <c r="T21" i="13"/>
  <c r="U21" i="13"/>
  <c r="V21" i="13"/>
  <c r="CM15" i="33" s="1"/>
  <c r="W21" i="13"/>
  <c r="CP15" i="33" s="1"/>
  <c r="T22" i="13"/>
  <c r="CG16" i="33" s="1"/>
  <c r="U22" i="13"/>
  <c r="CJ16" i="33" s="1"/>
  <c r="V22" i="13"/>
  <c r="CM16" i="33" s="1"/>
  <c r="W22" i="13"/>
  <c r="CP16" i="33" s="1"/>
  <c r="T23" i="13"/>
  <c r="CG17" i="33" s="1"/>
  <c r="U23" i="13"/>
  <c r="CJ17" i="33" s="1"/>
  <c r="V23" i="13"/>
  <c r="CM17" i="33" s="1"/>
  <c r="W23" i="13"/>
  <c r="CP17" i="33" s="1"/>
  <c r="T24" i="13"/>
  <c r="CG18" i="33" s="1"/>
  <c r="U24" i="13"/>
  <c r="CJ18" i="33" s="1"/>
  <c r="V24" i="13"/>
  <c r="W24" i="13"/>
  <c r="T25" i="13"/>
  <c r="U25" i="13"/>
  <c r="CJ19" i="33" s="1"/>
  <c r="V25" i="13"/>
  <c r="CM19" i="33" s="1"/>
  <c r="W25" i="13"/>
  <c r="CP19" i="33" s="1"/>
  <c r="T26" i="13"/>
  <c r="CG20" i="33" s="1"/>
  <c r="U26" i="13"/>
  <c r="CJ20" i="33" s="1"/>
  <c r="V26" i="13"/>
  <c r="CM20" i="33" s="1"/>
  <c r="W26" i="13"/>
  <c r="CP20" i="33" s="1"/>
  <c r="T27" i="13"/>
  <c r="U27" i="13"/>
  <c r="CJ21" i="33" s="1"/>
  <c r="V27" i="13"/>
  <c r="CM21" i="33" s="1"/>
  <c r="W27" i="13"/>
  <c r="CP21" i="33" s="1"/>
  <c r="T28" i="13"/>
  <c r="U28" i="13"/>
  <c r="CJ22" i="33" s="1"/>
  <c r="V28" i="13"/>
  <c r="CM22" i="33" s="1"/>
  <c r="W28" i="13"/>
  <c r="CP22" i="33" s="1"/>
  <c r="T29" i="13"/>
  <c r="CG23" i="33" s="1"/>
  <c r="U29" i="13"/>
  <c r="CJ23" i="33" s="1"/>
  <c r="V29" i="13"/>
  <c r="CM23" i="33" s="1"/>
  <c r="W29" i="13"/>
  <c r="CP23" i="33" s="1"/>
  <c r="T30" i="13"/>
  <c r="CG24" i="33" s="1"/>
  <c r="U30" i="13"/>
  <c r="V30" i="13"/>
  <c r="CM24" i="33" s="1"/>
  <c r="W30" i="13"/>
  <c r="CP24" i="33" s="1"/>
  <c r="T31" i="13"/>
  <c r="U31" i="13"/>
  <c r="V31" i="13"/>
  <c r="CM25" i="33" s="1"/>
  <c r="W31" i="13"/>
  <c r="CP25" i="33" s="1"/>
  <c r="T32" i="13"/>
  <c r="CG26" i="33" s="1"/>
  <c r="U32" i="13"/>
  <c r="CJ26" i="33" s="1"/>
  <c r="V32" i="13"/>
  <c r="CM26" i="33" s="1"/>
  <c r="W32" i="13"/>
  <c r="CP26" i="33" s="1"/>
  <c r="T33" i="13"/>
  <c r="CG27" i="33" s="1"/>
  <c r="U33" i="13"/>
  <c r="V33" i="13"/>
  <c r="CM27" i="33" s="1"/>
  <c r="W33" i="13"/>
  <c r="CP27" i="33" s="1"/>
  <c r="T34" i="13"/>
  <c r="CG28" i="33" s="1"/>
  <c r="U34" i="13"/>
  <c r="CJ28" i="33" s="1"/>
  <c r="V34" i="13"/>
  <c r="CM28" i="33" s="1"/>
  <c r="W34" i="13"/>
  <c r="CP28" i="33" s="1"/>
  <c r="T35" i="13"/>
  <c r="CG29" i="33" s="1"/>
  <c r="U35" i="13"/>
  <c r="CJ29" i="33" s="1"/>
  <c r="V35" i="13"/>
  <c r="CM29" i="33" s="1"/>
  <c r="W35" i="13"/>
  <c r="CP29" i="33" s="1"/>
  <c r="T36" i="13"/>
  <c r="CG30" i="33" s="1"/>
  <c r="U36" i="13"/>
  <c r="V36" i="13"/>
  <c r="W36" i="13"/>
  <c r="T37" i="13"/>
  <c r="CG31" i="33" s="1"/>
  <c r="U37" i="13"/>
  <c r="V37" i="13"/>
  <c r="W37" i="13"/>
  <c r="CP31" i="33" s="1"/>
  <c r="T38" i="13"/>
  <c r="CG32" i="33" s="1"/>
  <c r="U38" i="13"/>
  <c r="CJ32" i="33" s="1"/>
  <c r="V38" i="13"/>
  <c r="CM32" i="33" s="1"/>
  <c r="W38" i="13"/>
  <c r="CP32" i="33" s="1"/>
  <c r="T39" i="13"/>
  <c r="CG33" i="33" s="1"/>
  <c r="U39" i="13"/>
  <c r="V39" i="13"/>
  <c r="CM33" i="33" s="1"/>
  <c r="W39" i="13"/>
  <c r="CP33" i="33" s="1"/>
  <c r="T40" i="13"/>
  <c r="U40" i="13"/>
  <c r="CJ34" i="33" s="1"/>
  <c r="V40" i="13"/>
  <c r="CM34" i="33" s="1"/>
  <c r="W40" i="13"/>
  <c r="CP34" i="33" s="1"/>
  <c r="T41" i="13"/>
  <c r="CG35" i="33" s="1"/>
  <c r="U41" i="13"/>
  <c r="CJ35" i="33" s="1"/>
  <c r="V41" i="13"/>
  <c r="CM35" i="33" s="1"/>
  <c r="W41" i="13"/>
  <c r="CP35" i="33" s="1"/>
  <c r="T42" i="13"/>
  <c r="CG36" i="33" s="1"/>
  <c r="U42" i="13"/>
  <c r="V42" i="13"/>
  <c r="CM36" i="33" s="1"/>
  <c r="W42" i="13"/>
  <c r="CP36" i="33" s="1"/>
  <c r="T43" i="13"/>
  <c r="U43" i="13"/>
  <c r="CJ37" i="33" s="1"/>
  <c r="V43" i="13"/>
  <c r="CM37" i="33" s="1"/>
  <c r="W43" i="13"/>
  <c r="CP37" i="33" s="1"/>
  <c r="T44" i="13"/>
  <c r="CG38" i="33" s="1"/>
  <c r="U44" i="13"/>
  <c r="CJ38" i="33" s="1"/>
  <c r="V44" i="13"/>
  <c r="CM38" i="33" s="1"/>
  <c r="W44" i="13"/>
  <c r="CP38" i="33" s="1"/>
  <c r="T45" i="13"/>
  <c r="U45" i="13"/>
  <c r="V45" i="13"/>
  <c r="CM39" i="33" s="1"/>
  <c r="W45" i="13"/>
  <c r="CP39" i="33" s="1"/>
  <c r="T46" i="13"/>
  <c r="U46" i="13"/>
  <c r="CJ40" i="33" s="1"/>
  <c r="V46" i="13"/>
  <c r="CM40" i="33" s="1"/>
  <c r="W46" i="13"/>
  <c r="CP40" i="33" s="1"/>
  <c r="T47" i="13"/>
  <c r="CG41" i="33" s="1"/>
  <c r="U47" i="13"/>
  <c r="CJ41" i="33" s="1"/>
  <c r="V47" i="13"/>
  <c r="CM41" i="33" s="1"/>
  <c r="W47" i="13"/>
  <c r="CP41" i="33" s="1"/>
  <c r="T48" i="13"/>
  <c r="CG42" i="33" s="1"/>
  <c r="U48" i="13"/>
  <c r="CJ42" i="33" s="1"/>
  <c r="V48" i="13"/>
  <c r="W48" i="13"/>
  <c r="T49" i="13"/>
  <c r="CG43" i="33" s="1"/>
  <c r="U49" i="13"/>
  <c r="V49" i="13"/>
  <c r="W49" i="13"/>
  <c r="CP43" i="33" s="1"/>
  <c r="T50" i="13"/>
  <c r="CG44" i="33" s="1"/>
  <c r="U50" i="13"/>
  <c r="CJ44" i="33" s="1"/>
  <c r="V50" i="13"/>
  <c r="CM44" i="33" s="1"/>
  <c r="W50" i="13"/>
  <c r="CP44" i="33" s="1"/>
  <c r="T51" i="13"/>
  <c r="U51" i="13"/>
  <c r="CJ45" i="33" s="1"/>
  <c r="V51" i="13"/>
  <c r="CM45" i="33" s="1"/>
  <c r="W51" i="13"/>
  <c r="CP45" i="33" s="1"/>
  <c r="T52" i="13"/>
  <c r="CG46" i="33" s="1"/>
  <c r="U52" i="13"/>
  <c r="CJ46" i="33" s="1"/>
  <c r="V52" i="13"/>
  <c r="CM46" i="33" s="1"/>
  <c r="W52" i="13"/>
  <c r="CP46" i="33" s="1"/>
  <c r="T53" i="13"/>
  <c r="CG47" i="33" s="1"/>
  <c r="U53" i="13"/>
  <c r="CJ47" i="33" s="1"/>
  <c r="V53" i="13"/>
  <c r="CM47" i="33" s="1"/>
  <c r="W53" i="13"/>
  <c r="CP47" i="33" s="1"/>
  <c r="T54" i="13"/>
  <c r="CG48" i="33" s="1"/>
  <c r="U54" i="13"/>
  <c r="CJ48" i="33" s="1"/>
  <c r="V54" i="13"/>
  <c r="W54" i="13"/>
  <c r="T55" i="13"/>
  <c r="U55" i="13"/>
  <c r="CJ49" i="33" s="1"/>
  <c r="V55" i="13"/>
  <c r="CM49" i="33" s="1"/>
  <c r="W55" i="13"/>
  <c r="CP49" i="33" s="1"/>
  <c r="T56" i="13"/>
  <c r="CG50" i="33" s="1"/>
  <c r="U56" i="13"/>
  <c r="CJ50" i="33" s="1"/>
  <c r="V56" i="13"/>
  <c r="CM50" i="33" s="1"/>
  <c r="W56" i="13"/>
  <c r="CP50" i="33" s="1"/>
  <c r="T57" i="13"/>
  <c r="U57" i="13"/>
  <c r="CJ51" i="33" s="1"/>
  <c r="V57" i="13"/>
  <c r="CM51" i="33" s="1"/>
  <c r="W57" i="13"/>
  <c r="CP51" i="33" s="1"/>
  <c r="W8" i="13"/>
  <c r="CP2" i="33" s="1"/>
  <c r="V8" i="13"/>
  <c r="CM2" i="33" s="1"/>
  <c r="U8" i="13"/>
  <c r="CJ2" i="33" s="1"/>
  <c r="T8" i="13"/>
  <c r="CG2" i="33" s="1"/>
  <c r="S9" i="13"/>
  <c r="CD3" i="33" s="1"/>
  <c r="S10" i="13"/>
  <c r="CD4" i="33" s="1"/>
  <c r="S11" i="13"/>
  <c r="CD5" i="33" s="1"/>
  <c r="S12" i="13"/>
  <c r="CD6" i="33" s="1"/>
  <c r="S13" i="13"/>
  <c r="CD7" i="33" s="1"/>
  <c r="S14" i="13"/>
  <c r="S15" i="13"/>
  <c r="CD9" i="33" s="1"/>
  <c r="S16" i="13"/>
  <c r="CD10" i="33" s="1"/>
  <c r="S17" i="13"/>
  <c r="CD11" i="33" s="1"/>
  <c r="S18" i="13"/>
  <c r="CD12" i="33" s="1"/>
  <c r="S19" i="13"/>
  <c r="CD13" i="33" s="1"/>
  <c r="S20" i="13"/>
  <c r="CD14" i="33" s="1"/>
  <c r="S21" i="13"/>
  <c r="CD15" i="33" s="1"/>
  <c r="S22" i="13"/>
  <c r="CD16" i="33" s="1"/>
  <c r="S23" i="13"/>
  <c r="CD17" i="33" s="1"/>
  <c r="S24" i="13"/>
  <c r="CD18" i="33" s="1"/>
  <c r="S25" i="13"/>
  <c r="CD19" i="33" s="1"/>
  <c r="S26" i="13"/>
  <c r="S27" i="13"/>
  <c r="CD21" i="33" s="1"/>
  <c r="S28" i="13"/>
  <c r="CD22" i="33" s="1"/>
  <c r="S29" i="13"/>
  <c r="CD23" i="33" s="1"/>
  <c r="S30" i="13"/>
  <c r="S31" i="13"/>
  <c r="CD25" i="33" s="1"/>
  <c r="S32" i="13"/>
  <c r="CD26" i="33" s="1"/>
  <c r="S33" i="13"/>
  <c r="CD27" i="33" s="1"/>
  <c r="S34" i="13"/>
  <c r="CD28" i="33" s="1"/>
  <c r="S35" i="13"/>
  <c r="CD29" i="33" s="1"/>
  <c r="S36" i="13"/>
  <c r="CD30" i="33" s="1"/>
  <c r="S37" i="13"/>
  <c r="CD31" i="33" s="1"/>
  <c r="S38" i="13"/>
  <c r="S39" i="13"/>
  <c r="CD33" i="33" s="1"/>
  <c r="S40" i="13"/>
  <c r="CD34" i="33" s="1"/>
  <c r="S41" i="13"/>
  <c r="S42" i="13"/>
  <c r="S43" i="13"/>
  <c r="CD37" i="33" s="1"/>
  <c r="S44" i="13"/>
  <c r="CD38" i="33" s="1"/>
  <c r="S45" i="13"/>
  <c r="CD39" i="33" s="1"/>
  <c r="S46" i="13"/>
  <c r="CD40" i="33" s="1"/>
  <c r="S47" i="13"/>
  <c r="CD41" i="33" s="1"/>
  <c r="S48" i="13"/>
  <c r="CD42" i="33" s="1"/>
  <c r="S49" i="13"/>
  <c r="CD43" i="33" s="1"/>
  <c r="S50" i="13"/>
  <c r="CD44" i="33" s="1"/>
  <c r="S51" i="13"/>
  <c r="CD45" i="33" s="1"/>
  <c r="S52" i="13"/>
  <c r="CD46" i="33" s="1"/>
  <c r="S53" i="13"/>
  <c r="S54" i="13"/>
  <c r="S55" i="13"/>
  <c r="CD49" i="33" s="1"/>
  <c r="S56" i="13"/>
  <c r="CD50" i="33" s="1"/>
  <c r="S57" i="13"/>
  <c r="CD51" i="33" s="1"/>
  <c r="S8" i="13"/>
  <c r="C6" i="11"/>
  <c r="C7" i="11"/>
  <c r="C8"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 i="11"/>
  <c r="D7" i="15"/>
  <c r="AB7" i="15" s="1"/>
  <c r="D8" i="15"/>
  <c r="AB8" i="15" s="1"/>
  <c r="D9" i="15"/>
  <c r="AB9" i="15" s="1"/>
  <c r="D10" i="15"/>
  <c r="AB10" i="15" s="1"/>
  <c r="D11" i="15"/>
  <c r="AB11" i="15" s="1"/>
  <c r="D12" i="15"/>
  <c r="AB12" i="15" s="1"/>
  <c r="D13" i="15"/>
  <c r="AB13" i="15" s="1"/>
  <c r="D14" i="15"/>
  <c r="AB14" i="15" s="1"/>
  <c r="D15" i="15"/>
  <c r="AB15" i="15" s="1"/>
  <c r="D16" i="15"/>
  <c r="AB16" i="15" s="1"/>
  <c r="D17" i="15"/>
  <c r="AB17" i="15" s="1"/>
  <c r="D18" i="15"/>
  <c r="AB18" i="15" s="1"/>
  <c r="D19" i="15"/>
  <c r="AB19" i="15" s="1"/>
  <c r="D20" i="15"/>
  <c r="AB20" i="15" s="1"/>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A9" i="7"/>
  <c r="T3" i="33" s="1"/>
  <c r="A8" i="7"/>
  <c r="T2" i="33" s="1"/>
  <c r="B9" i="13"/>
  <c r="B10" i="13"/>
  <c r="B11" i="13"/>
  <c r="B12" i="13"/>
  <c r="B13" i="13"/>
  <c r="B14" i="13"/>
  <c r="B15" i="13"/>
  <c r="B16" i="13"/>
  <c r="B17" i="13"/>
  <c r="B18" i="13"/>
  <c r="B19" i="13"/>
  <c r="B20" i="13"/>
  <c r="B21" i="13"/>
  <c r="B22" i="13"/>
  <c r="X22" i="13" s="1"/>
  <c r="B23" i="13"/>
  <c r="X23" i="13" s="1"/>
  <c r="B24" i="13"/>
  <c r="X24" i="13" s="1"/>
  <c r="B25" i="13"/>
  <c r="X25" i="13" s="1"/>
  <c r="B26" i="13"/>
  <c r="X26" i="13" s="1"/>
  <c r="B27" i="13"/>
  <c r="X27" i="13" s="1"/>
  <c r="B28" i="13"/>
  <c r="X28" i="13" s="1"/>
  <c r="B29" i="13"/>
  <c r="X29" i="13" s="1"/>
  <c r="B30" i="13"/>
  <c r="X30" i="13" s="1"/>
  <c r="B31" i="13"/>
  <c r="X31" i="13" s="1"/>
  <c r="B32" i="13"/>
  <c r="X32" i="13" s="1"/>
  <c r="B33" i="13"/>
  <c r="X33" i="13" s="1"/>
  <c r="B34" i="13"/>
  <c r="X34" i="13" s="1"/>
  <c r="B35" i="13"/>
  <c r="X35" i="13" s="1"/>
  <c r="B36" i="13"/>
  <c r="X36" i="13" s="1"/>
  <c r="B37" i="13"/>
  <c r="X37" i="13" s="1"/>
  <c r="B38" i="13"/>
  <c r="X38" i="13" s="1"/>
  <c r="B39" i="13"/>
  <c r="X39" i="13" s="1"/>
  <c r="B40" i="13"/>
  <c r="X40" i="13" s="1"/>
  <c r="B41" i="13"/>
  <c r="X41" i="13" s="1"/>
  <c r="B42" i="13"/>
  <c r="X42" i="13" s="1"/>
  <c r="B43" i="13"/>
  <c r="X43" i="13" s="1"/>
  <c r="B44" i="13"/>
  <c r="X44" i="13" s="1"/>
  <c r="B45" i="13"/>
  <c r="X45" i="13" s="1"/>
  <c r="B46" i="13"/>
  <c r="X46" i="13" s="1"/>
  <c r="B47" i="13"/>
  <c r="X47" i="13" s="1"/>
  <c r="B48" i="13"/>
  <c r="X48" i="13" s="1"/>
  <c r="B49" i="13"/>
  <c r="X49" i="13" s="1"/>
  <c r="B50" i="13"/>
  <c r="X50" i="13" s="1"/>
  <c r="B51" i="13"/>
  <c r="X51" i="13" s="1"/>
  <c r="B52" i="13"/>
  <c r="X52" i="13" s="1"/>
  <c r="B53" i="13"/>
  <c r="X53" i="13" s="1"/>
  <c r="B54" i="13"/>
  <c r="X54" i="13" s="1"/>
  <c r="B55" i="13"/>
  <c r="X55" i="13" s="1"/>
  <c r="B56" i="13"/>
  <c r="X56" i="13" s="1"/>
  <c r="B57" i="13"/>
  <c r="X57" i="13" s="1"/>
  <c r="B8" i="13"/>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8" i="12"/>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8" i="4"/>
  <c r="O6" i="13"/>
  <c r="G6" i="13"/>
  <c r="F6" i="13"/>
  <c r="G18" i="8"/>
  <c r="G19" i="8"/>
  <c r="G20" i="8"/>
  <c r="G21" i="8"/>
  <c r="G17" i="8"/>
  <c r="DJ18" i="11" a="1"/>
  <c r="DK43" i="11" a="1"/>
  <c r="DK36" i="11" a="1"/>
  <c r="DJ14" i="11" a="1"/>
  <c r="DK23" i="11" a="1"/>
  <c r="DK39" i="11" a="1"/>
  <c r="DJ11" i="11" a="1"/>
  <c r="DJ5" i="11" a="1"/>
  <c r="DK31" i="11" a="1"/>
  <c r="DK29" i="11" a="1"/>
  <c r="DK26" i="11" a="1"/>
  <c r="I18" i="2" a="1"/>
  <c r="DK52" i="11" a="1"/>
  <c r="DK22" i="11" a="1"/>
  <c r="DK37" i="11" a="1"/>
  <c r="DK25" i="11" a="1"/>
  <c r="DK48" i="11" a="1"/>
  <c r="DK20" i="11" a="1"/>
  <c r="DK27" i="11" a="1"/>
  <c r="DJ10" i="11" a="1"/>
  <c r="DJ15" i="11" a="1"/>
  <c r="DK32" i="11" a="1"/>
  <c r="DJ7" i="11" a="1"/>
  <c r="DJ16" i="11" a="1"/>
  <c r="DK28" i="11" a="1"/>
  <c r="DK44" i="11" a="1"/>
  <c r="DK49" i="11" a="1"/>
  <c r="DK30" i="11" a="1"/>
  <c r="DK46" i="11" a="1"/>
  <c r="DK21" i="11" a="1"/>
  <c r="DK38" i="11" a="1"/>
  <c r="DK33" i="11" a="1"/>
  <c r="DK51" i="11" a="1"/>
  <c r="DJ12" i="11" a="1"/>
  <c r="DK19" i="11" a="1"/>
  <c r="DK47" i="11" a="1"/>
  <c r="DK53" i="11" a="1"/>
  <c r="DJ8" i="11" a="1"/>
  <c r="DJ13" i="11" a="1"/>
  <c r="DK54" i="11" a="1"/>
  <c r="DJ9" i="11" a="1"/>
  <c r="DK34" i="11" a="1"/>
  <c r="DK24" i="11" a="1"/>
  <c r="DK42" i="11" a="1"/>
  <c r="DK35" i="11" a="1"/>
  <c r="DJ6" i="11" a="1"/>
  <c r="DK50" i="11" a="1"/>
  <c r="DJ17" i="11" a="1"/>
  <c r="DK45" i="11" a="1"/>
  <c r="DK41" i="11" a="1"/>
  <c r="DK40" i="11" a="1"/>
  <c r="DJ18" i="11" l="1"/>
  <c r="DJ17" i="11"/>
  <c r="DJ16" i="11"/>
  <c r="DJ15" i="11"/>
  <c r="DJ14" i="11"/>
  <c r="DJ13" i="11"/>
  <c r="DJ12" i="11"/>
  <c r="DJ11" i="11"/>
  <c r="DJ10" i="11"/>
  <c r="DJ9" i="11"/>
  <c r="DJ8" i="11"/>
  <c r="DJ7" i="11"/>
  <c r="DJ6" i="11"/>
  <c r="DJ5" i="11"/>
  <c r="DK39" i="11"/>
  <c r="AQ36" i="33" s="1"/>
  <c r="DK54" i="11"/>
  <c r="AQ51" i="33" s="1"/>
  <c r="DK22" i="11"/>
  <c r="AQ19" i="33" s="1"/>
  <c r="DK53" i="11"/>
  <c r="AQ50" i="33" s="1"/>
  <c r="DK45" i="11"/>
  <c r="AQ42" i="33" s="1"/>
  <c r="DK21" i="11"/>
  <c r="AQ18" i="33" s="1"/>
  <c r="DK52" i="11"/>
  <c r="AQ49" i="33" s="1"/>
  <c r="DK44" i="11"/>
  <c r="AQ41" i="33" s="1"/>
  <c r="DK36" i="11"/>
  <c r="AQ33" i="33" s="1"/>
  <c r="DK28" i="11"/>
  <c r="AQ25" i="33" s="1"/>
  <c r="DK20" i="11"/>
  <c r="AQ17" i="33" s="1"/>
  <c r="DK51" i="11"/>
  <c r="AQ48" i="33" s="1"/>
  <c r="DK43" i="11"/>
  <c r="AQ40" i="33" s="1"/>
  <c r="DK35" i="11"/>
  <c r="AQ32" i="33" s="1"/>
  <c r="DK27" i="11"/>
  <c r="AQ24" i="33" s="1"/>
  <c r="DK19" i="11"/>
  <c r="AQ16" i="33" s="1"/>
  <c r="DK23" i="11"/>
  <c r="AQ20" i="33" s="1"/>
  <c r="I18" i="2"/>
  <c r="J18" i="2" s="1"/>
  <c r="DK46" i="11"/>
  <c r="AQ43" i="33" s="1"/>
  <c r="DK30" i="11"/>
  <c r="AQ27" i="33" s="1"/>
  <c r="DK29" i="11"/>
  <c r="AQ26" i="33" s="1"/>
  <c r="DK50" i="11"/>
  <c r="AQ47" i="33" s="1"/>
  <c r="DK42" i="11"/>
  <c r="AQ39" i="33" s="1"/>
  <c r="DK34" i="11"/>
  <c r="AQ31" i="33" s="1"/>
  <c r="DK26" i="11"/>
  <c r="AQ23" i="33" s="1"/>
  <c r="DK49" i="11"/>
  <c r="AQ46" i="33" s="1"/>
  <c r="DK41" i="11"/>
  <c r="AQ38" i="33" s="1"/>
  <c r="DK33" i="11"/>
  <c r="AQ30" i="33" s="1"/>
  <c r="DK25" i="11"/>
  <c r="AQ22" i="33" s="1"/>
  <c r="DK47" i="11"/>
  <c r="AQ44" i="33" s="1"/>
  <c r="DK31" i="11"/>
  <c r="AQ28" i="33" s="1"/>
  <c r="DK38" i="11"/>
  <c r="AQ35" i="33" s="1"/>
  <c r="DK37" i="11"/>
  <c r="AQ34" i="33" s="1"/>
  <c r="DK48" i="11"/>
  <c r="AQ45" i="33" s="1"/>
  <c r="DK40" i="11"/>
  <c r="AQ37" i="33" s="1"/>
  <c r="DK32" i="11"/>
  <c r="AQ29" i="33" s="1"/>
  <c r="DK24" i="11"/>
  <c r="AQ21" i="33" s="1"/>
  <c r="CD2" i="33"/>
  <c r="S58" i="13"/>
  <c r="CJ3" i="33"/>
  <c r="U58" i="13"/>
  <c r="AE31" i="15"/>
  <c r="AE24" i="15"/>
  <c r="AF19" i="15"/>
  <c r="AF26" i="15"/>
  <c r="AF13" i="15"/>
  <c r="AE16" i="15"/>
  <c r="AF40" i="15"/>
  <c r="AF18" i="15"/>
  <c r="AE41" i="15"/>
  <c r="AF15" i="15"/>
  <c r="AE8" i="15"/>
  <c r="AE15" i="15"/>
  <c r="AF38" i="15"/>
  <c r="AE45" i="15"/>
  <c r="AE49" i="15"/>
  <c r="AF25" i="15"/>
  <c r="AF27" i="15"/>
  <c r="AF8" i="15"/>
  <c r="AF16" i="15"/>
  <c r="AE13" i="15"/>
  <c r="AF55" i="15"/>
  <c r="AE11" i="15"/>
  <c r="AF35" i="15"/>
  <c r="AF56" i="15"/>
  <c r="AE36" i="15"/>
  <c r="AF11" i="15"/>
  <c r="AE42" i="15"/>
  <c r="AE10" i="15"/>
  <c r="AF33" i="15"/>
  <c r="AE55" i="15"/>
  <c r="AF30" i="15"/>
  <c r="AF51" i="15"/>
  <c r="AE33" i="15"/>
  <c r="AE25" i="15"/>
  <c r="AF53" i="15"/>
  <c r="AF10" i="15"/>
  <c r="AE44" i="15"/>
  <c r="AE22" i="15"/>
  <c r="AF46" i="15"/>
  <c r="AF28" i="15"/>
  <c r="AE19" i="15"/>
  <c r="AE43" i="15"/>
  <c r="AF48" i="15"/>
  <c r="AE39" i="15"/>
  <c r="AE17" i="15"/>
  <c r="AF41" i="15"/>
  <c r="AE14" i="15"/>
  <c r="AE48" i="15"/>
  <c r="AF52" i="15"/>
  <c r="AF54" i="15"/>
  <c r="AF44" i="15"/>
  <c r="AE34" i="15"/>
  <c r="AE12" i="15"/>
  <c r="AF36" i="15"/>
  <c r="AE28" i="15"/>
  <c r="AF49" i="15"/>
  <c r="AF32" i="15"/>
  <c r="AF37" i="15"/>
  <c r="AE29" i="15"/>
  <c r="AE50" i="15"/>
  <c r="AF31" i="15"/>
  <c r="AE53" i="15"/>
  <c r="AE9" i="15"/>
  <c r="AF39" i="15"/>
  <c r="AF29" i="15"/>
  <c r="AF21" i="15"/>
  <c r="AF22" i="15"/>
  <c r="AE23" i="15"/>
  <c r="AE20" i="15"/>
  <c r="AF42" i="15"/>
  <c r="AE52" i="15"/>
  <c r="AF9" i="15"/>
  <c r="AF14" i="15"/>
  <c r="AF17" i="15"/>
  <c r="AE40" i="15"/>
  <c r="AE18" i="15"/>
  <c r="AE37" i="15"/>
  <c r="AE38" i="15"/>
  <c r="AF20" i="15"/>
  <c r="AF34" i="15"/>
  <c r="AF12" i="15"/>
  <c r="AE35" i="15"/>
  <c r="AE56" i="15"/>
  <c r="AE54" i="15"/>
  <c r="AE32" i="15"/>
  <c r="AF43" i="15"/>
  <c r="AF47" i="15"/>
  <c r="AE26" i="15"/>
  <c r="AF50" i="15"/>
  <c r="AE30" i="15"/>
  <c r="AE51" i="15"/>
  <c r="AE47" i="15"/>
  <c r="AE27" i="15"/>
  <c r="AF24" i="15"/>
  <c r="AE21" i="15"/>
  <c r="AF45" i="15"/>
  <c r="AF23" i="15"/>
  <c r="AE46" i="15"/>
  <c r="AE7" i="15"/>
  <c r="AF7" i="15"/>
  <c r="AX107" i="19"/>
  <c r="AJ24" i="32"/>
  <c r="AN24" i="32" s="1"/>
  <c r="AJ12" i="30"/>
  <c r="AN12" i="30" s="1"/>
  <c r="AJ24" i="30"/>
  <c r="AN24" i="30" s="1"/>
  <c r="AJ21" i="32"/>
  <c r="AN21" i="32" s="1"/>
  <c r="AJ13" i="31"/>
  <c r="AN13" i="31" s="1"/>
  <c r="AJ11" i="30"/>
  <c r="AN11" i="30" s="1"/>
  <c r="AI24" i="29"/>
  <c r="AM24" i="29" s="1"/>
  <c r="AJ8" i="22"/>
  <c r="AJ25" i="32"/>
  <c r="AN25" i="32" s="1"/>
  <c r="AJ12" i="32"/>
  <c r="AN12" i="32" s="1"/>
  <c r="AI23" i="32"/>
  <c r="AM23" i="32" s="1"/>
  <c r="AJ8" i="32"/>
  <c r="AN8" i="32" s="1"/>
  <c r="AI31" i="32"/>
  <c r="AM31" i="32" s="1"/>
  <c r="AJ6" i="32"/>
  <c r="AN6" i="32" s="1"/>
  <c r="AI48" i="32"/>
  <c r="AM48" i="32" s="1"/>
  <c r="AJ51" i="32"/>
  <c r="AN51" i="32" s="1"/>
  <c r="AH24" i="31"/>
  <c r="BV21" i="33" s="1"/>
  <c r="AH22" i="31"/>
  <c r="BV19" i="33" s="1"/>
  <c r="AI24" i="31"/>
  <c r="AM24" i="31" s="1"/>
  <c r="AJ31" i="31"/>
  <c r="AN31" i="31" s="1"/>
  <c r="AI52" i="31"/>
  <c r="AM52" i="31" s="1"/>
  <c r="AI22" i="31"/>
  <c r="AM22" i="31" s="1"/>
  <c r="AJ7" i="31"/>
  <c r="AN7" i="31" s="1"/>
  <c r="AI26" i="31"/>
  <c r="AM26" i="31" s="1"/>
  <c r="AJ9" i="30"/>
  <c r="AN9" i="30" s="1"/>
  <c r="AJ8" i="30"/>
  <c r="AN8" i="30" s="1"/>
  <c r="AH16" i="30"/>
  <c r="BS13" i="33" s="1"/>
  <c r="AJ49" i="30"/>
  <c r="AN49" i="30" s="1"/>
  <c r="AI52" i="30"/>
  <c r="AM52" i="30" s="1"/>
  <c r="AJ48" i="30"/>
  <c r="AN48" i="30" s="1"/>
  <c r="AJ26" i="30"/>
  <c r="AN26" i="30" s="1"/>
  <c r="AI28" i="30"/>
  <c r="AM28" i="30" s="1"/>
  <c r="AJ53" i="30"/>
  <c r="AN53" i="30" s="1"/>
  <c r="AH19" i="30"/>
  <c r="BS16" i="33" s="1"/>
  <c r="AJ25" i="30"/>
  <c r="AN25" i="30" s="1"/>
  <c r="AJ27" i="29"/>
  <c r="AN27" i="29" s="1"/>
  <c r="AJ13" i="29"/>
  <c r="AN13" i="29" s="1"/>
  <c r="AJ38" i="29"/>
  <c r="AN38" i="29" s="1"/>
  <c r="AJ21" i="29"/>
  <c r="AN21" i="29" s="1"/>
  <c r="AJ24" i="29"/>
  <c r="AN24" i="29" s="1"/>
  <c r="AI20" i="29"/>
  <c r="AM20" i="29" s="1"/>
  <c r="AJ23" i="29"/>
  <c r="AN23" i="29" s="1"/>
  <c r="AJ17" i="29"/>
  <c r="AN17" i="29" s="1"/>
  <c r="AJ8" i="29"/>
  <c r="AN8" i="29" s="1"/>
  <c r="AH10" i="29"/>
  <c r="BP7" i="33" s="1"/>
  <c r="AJ6" i="29"/>
  <c r="AN6" i="29" s="1"/>
  <c r="AJ33" i="22"/>
  <c r="AN33" i="22" s="1"/>
  <c r="AI16" i="22"/>
  <c r="AJ28" i="22"/>
  <c r="AN28" i="22" s="1"/>
  <c r="AJ17" i="22"/>
  <c r="AJ15" i="22"/>
  <c r="AJ26" i="22"/>
  <c r="AN26" i="22" s="1"/>
  <c r="AI15" i="22"/>
  <c r="AJ11" i="22"/>
  <c r="AJ13" i="22"/>
  <c r="AI8" i="22"/>
  <c r="AJ17" i="32"/>
  <c r="AN17" i="32" s="1"/>
  <c r="AI19" i="32"/>
  <c r="AM19" i="32" s="1"/>
  <c r="AI10" i="32"/>
  <c r="AM10" i="32" s="1"/>
  <c r="AI43" i="32"/>
  <c r="AM43" i="32" s="1"/>
  <c r="AI15" i="32"/>
  <c r="AM15" i="32" s="1"/>
  <c r="AJ20" i="32"/>
  <c r="AN20" i="32" s="1"/>
  <c r="AJ36" i="32"/>
  <c r="AN36" i="32" s="1"/>
  <c r="AJ41" i="32"/>
  <c r="AN41" i="32" s="1"/>
  <c r="AI6" i="32"/>
  <c r="AM6" i="32" s="1"/>
  <c r="AJ13" i="32"/>
  <c r="AN13" i="32" s="1"/>
  <c r="AJ19" i="32"/>
  <c r="AN19" i="32" s="1"/>
  <c r="AH31" i="32"/>
  <c r="BY28" i="33" s="1"/>
  <c r="AI32" i="32"/>
  <c r="AM32" i="32" s="1"/>
  <c r="AJ9" i="32"/>
  <c r="AN9" i="32" s="1"/>
  <c r="AH11" i="32"/>
  <c r="BY8" i="33" s="1"/>
  <c r="AJ18" i="32"/>
  <c r="AN18" i="32" s="1"/>
  <c r="AH20" i="32"/>
  <c r="BY17" i="33" s="1"/>
  <c r="AJ5" i="32"/>
  <c r="AI7" i="32"/>
  <c r="AM7" i="32" s="1"/>
  <c r="AJ31" i="32"/>
  <c r="AN31" i="32" s="1"/>
  <c r="AJ35" i="32"/>
  <c r="AN35" i="32" s="1"/>
  <c r="AJ16" i="32"/>
  <c r="AN16" i="32" s="1"/>
  <c r="AH27" i="32"/>
  <c r="BY24" i="33" s="1"/>
  <c r="AJ15" i="32"/>
  <c r="AN15" i="32" s="1"/>
  <c r="AI8" i="32"/>
  <c r="AM8" i="32" s="1"/>
  <c r="AJ28" i="32"/>
  <c r="AN28" i="32" s="1"/>
  <c r="AJ27" i="32"/>
  <c r="AN27" i="32" s="1"/>
  <c r="AJ14" i="32"/>
  <c r="AN14" i="32" s="1"/>
  <c r="AJ10" i="32"/>
  <c r="AN10" i="32" s="1"/>
  <c r="AJ52" i="32"/>
  <c r="AN52" i="32" s="1"/>
  <c r="AJ11" i="31"/>
  <c r="AN11" i="31" s="1"/>
  <c r="AI50" i="31"/>
  <c r="AM50" i="31" s="1"/>
  <c r="AI48" i="31"/>
  <c r="AM48" i="31" s="1"/>
  <c r="AJ17" i="31"/>
  <c r="AN17" i="31" s="1"/>
  <c r="AJ22" i="31"/>
  <c r="AN22" i="31" s="1"/>
  <c r="AJ24" i="31"/>
  <c r="AN24" i="31" s="1"/>
  <c r="AJ27" i="31"/>
  <c r="AN27" i="31" s="1"/>
  <c r="AJ29" i="31"/>
  <c r="AN29" i="31" s="1"/>
  <c r="AJ52" i="31"/>
  <c r="AN52" i="31" s="1"/>
  <c r="AJ44" i="31"/>
  <c r="AN44" i="31" s="1"/>
  <c r="AJ37" i="31"/>
  <c r="AN37" i="31" s="1"/>
  <c r="AH15" i="31"/>
  <c r="AJ18" i="31"/>
  <c r="AN18" i="31" s="1"/>
  <c r="AH39" i="31"/>
  <c r="BV36" i="33" s="1"/>
  <c r="AH26" i="31"/>
  <c r="BV23" i="33" s="1"/>
  <c r="AI28" i="31"/>
  <c r="AM28" i="31" s="1"/>
  <c r="AJ23" i="31"/>
  <c r="AN23" i="31" s="1"/>
  <c r="AI46" i="31"/>
  <c r="AM46" i="31" s="1"/>
  <c r="AJ20" i="31"/>
  <c r="AN20" i="31" s="1"/>
  <c r="AJ35" i="31"/>
  <c r="AN35" i="31" s="1"/>
  <c r="AH14" i="30"/>
  <c r="BS11" i="33" s="1"/>
  <c r="AI8" i="30"/>
  <c r="AM8" i="30" s="1"/>
  <c r="AH20" i="30"/>
  <c r="BS17" i="33" s="1"/>
  <c r="AJ6" i="30"/>
  <c r="AN6" i="30" s="1"/>
  <c r="AJ22" i="30"/>
  <c r="AN22" i="30" s="1"/>
  <c r="AI16" i="30"/>
  <c r="AM16" i="30" s="1"/>
  <c r="AJ34" i="30"/>
  <c r="AN34" i="30" s="1"/>
  <c r="AH8" i="30"/>
  <c r="BS5" i="33" s="1"/>
  <c r="AI11" i="30"/>
  <c r="AM11" i="30" s="1"/>
  <c r="AH15" i="30"/>
  <c r="BS12" i="33" s="1"/>
  <c r="AJ20" i="30"/>
  <c r="AN20" i="30" s="1"/>
  <c r="AH11" i="30"/>
  <c r="BS8" i="33" s="1"/>
  <c r="AJ16" i="30"/>
  <c r="AN16" i="30" s="1"/>
  <c r="AJ17" i="30"/>
  <c r="AN17" i="30" s="1"/>
  <c r="AJ21" i="30"/>
  <c r="AN21" i="30" s="1"/>
  <c r="AJ44" i="30"/>
  <c r="AN44" i="30" s="1"/>
  <c r="AH22" i="30"/>
  <c r="BS19" i="33" s="1"/>
  <c r="AH12" i="30"/>
  <c r="AI20" i="30"/>
  <c r="AM20" i="30" s="1"/>
  <c r="AI7" i="30"/>
  <c r="AM7" i="30" s="1"/>
  <c r="AH18" i="30"/>
  <c r="BS15" i="33" s="1"/>
  <c r="AJ28" i="30"/>
  <c r="AN28" i="30" s="1"/>
  <c r="AJ41" i="30"/>
  <c r="AN41" i="30" s="1"/>
  <c r="AH6" i="30"/>
  <c r="BS3" i="33" s="1"/>
  <c r="AJ18" i="30"/>
  <c r="AN18" i="30" s="1"/>
  <c r="AJ45" i="30"/>
  <c r="AN45" i="30" s="1"/>
  <c r="AJ13" i="30"/>
  <c r="AN13" i="30" s="1"/>
  <c r="AJ29" i="30"/>
  <c r="AN29" i="30" s="1"/>
  <c r="AJ29" i="29"/>
  <c r="AN29" i="29" s="1"/>
  <c r="AH46" i="29"/>
  <c r="O49" i="13" s="1"/>
  <c r="AI16" i="29"/>
  <c r="AM16" i="29" s="1"/>
  <c r="AI28" i="29"/>
  <c r="AM28" i="29" s="1"/>
  <c r="AJ12" i="29"/>
  <c r="AN12" i="29" s="1"/>
  <c r="AJ25" i="29"/>
  <c r="AN25" i="29" s="1"/>
  <c r="AJ10" i="29"/>
  <c r="AN10" i="29" s="1"/>
  <c r="AH18" i="29"/>
  <c r="BP15" i="33" s="1"/>
  <c r="AI10" i="29"/>
  <c r="AM10" i="29" s="1"/>
  <c r="AH14" i="29"/>
  <c r="BP11" i="33" s="1"/>
  <c r="AH20" i="29"/>
  <c r="BP17" i="33" s="1"/>
  <c r="Z55" i="29"/>
  <c r="AI6" i="29"/>
  <c r="AM6" i="29" s="1"/>
  <c r="AH8" i="29"/>
  <c r="BP5" i="33" s="1"/>
  <c r="AI26" i="29"/>
  <c r="AM26" i="29" s="1"/>
  <c r="AH22" i="29"/>
  <c r="BP19" i="33" s="1"/>
  <c r="AI48" i="29"/>
  <c r="AM48" i="29" s="1"/>
  <c r="AJ53" i="29"/>
  <c r="AN53" i="29" s="1"/>
  <c r="AH6" i="29"/>
  <c r="AH24" i="29"/>
  <c r="BP21" i="33" s="1"/>
  <c r="AJ28" i="29"/>
  <c r="AN28" i="29" s="1"/>
  <c r="AJ40" i="29"/>
  <c r="AN40" i="29" s="1"/>
  <c r="AH14" i="22"/>
  <c r="AI24" i="22"/>
  <c r="AM24" i="22" s="1"/>
  <c r="AI43" i="22"/>
  <c r="AM43" i="22" s="1"/>
  <c r="AI23" i="22"/>
  <c r="AM23" i="22" s="1"/>
  <c r="AI19" i="22"/>
  <c r="AM19" i="22" s="1"/>
  <c r="AJ52" i="22"/>
  <c r="AN52" i="22" s="1"/>
  <c r="AH10" i="22"/>
  <c r="AJ48" i="22"/>
  <c r="AN48" i="22" s="1"/>
  <c r="AJ51" i="22"/>
  <c r="AN51" i="22" s="1"/>
  <c r="AJ23" i="22"/>
  <c r="AN23" i="22" s="1"/>
  <c r="AJ29" i="22"/>
  <c r="AN29" i="22" s="1"/>
  <c r="AH43" i="22"/>
  <c r="F46" i="13" s="1"/>
  <c r="AI31" i="22"/>
  <c r="AM31" i="22" s="1"/>
  <c r="AI11" i="22"/>
  <c r="AH15" i="22"/>
  <c r="AV12" i="33" s="1"/>
  <c r="AH22" i="22"/>
  <c r="F25" i="13" s="1"/>
  <c r="AH7" i="22"/>
  <c r="F10" i="13" s="1"/>
  <c r="AH16" i="22"/>
  <c r="F19" i="13" s="1"/>
  <c r="AJ20" i="22"/>
  <c r="AN20" i="22" s="1"/>
  <c r="AH28" i="22"/>
  <c r="F31" i="13" s="1"/>
  <c r="AJ9" i="22"/>
  <c r="AI36" i="22"/>
  <c r="AM36" i="22" s="1"/>
  <c r="AJ12" i="22"/>
  <c r="AI28" i="22"/>
  <c r="AM28" i="22" s="1"/>
  <c r="AJ48" i="32"/>
  <c r="AN48" i="32" s="1"/>
  <c r="AI39" i="32"/>
  <c r="AM39" i="32" s="1"/>
  <c r="AH48" i="32"/>
  <c r="AI44" i="32"/>
  <c r="AM44" i="32" s="1"/>
  <c r="AJ46" i="32"/>
  <c r="AN46" i="32" s="1"/>
  <c r="AJ43" i="32"/>
  <c r="AN43" i="32" s="1"/>
  <c r="AJ45" i="32"/>
  <c r="AN45" i="32" s="1"/>
  <c r="AJ40" i="32"/>
  <c r="AN40" i="32" s="1"/>
  <c r="AI36" i="32"/>
  <c r="AM36" i="32" s="1"/>
  <c r="AJ39" i="32"/>
  <c r="AN39" i="32" s="1"/>
  <c r="AJ49" i="32"/>
  <c r="AN49" i="32" s="1"/>
  <c r="AH51" i="32"/>
  <c r="AH43" i="32"/>
  <c r="Z55" i="32"/>
  <c r="AJ42" i="31"/>
  <c r="AN42" i="31" s="1"/>
  <c r="AH46" i="31"/>
  <c r="AJ51" i="31"/>
  <c r="AN51" i="31" s="1"/>
  <c r="AJ48" i="31"/>
  <c r="AN48" i="31" s="1"/>
  <c r="AJ49" i="31"/>
  <c r="AN49" i="31" s="1"/>
  <c r="AI39" i="31"/>
  <c r="AM39" i="31" s="1"/>
  <c r="AJ39" i="31"/>
  <c r="AN39" i="31" s="1"/>
  <c r="AJ40" i="31"/>
  <c r="AN40" i="31" s="1"/>
  <c r="AH54" i="31"/>
  <c r="AI42" i="31"/>
  <c r="AM42" i="31" s="1"/>
  <c r="AJ46" i="31"/>
  <c r="AN46" i="31" s="1"/>
  <c r="AH52" i="31"/>
  <c r="AJ52" i="30"/>
  <c r="AN52" i="30" s="1"/>
  <c r="AJ32" i="30"/>
  <c r="AN32" i="30" s="1"/>
  <c r="AH39" i="30"/>
  <c r="AH48" i="30"/>
  <c r="AJ51" i="30"/>
  <c r="AN51" i="30" s="1"/>
  <c r="AI32" i="30"/>
  <c r="AM32" i="30" s="1"/>
  <c r="AI51" i="30"/>
  <c r="AM51" i="30" s="1"/>
  <c r="AJ30" i="30"/>
  <c r="AN30" i="30" s="1"/>
  <c r="AH34" i="30"/>
  <c r="AI47" i="30"/>
  <c r="AM47" i="30" s="1"/>
  <c r="AH35" i="30"/>
  <c r="AJ40" i="30"/>
  <c r="AN40" i="30" s="1"/>
  <c r="AH47" i="30"/>
  <c r="AH51" i="30"/>
  <c r="AJ36" i="30"/>
  <c r="AN36" i="30" s="1"/>
  <c r="AH43" i="30"/>
  <c r="AH52" i="30"/>
  <c r="AH32" i="30"/>
  <c r="AI48" i="30"/>
  <c r="AM48" i="30" s="1"/>
  <c r="AJ33" i="29"/>
  <c r="AN33" i="29" s="1"/>
  <c r="AJ41" i="29"/>
  <c r="AN41" i="29" s="1"/>
  <c r="AI32" i="29"/>
  <c r="AM32" i="29" s="1"/>
  <c r="AJ52" i="29"/>
  <c r="AN52" i="29" s="1"/>
  <c r="AJ50" i="29"/>
  <c r="AN50" i="29" s="1"/>
  <c r="AJ31" i="29"/>
  <c r="AN31" i="29" s="1"/>
  <c r="AJ32" i="29"/>
  <c r="AN32" i="29" s="1"/>
  <c r="AH44" i="29"/>
  <c r="AJ49" i="29"/>
  <c r="AN49" i="29" s="1"/>
  <c r="AI52" i="29"/>
  <c r="AM52" i="29" s="1"/>
  <c r="AI34" i="29"/>
  <c r="AM34" i="29" s="1"/>
  <c r="AJ46" i="29"/>
  <c r="AN46" i="29" s="1"/>
  <c r="AJ48" i="29"/>
  <c r="AN48" i="29" s="1"/>
  <c r="AJ37" i="29"/>
  <c r="AN37" i="29" s="1"/>
  <c r="AI40" i="29"/>
  <c r="AM40" i="29" s="1"/>
  <c r="AJ44" i="29"/>
  <c r="AN44" i="29" s="1"/>
  <c r="AI36" i="29"/>
  <c r="AM36" i="29" s="1"/>
  <c r="AI42" i="29"/>
  <c r="AM42" i="29" s="1"/>
  <c r="AJ36" i="29"/>
  <c r="AN36" i="29" s="1"/>
  <c r="AI38" i="29"/>
  <c r="AM38" i="29" s="1"/>
  <c r="Y55" i="29"/>
  <c r="AI30" i="29"/>
  <c r="AM30" i="29" s="1"/>
  <c r="AJ42" i="29"/>
  <c r="AN42" i="29" s="1"/>
  <c r="AJ45" i="29"/>
  <c r="AN45" i="29" s="1"/>
  <c r="AI46" i="29"/>
  <c r="AM46" i="29" s="1"/>
  <c r="AI48" i="22"/>
  <c r="AM48" i="22" s="1"/>
  <c r="AJ37" i="22"/>
  <c r="AN37" i="22" s="1"/>
  <c r="AH31" i="22"/>
  <c r="AH48" i="22"/>
  <c r="AI39" i="22"/>
  <c r="AM39" i="22" s="1"/>
  <c r="AH44" i="22"/>
  <c r="AJ46" i="22"/>
  <c r="AN46" i="22" s="1"/>
  <c r="AJ43" i="22"/>
  <c r="AN43" i="22" s="1"/>
  <c r="AH30" i="22"/>
  <c r="AJ35" i="22"/>
  <c r="AN35" i="22" s="1"/>
  <c r="AJ44" i="22"/>
  <c r="AN44" i="22" s="1"/>
  <c r="AJ49" i="22"/>
  <c r="AN49" i="22" s="1"/>
  <c r="AI51" i="22"/>
  <c r="AM51" i="22" s="1"/>
  <c r="AJ23" i="35"/>
  <c r="AN23" i="35" s="1"/>
  <c r="AJ41" i="34"/>
  <c r="AN41" i="34" s="1"/>
  <c r="AJ40" i="34"/>
  <c r="AN40" i="34" s="1"/>
  <c r="AJ5" i="34"/>
  <c r="AJ11" i="34"/>
  <c r="AN11" i="34" s="1"/>
  <c r="AJ25" i="34"/>
  <c r="AN25" i="34" s="1"/>
  <c r="AJ17" i="34"/>
  <c r="AN17" i="34" s="1"/>
  <c r="AJ13" i="34"/>
  <c r="AN13" i="34" s="1"/>
  <c r="AJ15" i="34"/>
  <c r="AN15" i="34" s="1"/>
  <c r="AJ12" i="34"/>
  <c r="AN12" i="34" s="1"/>
  <c r="AH26" i="35"/>
  <c r="AJ17" i="35"/>
  <c r="AI12" i="35"/>
  <c r="AI24" i="34"/>
  <c r="AM24" i="34" s="1"/>
  <c r="AJ39" i="34"/>
  <c r="AN39" i="34" s="1"/>
  <c r="AI20" i="34"/>
  <c r="AM20" i="34" s="1"/>
  <c r="AJ6" i="34"/>
  <c r="AN6" i="34" s="1"/>
  <c r="AH10" i="34"/>
  <c r="AJ23" i="34"/>
  <c r="AN23" i="34" s="1"/>
  <c r="AJ49" i="34"/>
  <c r="AN49" i="34" s="1"/>
  <c r="AJ16" i="34"/>
  <c r="AN16" i="34" s="1"/>
  <c r="AJ21" i="34"/>
  <c r="AN21" i="34" s="1"/>
  <c r="AH14" i="34"/>
  <c r="AH6" i="34"/>
  <c r="AJ38" i="34"/>
  <c r="AN38" i="34" s="1"/>
  <c r="AH12" i="34"/>
  <c r="AJ29" i="34"/>
  <c r="AN29" i="34" s="1"/>
  <c r="AH30" i="34"/>
  <c r="AI12" i="34"/>
  <c r="AM12" i="34" s="1"/>
  <c r="AI28" i="34"/>
  <c r="AM28" i="34" s="1"/>
  <c r="AH46" i="34"/>
  <c r="AI14" i="35"/>
  <c r="AI43" i="35"/>
  <c r="AM43" i="35" s="1"/>
  <c r="AH16" i="35"/>
  <c r="AJ20" i="35"/>
  <c r="AN20" i="35" s="1"/>
  <c r="AI27" i="35"/>
  <c r="AM27" i="35" s="1"/>
  <c r="AJ19" i="35"/>
  <c r="AN19" i="35" s="1"/>
  <c r="AI39" i="35"/>
  <c r="AM39" i="35" s="1"/>
  <c r="AI19" i="35"/>
  <c r="AM19" i="35" s="1"/>
  <c r="AJ25" i="35"/>
  <c r="AN25" i="35" s="1"/>
  <c r="AJ33" i="35"/>
  <c r="AN33" i="35" s="1"/>
  <c r="AH12" i="35"/>
  <c r="AI10" i="35"/>
  <c r="AI26" i="35"/>
  <c r="AM26" i="35" s="1"/>
  <c r="AI7" i="35"/>
  <c r="AJ12" i="35"/>
  <c r="AJ15" i="35"/>
  <c r="AI52" i="35"/>
  <c r="AM52" i="35" s="1"/>
  <c r="AI23" i="35"/>
  <c r="AM23" i="35" s="1"/>
  <c r="AJ26" i="35"/>
  <c r="AN26" i="35" s="1"/>
  <c r="AJ28" i="35"/>
  <c r="AN28" i="35" s="1"/>
  <c r="AJ39" i="35"/>
  <c r="AN39" i="35" s="1"/>
  <c r="AJ9" i="35"/>
  <c r="AJ10" i="35"/>
  <c r="AJ21" i="35"/>
  <c r="AN21" i="35" s="1"/>
  <c r="AJ8" i="35"/>
  <c r="AJ52" i="35"/>
  <c r="AN52" i="35" s="1"/>
  <c r="AJ24" i="35"/>
  <c r="AN24" i="35" s="1"/>
  <c r="AJ20" i="24"/>
  <c r="AN20" i="24" s="1"/>
  <c r="AI39" i="23"/>
  <c r="AM39" i="23" s="1"/>
  <c r="AI51" i="27"/>
  <c r="AM51" i="27" s="1"/>
  <c r="AJ38" i="27"/>
  <c r="AN38" i="27" s="1"/>
  <c r="AJ43" i="35"/>
  <c r="AN43" i="35" s="1"/>
  <c r="AJ49" i="35"/>
  <c r="AN49" i="35" s="1"/>
  <c r="AI36" i="35"/>
  <c r="AM36" i="35" s="1"/>
  <c r="AJ41" i="35"/>
  <c r="AN41" i="35" s="1"/>
  <c r="AI47" i="35"/>
  <c r="AM47" i="35" s="1"/>
  <c r="AH52" i="35"/>
  <c r="AH39" i="35"/>
  <c r="X55" i="35"/>
  <c r="AJ36" i="35"/>
  <c r="AN36" i="35" s="1"/>
  <c r="AJ50" i="35"/>
  <c r="AN50" i="35" s="1"/>
  <c r="AH51" i="35"/>
  <c r="AI54" i="35"/>
  <c r="AM54" i="35" s="1"/>
  <c r="AI30" i="35"/>
  <c r="AM30" i="35" s="1"/>
  <c r="AI32" i="35"/>
  <c r="AM32" i="35" s="1"/>
  <c r="AH38" i="35"/>
  <c r="AJ45" i="35"/>
  <c r="AN45" i="35" s="1"/>
  <c r="AI34" i="35"/>
  <c r="AM34" i="35" s="1"/>
  <c r="Y55" i="35"/>
  <c r="AJ32" i="35"/>
  <c r="AN32" i="35" s="1"/>
  <c r="AI40" i="35"/>
  <c r="AM40" i="35" s="1"/>
  <c r="AJ47" i="35"/>
  <c r="AN47" i="35" s="1"/>
  <c r="AH50" i="35"/>
  <c r="AJ53" i="35"/>
  <c r="AN53" i="35" s="1"/>
  <c r="AI36" i="34"/>
  <c r="AM36" i="34" s="1"/>
  <c r="AI52" i="34"/>
  <c r="AM52" i="34" s="1"/>
  <c r="AI32" i="34"/>
  <c r="AM32" i="34" s="1"/>
  <c r="AH38" i="34"/>
  <c r="AI48" i="34"/>
  <c r="AM48" i="34" s="1"/>
  <c r="AJ53" i="34"/>
  <c r="AN53" i="34" s="1"/>
  <c r="AJ54" i="34"/>
  <c r="AN54" i="34" s="1"/>
  <c r="AJ37" i="34"/>
  <c r="AN37" i="34" s="1"/>
  <c r="AH54" i="34"/>
  <c r="AJ31" i="34"/>
  <c r="AN31" i="34" s="1"/>
  <c r="AJ32" i="34"/>
  <c r="AN32" i="34" s="1"/>
  <c r="AI44" i="34"/>
  <c r="AM44" i="34" s="1"/>
  <c r="AJ47" i="34"/>
  <c r="AN47" i="34" s="1"/>
  <c r="AJ46" i="34"/>
  <c r="AN46" i="34" s="1"/>
  <c r="AH40" i="34"/>
  <c r="AI40" i="34"/>
  <c r="AM40" i="34" s="1"/>
  <c r="AJ45" i="34"/>
  <c r="AN45" i="34" s="1"/>
  <c r="AX111" i="19"/>
  <c r="AX112" i="19"/>
  <c r="AS102" i="19"/>
  <c r="AX102" i="19" s="1"/>
  <c r="BC88" i="19"/>
  <c r="AS103" i="19"/>
  <c r="AX103" i="19" s="1"/>
  <c r="BC89" i="19"/>
  <c r="BC87" i="19"/>
  <c r="AX104" i="19"/>
  <c r="AX105" i="19"/>
  <c r="AX106" i="19"/>
  <c r="AS108" i="19"/>
  <c r="AX108" i="19" s="1"/>
  <c r="BC94" i="19"/>
  <c r="AS109" i="19"/>
  <c r="AX109" i="19" s="1"/>
  <c r="BC95" i="19"/>
  <c r="AS110" i="19"/>
  <c r="AX110" i="19" s="1"/>
  <c r="BC96" i="19"/>
  <c r="BC93" i="19"/>
  <c r="BC92" i="19"/>
  <c r="BC98" i="19"/>
  <c r="BC97" i="19"/>
  <c r="AX101" i="19"/>
  <c r="BC91" i="19"/>
  <c r="BC90" i="19"/>
  <c r="AI37" i="35"/>
  <c r="AH37" i="35"/>
  <c r="AJ37" i="35"/>
  <c r="AI44" i="35"/>
  <c r="AH44" i="35"/>
  <c r="AI11" i="35"/>
  <c r="AH11" i="35"/>
  <c r="AI18" i="35"/>
  <c r="AH18" i="35"/>
  <c r="AA55" i="35"/>
  <c r="AI24" i="35"/>
  <c r="AH24" i="35"/>
  <c r="AB55" i="35"/>
  <c r="AH30" i="35"/>
  <c r="AH43" i="35"/>
  <c r="AH47" i="35"/>
  <c r="AC55" i="35"/>
  <c r="AH10" i="35"/>
  <c r="AJ16" i="35"/>
  <c r="AH7" i="35"/>
  <c r="AJ30" i="35"/>
  <c r="AJ34" i="35"/>
  <c r="Z55" i="35"/>
  <c r="AI31" i="35"/>
  <c r="AH31" i="35"/>
  <c r="AH34" i="35"/>
  <c r="AJ6" i="35"/>
  <c r="AD55" i="35"/>
  <c r="AI13" i="35"/>
  <c r="AH13" i="35"/>
  <c r="AJ13" i="35"/>
  <c r="AI17" i="35"/>
  <c r="AH17" i="35"/>
  <c r="AI21" i="35"/>
  <c r="AH21" i="35"/>
  <c r="AI46" i="35"/>
  <c r="AH46" i="35"/>
  <c r="AJ51" i="35"/>
  <c r="AE55" i="35"/>
  <c r="AI20" i="35"/>
  <c r="AH20" i="35"/>
  <c r="AI6" i="35"/>
  <c r="AH6" i="35"/>
  <c r="AJ7" i="35"/>
  <c r="AJ35" i="35"/>
  <c r="AI42" i="35"/>
  <c r="AH42" i="35"/>
  <c r="AJ48" i="35"/>
  <c r="AG55" i="35"/>
  <c r="AH14" i="35"/>
  <c r="AJ29" i="35"/>
  <c r="AH32" i="35"/>
  <c r="AI35" i="35"/>
  <c r="AH35" i="35"/>
  <c r="AH36" i="35"/>
  <c r="AH40" i="35"/>
  <c r="AI48" i="35"/>
  <c r="AH48" i="35"/>
  <c r="AJ5" i="35"/>
  <c r="AI15" i="35"/>
  <c r="AI16" i="35"/>
  <c r="AH19" i="35"/>
  <c r="AH23" i="35"/>
  <c r="AH27" i="35"/>
  <c r="AI28" i="35"/>
  <c r="AJ31" i="35"/>
  <c r="AJ44" i="35"/>
  <c r="AH54" i="35"/>
  <c r="AI8" i="35"/>
  <c r="AH8" i="35"/>
  <c r="AI38" i="35"/>
  <c r="AJ40" i="35"/>
  <c r="AI50" i="35"/>
  <c r="AI5" i="35"/>
  <c r="AH5" i="35"/>
  <c r="AJ11" i="35"/>
  <c r="AH15" i="35"/>
  <c r="AI22" i="35"/>
  <c r="AH22" i="35"/>
  <c r="AJ27" i="35"/>
  <c r="AH28" i="35"/>
  <c r="AI41" i="35"/>
  <c r="AH41" i="35"/>
  <c r="AI45" i="35"/>
  <c r="AH45" i="35"/>
  <c r="AI51" i="35"/>
  <c r="AJ54" i="35"/>
  <c r="AI25" i="35"/>
  <c r="AH25" i="35"/>
  <c r="AI49" i="35"/>
  <c r="AH49" i="35"/>
  <c r="AJ14" i="35"/>
  <c r="AJ38" i="35"/>
  <c r="AI9" i="35"/>
  <c r="AH9" i="35"/>
  <c r="AI29" i="35"/>
  <c r="AH29" i="35"/>
  <c r="AI53" i="35"/>
  <c r="AH53" i="35"/>
  <c r="AJ18" i="35"/>
  <c r="AJ42" i="35"/>
  <c r="AI33" i="35"/>
  <c r="AH33" i="35"/>
  <c r="AF55" i="35"/>
  <c r="AJ22" i="35"/>
  <c r="AJ46" i="35"/>
  <c r="AI51" i="34"/>
  <c r="AH51" i="34"/>
  <c r="AH48" i="34"/>
  <c r="AH16" i="34"/>
  <c r="AH19" i="34"/>
  <c r="AI19" i="34"/>
  <c r="AJ48" i="34"/>
  <c r="AI5" i="34"/>
  <c r="AH5" i="34"/>
  <c r="X55" i="34"/>
  <c r="AJ22" i="34"/>
  <c r="AH24" i="34"/>
  <c r="AI27" i="34"/>
  <c r="AH27" i="34"/>
  <c r="AA55" i="34"/>
  <c r="AB55" i="34"/>
  <c r="AJ24" i="34"/>
  <c r="AI35" i="34"/>
  <c r="AH35" i="34"/>
  <c r="AJ10" i="34"/>
  <c r="AH22" i="34"/>
  <c r="AI25" i="34"/>
  <c r="AH25" i="34"/>
  <c r="AJ30" i="34"/>
  <c r="AH32" i="34"/>
  <c r="AI33" i="34"/>
  <c r="AH33" i="34"/>
  <c r="AI41" i="34"/>
  <c r="AH41" i="34"/>
  <c r="AI16" i="34"/>
  <c r="AH7" i="34"/>
  <c r="AI7" i="34"/>
  <c r="AI49" i="34"/>
  <c r="AH49" i="34"/>
  <c r="Y55" i="34"/>
  <c r="Z55" i="34"/>
  <c r="AI17" i="34"/>
  <c r="AH17" i="34"/>
  <c r="AI8" i="34"/>
  <c r="AH8" i="34"/>
  <c r="AJ8" i="34"/>
  <c r="AJ9" i="34"/>
  <c r="AJ33" i="34"/>
  <c r="AH43" i="34"/>
  <c r="AI43" i="34"/>
  <c r="AC55" i="34"/>
  <c r="AJ18" i="34"/>
  <c r="AJ42" i="34"/>
  <c r="AJ50" i="34"/>
  <c r="AJ7" i="34"/>
  <c r="AH15" i="34"/>
  <c r="AI15" i="34"/>
  <c r="AJ26" i="34"/>
  <c r="AJ34" i="34"/>
  <c r="AD55" i="34"/>
  <c r="AI13" i="34"/>
  <c r="AH13" i="34"/>
  <c r="AH20" i="34"/>
  <c r="AH28" i="34"/>
  <c r="AH36" i="34"/>
  <c r="AH44" i="34"/>
  <c r="AH52" i="34"/>
  <c r="AE55" i="34"/>
  <c r="AJ19" i="34"/>
  <c r="AH23" i="34"/>
  <c r="AI23" i="34"/>
  <c r="AJ27" i="34"/>
  <c r="AI31" i="34"/>
  <c r="AH31" i="34"/>
  <c r="AJ35" i="34"/>
  <c r="AI39" i="34"/>
  <c r="AH39" i="34"/>
  <c r="AJ43" i="34"/>
  <c r="AI47" i="34"/>
  <c r="AH47" i="34"/>
  <c r="AJ51" i="34"/>
  <c r="AF55" i="34"/>
  <c r="AH18" i="34"/>
  <c r="AJ20" i="34"/>
  <c r="AH26" i="34"/>
  <c r="AJ28" i="34"/>
  <c r="AH34" i="34"/>
  <c r="AJ36" i="34"/>
  <c r="AH42" i="34"/>
  <c r="AJ44" i="34"/>
  <c r="AH50" i="34"/>
  <c r="AJ52" i="34"/>
  <c r="AG55" i="34"/>
  <c r="AI9" i="34"/>
  <c r="AH9" i="34"/>
  <c r="AH11" i="34"/>
  <c r="AI11" i="34"/>
  <c r="AJ14" i="34"/>
  <c r="AI21" i="34"/>
  <c r="AH21" i="34"/>
  <c r="AI29" i="34"/>
  <c r="AH29" i="34"/>
  <c r="AI37" i="34"/>
  <c r="AH37" i="34"/>
  <c r="AI45" i="34"/>
  <c r="AH45" i="34"/>
  <c r="AI53" i="34"/>
  <c r="AH53" i="34"/>
  <c r="AI6" i="34"/>
  <c r="AI10" i="34"/>
  <c r="AI14" i="34"/>
  <c r="AI18" i="34"/>
  <c r="AI22" i="34"/>
  <c r="AI26" i="34"/>
  <c r="AI30" i="34"/>
  <c r="AI34" i="34"/>
  <c r="AI38" i="34"/>
  <c r="AI42" i="34"/>
  <c r="AI46" i="34"/>
  <c r="AI50" i="34"/>
  <c r="AI54" i="34"/>
  <c r="AH7" i="32"/>
  <c r="AF55" i="32"/>
  <c r="AI12" i="32"/>
  <c r="AH12" i="32"/>
  <c r="AG55" i="32"/>
  <c r="AI16" i="32"/>
  <c r="AH16" i="32"/>
  <c r="AI27" i="32"/>
  <c r="AH44" i="32"/>
  <c r="AJ50" i="32"/>
  <c r="AI30" i="32"/>
  <c r="AH30" i="32"/>
  <c r="AH32" i="32"/>
  <c r="AJ38" i="32"/>
  <c r="AI42" i="32"/>
  <c r="AH42" i="32"/>
  <c r="AI51" i="32"/>
  <c r="AI22" i="32"/>
  <c r="AH22" i="32"/>
  <c r="AI40" i="32"/>
  <c r="AH40" i="32"/>
  <c r="AI35" i="32"/>
  <c r="AH35" i="32"/>
  <c r="AH36" i="32"/>
  <c r="AI41" i="32"/>
  <c r="AH41" i="32"/>
  <c r="AJ47" i="32"/>
  <c r="AD55" i="32"/>
  <c r="AI11" i="32"/>
  <c r="AI28" i="32"/>
  <c r="AH28" i="32"/>
  <c r="AE55" i="32"/>
  <c r="AJ7" i="32"/>
  <c r="AI24" i="32"/>
  <c r="AH24" i="32"/>
  <c r="AI21" i="32"/>
  <c r="AH21" i="32"/>
  <c r="AI17" i="32"/>
  <c r="AH17" i="32"/>
  <c r="AH23" i="32"/>
  <c r="AJ44" i="32"/>
  <c r="AH47" i="32"/>
  <c r="AI47" i="32"/>
  <c r="AI52" i="32"/>
  <c r="AH52" i="32"/>
  <c r="AJ23" i="32"/>
  <c r="AI53" i="32"/>
  <c r="AH53" i="32"/>
  <c r="AJ53" i="32"/>
  <c r="AH19" i="32"/>
  <c r="AI29" i="32"/>
  <c r="AH29" i="32"/>
  <c r="AA55" i="32"/>
  <c r="AB55" i="32"/>
  <c r="AH15" i="32"/>
  <c r="AI18" i="32"/>
  <c r="AH18" i="32"/>
  <c r="AC55" i="32"/>
  <c r="AI14" i="32"/>
  <c r="AH14" i="32"/>
  <c r="AI25" i="32"/>
  <c r="AH25" i="32"/>
  <c r="AH8" i="32"/>
  <c r="X55" i="32"/>
  <c r="AJ11" i="32"/>
  <c r="Y55" i="32"/>
  <c r="AH6" i="32"/>
  <c r="AH10" i="32"/>
  <c r="AI13" i="32"/>
  <c r="AH13" i="32"/>
  <c r="AI26" i="32"/>
  <c r="AH26" i="32"/>
  <c r="AJ29" i="32"/>
  <c r="AJ32" i="32"/>
  <c r="AI33" i="32"/>
  <c r="AH33" i="32"/>
  <c r="AJ33" i="32"/>
  <c r="AJ37" i="32"/>
  <c r="AH39" i="32"/>
  <c r="AI50" i="32"/>
  <c r="AH50" i="32"/>
  <c r="AI38" i="32"/>
  <c r="AH38" i="32"/>
  <c r="AI49" i="32"/>
  <c r="AH49" i="32"/>
  <c r="AI9" i="32"/>
  <c r="AH9" i="32"/>
  <c r="AI5" i="32"/>
  <c r="AH5" i="32"/>
  <c r="AJ34" i="32"/>
  <c r="AI46" i="32"/>
  <c r="AH46" i="32"/>
  <c r="AI20" i="32"/>
  <c r="AJ30" i="32"/>
  <c r="AI37" i="32"/>
  <c r="AH37" i="32"/>
  <c r="AJ54" i="32"/>
  <c r="AJ26" i="32"/>
  <c r="AJ42" i="32"/>
  <c r="AI54" i="32"/>
  <c r="AH54" i="32"/>
  <c r="AJ22" i="32"/>
  <c r="AI34" i="32"/>
  <c r="AH34" i="32"/>
  <c r="AI45" i="32"/>
  <c r="AH45" i="32"/>
  <c r="AH51" i="31"/>
  <c r="AI51" i="31"/>
  <c r="AB55" i="31"/>
  <c r="AI9" i="31"/>
  <c r="AH9" i="31"/>
  <c r="AJ9" i="31"/>
  <c r="AI14" i="31"/>
  <c r="AH14" i="31"/>
  <c r="AJ16" i="31"/>
  <c r="AI19" i="31"/>
  <c r="AH19" i="31"/>
  <c r="AI33" i="31"/>
  <c r="AH33" i="31"/>
  <c r="AJ33" i="31"/>
  <c r="AH40" i="31"/>
  <c r="AI40" i="31"/>
  <c r="AI44" i="31"/>
  <c r="AH44" i="31"/>
  <c r="AC55" i="31"/>
  <c r="AJ8" i="31"/>
  <c r="AH11" i="31"/>
  <c r="AJ21" i="31"/>
  <c r="AJ32" i="31"/>
  <c r="AH35" i="31"/>
  <c r="AJ43" i="31"/>
  <c r="AJ53" i="31"/>
  <c r="AD55" i="31"/>
  <c r="AI11" i="31"/>
  <c r="AI16" i="31"/>
  <c r="AH16" i="31"/>
  <c r="AI35" i="31"/>
  <c r="AH48" i="31"/>
  <c r="Y55" i="31"/>
  <c r="AJ5" i="31"/>
  <c r="Z55" i="31"/>
  <c r="AI7" i="31"/>
  <c r="X55" i="31"/>
  <c r="AH7" i="31"/>
  <c r="AI12" i="31"/>
  <c r="AH12" i="31"/>
  <c r="AI15" i="31"/>
  <c r="AI31" i="31"/>
  <c r="AH31" i="31"/>
  <c r="AH32" i="31"/>
  <c r="AI32" i="31"/>
  <c r="AI36" i="31"/>
  <c r="AH36" i="31"/>
  <c r="AI47" i="31"/>
  <c r="AH47" i="31"/>
  <c r="AA55" i="31"/>
  <c r="AJ15" i="31"/>
  <c r="AH38" i="31"/>
  <c r="AI38" i="31"/>
  <c r="AE55" i="31"/>
  <c r="AJ47" i="31"/>
  <c r="AH6" i="31"/>
  <c r="AI6" i="31"/>
  <c r="AI20" i="31"/>
  <c r="AH20" i="31"/>
  <c r="AH23" i="31"/>
  <c r="AI23" i="31"/>
  <c r="AJ25" i="31"/>
  <c r="AH28" i="31"/>
  <c r="AH30" i="31"/>
  <c r="AI30" i="31"/>
  <c r="AH8" i="31"/>
  <c r="AI8" i="31"/>
  <c r="AJ12" i="31"/>
  <c r="AI18" i="31"/>
  <c r="AH18" i="31"/>
  <c r="AJ19" i="31"/>
  <c r="AJ36" i="31"/>
  <c r="AH50" i="31"/>
  <c r="AH10" i="31"/>
  <c r="AI10" i="31"/>
  <c r="AI13" i="31"/>
  <c r="AH13" i="31"/>
  <c r="AH27" i="31"/>
  <c r="AI27" i="31"/>
  <c r="AJ28" i="31"/>
  <c r="AI34" i="31"/>
  <c r="AH34" i="31"/>
  <c r="AJ41" i="31"/>
  <c r="AH43" i="31"/>
  <c r="AI43" i="31"/>
  <c r="AJ45" i="31"/>
  <c r="AI17" i="31"/>
  <c r="AH17" i="31"/>
  <c r="AI41" i="31"/>
  <c r="AH41" i="31"/>
  <c r="AF55" i="31"/>
  <c r="AI25" i="31"/>
  <c r="AH25" i="31"/>
  <c r="AI49" i="31"/>
  <c r="AH49" i="31"/>
  <c r="AI53" i="31"/>
  <c r="AH53" i="31"/>
  <c r="AI37" i="31"/>
  <c r="AH37" i="31"/>
  <c r="AJ26" i="31"/>
  <c r="AJ50" i="31"/>
  <c r="AJ54" i="31"/>
  <c r="AJ6" i="31"/>
  <c r="AJ30" i="31"/>
  <c r="AI21" i="31"/>
  <c r="AH21" i="31"/>
  <c r="AI45" i="31"/>
  <c r="AH45" i="31"/>
  <c r="AI54" i="31"/>
  <c r="AG55" i="31"/>
  <c r="AJ10" i="31"/>
  <c r="AJ34" i="31"/>
  <c r="AJ14" i="31"/>
  <c r="AJ38" i="31"/>
  <c r="AH42" i="31"/>
  <c r="AI5" i="31"/>
  <c r="AH5" i="31"/>
  <c r="AI29" i="31"/>
  <c r="AH29" i="31"/>
  <c r="AG55" i="30"/>
  <c r="AI41" i="30"/>
  <c r="AH41" i="30"/>
  <c r="AI44" i="30"/>
  <c r="AH44" i="30"/>
  <c r="Y55" i="30"/>
  <c r="Z55" i="30"/>
  <c r="AI9" i="30"/>
  <c r="AH9" i="30"/>
  <c r="X55" i="30"/>
  <c r="AI12" i="30"/>
  <c r="AH27" i="30"/>
  <c r="AH54" i="30"/>
  <c r="AH7" i="30"/>
  <c r="AI40" i="30"/>
  <c r="AH40" i="30"/>
  <c r="AA55" i="30"/>
  <c r="AH23" i="30"/>
  <c r="AH31" i="30"/>
  <c r="AI33" i="30"/>
  <c r="AH33" i="30"/>
  <c r="AJ33" i="30"/>
  <c r="AI37" i="30"/>
  <c r="AH37" i="30"/>
  <c r="AJ37" i="30"/>
  <c r="AE55" i="30"/>
  <c r="AJ5" i="30"/>
  <c r="AJ15" i="30"/>
  <c r="AJ7" i="30"/>
  <c r="AI19" i="30"/>
  <c r="AJ23" i="30"/>
  <c r="AH24" i="30"/>
  <c r="AH26" i="30"/>
  <c r="AJ38" i="30"/>
  <c r="AI53" i="30"/>
  <c r="AH53" i="30"/>
  <c r="AI5" i="30"/>
  <c r="AH5" i="30"/>
  <c r="AD55" i="30"/>
  <c r="AI23" i="30"/>
  <c r="AI24" i="30"/>
  <c r="AJ27" i="30"/>
  <c r="AH28" i="30"/>
  <c r="AH30" i="30"/>
  <c r="AJ42" i="30"/>
  <c r="AI45" i="30"/>
  <c r="AH45" i="30"/>
  <c r="AJ31" i="30"/>
  <c r="AJ46" i="30"/>
  <c r="AF55" i="30"/>
  <c r="AJ10" i="30"/>
  <c r="AI17" i="30"/>
  <c r="AH17" i="30"/>
  <c r="AI31" i="30"/>
  <c r="AJ35" i="30"/>
  <c r="AH36" i="30"/>
  <c r="AH38" i="30"/>
  <c r="AJ50" i="30"/>
  <c r="AI15" i="30"/>
  <c r="AI21" i="30"/>
  <c r="AH21" i="30"/>
  <c r="AI35" i="30"/>
  <c r="AI36" i="30"/>
  <c r="AJ39" i="30"/>
  <c r="AH42" i="30"/>
  <c r="AJ54" i="30"/>
  <c r="AJ19" i="30"/>
  <c r="AI49" i="30"/>
  <c r="AH49" i="30"/>
  <c r="AI13" i="30"/>
  <c r="AH13" i="30"/>
  <c r="AI27" i="30"/>
  <c r="AB55" i="30"/>
  <c r="AI25" i="30"/>
  <c r="AH25" i="30"/>
  <c r="AI39" i="30"/>
  <c r="AJ43" i="30"/>
  <c r="AH46" i="30"/>
  <c r="AC55" i="30"/>
  <c r="AH10" i="30"/>
  <c r="AJ14" i="30"/>
  <c r="AI29" i="30"/>
  <c r="AH29" i="30"/>
  <c r="AI43" i="30"/>
  <c r="AJ47" i="30"/>
  <c r="AH50" i="30"/>
  <c r="AI6" i="30"/>
  <c r="AI10" i="30"/>
  <c r="AI14" i="30"/>
  <c r="AI18" i="30"/>
  <c r="AI22" i="30"/>
  <c r="AI26" i="30"/>
  <c r="AI30" i="30"/>
  <c r="AI34" i="30"/>
  <c r="AI38" i="30"/>
  <c r="AI42" i="30"/>
  <c r="AI46" i="30"/>
  <c r="AI50" i="30"/>
  <c r="AI54" i="30"/>
  <c r="AI5" i="29"/>
  <c r="AH5" i="29"/>
  <c r="AJ16" i="29"/>
  <c r="AJ20" i="29"/>
  <c r="AH23" i="29"/>
  <c r="AI23" i="29"/>
  <c r="AH28" i="29"/>
  <c r="AI13" i="29"/>
  <c r="AH13" i="29"/>
  <c r="AI27" i="29"/>
  <c r="AH27" i="29"/>
  <c r="AH32" i="29"/>
  <c r="AA55" i="29"/>
  <c r="AI17" i="29"/>
  <c r="AH17" i="29"/>
  <c r="AI31" i="29"/>
  <c r="AH31" i="29"/>
  <c r="AJ35" i="29"/>
  <c r="AH36" i="29"/>
  <c r="AB55" i="29"/>
  <c r="AI21" i="29"/>
  <c r="AH21" i="29"/>
  <c r="AH35" i="29"/>
  <c r="AI35" i="29"/>
  <c r="AJ39" i="29"/>
  <c r="AH40" i="29"/>
  <c r="AH52" i="29"/>
  <c r="AI29" i="29"/>
  <c r="AH29" i="29"/>
  <c r="AI43" i="29"/>
  <c r="AH43" i="29"/>
  <c r="AI44" i="29"/>
  <c r="AJ47" i="29"/>
  <c r="AH48" i="29"/>
  <c r="AI51" i="29"/>
  <c r="AJ18" i="29"/>
  <c r="AH26" i="29"/>
  <c r="AI33" i="29"/>
  <c r="AH33" i="29"/>
  <c r="AH47" i="29"/>
  <c r="AI47" i="29"/>
  <c r="AF55" i="29"/>
  <c r="AJ7" i="29"/>
  <c r="AJ22" i="29"/>
  <c r="AH30" i="29"/>
  <c r="AI37" i="29"/>
  <c r="AH37" i="29"/>
  <c r="AI53" i="29"/>
  <c r="AH53" i="29"/>
  <c r="AG55" i="29"/>
  <c r="AI7" i="29"/>
  <c r="AH7" i="29"/>
  <c r="AI8" i="29"/>
  <c r="AJ11" i="29"/>
  <c r="AH12" i="29"/>
  <c r="AI14" i="29"/>
  <c r="AJ26" i="29"/>
  <c r="AH34" i="29"/>
  <c r="AI41" i="29"/>
  <c r="AH41" i="29"/>
  <c r="X55" i="29"/>
  <c r="AI19" i="29"/>
  <c r="AH19" i="29"/>
  <c r="AJ51" i="29"/>
  <c r="AJ14" i="29"/>
  <c r="AE55" i="29"/>
  <c r="AJ5" i="29"/>
  <c r="AD55" i="29"/>
  <c r="AH11" i="29"/>
  <c r="AI11" i="29"/>
  <c r="AI12" i="29"/>
  <c r="AJ15" i="29"/>
  <c r="AH16" i="29"/>
  <c r="AI18" i="29"/>
  <c r="AJ30" i="29"/>
  <c r="AH38" i="29"/>
  <c r="AI45" i="29"/>
  <c r="AH45" i="29"/>
  <c r="AI9" i="29"/>
  <c r="AH9" i="29"/>
  <c r="AI54" i="29"/>
  <c r="AH54" i="29"/>
  <c r="AC55" i="29"/>
  <c r="AI25" i="29"/>
  <c r="AH25" i="29"/>
  <c r="AI39" i="29"/>
  <c r="AH39" i="29"/>
  <c r="AJ43" i="29"/>
  <c r="AI50" i="29"/>
  <c r="AH50" i="29"/>
  <c r="AJ9" i="29"/>
  <c r="AI15" i="29"/>
  <c r="AH15" i="29"/>
  <c r="AJ19" i="29"/>
  <c r="AI22" i="29"/>
  <c r="AJ34" i="29"/>
  <c r="AH42" i="29"/>
  <c r="AI49" i="29"/>
  <c r="AH49" i="29"/>
  <c r="AJ54" i="29"/>
  <c r="AH51" i="29"/>
  <c r="AI15" i="24"/>
  <c r="AM15" i="24" s="1"/>
  <c r="AJ38" i="24"/>
  <c r="AN38" i="24" s="1"/>
  <c r="AJ36" i="24"/>
  <c r="AN36" i="24" s="1"/>
  <c r="AH8" i="20"/>
  <c r="AJ25" i="25"/>
  <c r="AN25" i="25" s="1"/>
  <c r="AJ32" i="25"/>
  <c r="AN32" i="25" s="1"/>
  <c r="AI7" i="25"/>
  <c r="AM7" i="25" s="1"/>
  <c r="AJ12" i="25"/>
  <c r="AN12" i="25" s="1"/>
  <c r="AJ5" i="25"/>
  <c r="AJ32" i="28"/>
  <c r="AN32" i="28" s="1"/>
  <c r="AJ12" i="28"/>
  <c r="AN12" i="28" s="1"/>
  <c r="AJ23" i="23"/>
  <c r="AN23" i="23" s="1"/>
  <c r="AJ5" i="23"/>
  <c r="AI11" i="23"/>
  <c r="AM11" i="23" s="1"/>
  <c r="AI22" i="27"/>
  <c r="AM22" i="27" s="1"/>
  <c r="AJ34" i="27"/>
  <c r="AN34" i="27" s="1"/>
  <c r="AJ12" i="26"/>
  <c r="AN12" i="26" s="1"/>
  <c r="AI36" i="26"/>
  <c r="AM36" i="26" s="1"/>
  <c r="AJ16" i="27"/>
  <c r="AI16" i="27"/>
  <c r="AJ15" i="27"/>
  <c r="AI7" i="27"/>
  <c r="AH22" i="27"/>
  <c r="AI32" i="27"/>
  <c r="AM32" i="27" s="1"/>
  <c r="AH38" i="27"/>
  <c r="AH12" i="28"/>
  <c r="AJ49" i="28"/>
  <c r="AN49" i="28" s="1"/>
  <c r="AH27" i="28"/>
  <c r="AJ16" i="28"/>
  <c r="AN16" i="28" s="1"/>
  <c r="AJ37" i="28"/>
  <c r="AN37" i="28" s="1"/>
  <c r="AH48" i="28"/>
  <c r="AJ21" i="28"/>
  <c r="AJ34" i="28"/>
  <c r="AJ15" i="28"/>
  <c r="AJ28" i="28"/>
  <c r="AN28" i="28" s="1"/>
  <c r="AJ33" i="28"/>
  <c r="AN33" i="28" s="1"/>
  <c r="AI32" i="26"/>
  <c r="AM32" i="26" s="1"/>
  <c r="AJ53" i="26"/>
  <c r="AN53" i="26" s="1"/>
  <c r="AH18" i="26"/>
  <c r="AJ8" i="26"/>
  <c r="AN8" i="26" s="1"/>
  <c r="AI24" i="26"/>
  <c r="AM24" i="26" s="1"/>
  <c r="AI12" i="26"/>
  <c r="AM12" i="26" s="1"/>
  <c r="AI20" i="25"/>
  <c r="AM20" i="25" s="1"/>
  <c r="AI27" i="25"/>
  <c r="AM27" i="25" s="1"/>
  <c r="AJ27" i="25"/>
  <c r="AN27" i="25" s="1"/>
  <c r="AJ33" i="25"/>
  <c r="AN33" i="25" s="1"/>
  <c r="AJ15" i="24"/>
  <c r="AI11" i="24"/>
  <c r="AM11" i="24" s="1"/>
  <c r="AH50" i="24"/>
  <c r="AJ54" i="24"/>
  <c r="AN54" i="24" s="1"/>
  <c r="AI16" i="24"/>
  <c r="AM16" i="24" s="1"/>
  <c r="AH15" i="24"/>
  <c r="AH38" i="24"/>
  <c r="AJ24" i="24"/>
  <c r="AN24" i="24" s="1"/>
  <c r="AH36" i="24"/>
  <c r="AI20" i="24"/>
  <c r="AM20" i="24" s="1"/>
  <c r="AJ23" i="24"/>
  <c r="AN23" i="24" s="1"/>
  <c r="AJ35" i="24"/>
  <c r="AN35" i="24" s="1"/>
  <c r="AI7" i="23"/>
  <c r="AM7" i="23" s="1"/>
  <c r="AJ16" i="23"/>
  <c r="AN16" i="23" s="1"/>
  <c r="AJ15" i="23"/>
  <c r="AN15" i="23" s="1"/>
  <c r="AJ35" i="23"/>
  <c r="AN35" i="23" s="1"/>
  <c r="AJ27" i="23"/>
  <c r="AN27" i="23" s="1"/>
  <c r="AH28" i="23"/>
  <c r="AI52" i="23"/>
  <c r="AM52" i="23" s="1"/>
  <c r="AI12" i="23"/>
  <c r="AM12" i="23" s="1"/>
  <c r="AJ17" i="21"/>
  <c r="AJ29" i="21"/>
  <c r="AN29" i="21" s="1"/>
  <c r="AI8" i="21"/>
  <c r="AI52" i="20"/>
  <c r="AM52" i="20" s="1"/>
  <c r="AJ27" i="20"/>
  <c r="AH37" i="20"/>
  <c r="AH20" i="20"/>
  <c r="AI24" i="20"/>
  <c r="AJ17" i="20"/>
  <c r="AJ10" i="20"/>
  <c r="AJ34" i="24"/>
  <c r="AH11" i="24"/>
  <c r="AI22" i="24"/>
  <c r="AM22" i="24" s="1"/>
  <c r="AH46" i="24"/>
  <c r="AI27" i="24"/>
  <c r="AM27" i="24" s="1"/>
  <c r="AJ31" i="24"/>
  <c r="AN31" i="24" s="1"/>
  <c r="AH24" i="24"/>
  <c r="AJ6" i="24"/>
  <c r="AJ11" i="24"/>
  <c r="AN11" i="24" s="1"/>
  <c r="AI18" i="24"/>
  <c r="AM18" i="24" s="1"/>
  <c r="AI7" i="24"/>
  <c r="AM7" i="24" s="1"/>
  <c r="AJ12" i="24"/>
  <c r="AJ45" i="24"/>
  <c r="AJ17" i="24"/>
  <c r="AJ21" i="24"/>
  <c r="AN21" i="24" s="1"/>
  <c r="AJ25" i="24"/>
  <c r="AN25" i="24" s="1"/>
  <c r="AH31" i="24"/>
  <c r="AJ9" i="24"/>
  <c r="AN9" i="24" s="1"/>
  <c r="AJ16" i="24"/>
  <c r="AN16" i="24" s="1"/>
  <c r="AJ7" i="24"/>
  <c r="AN7" i="24" s="1"/>
  <c r="AJ8" i="24"/>
  <c r="AN8" i="24" s="1"/>
  <c r="AH23" i="24"/>
  <c r="AJ39" i="24"/>
  <c r="AJ28" i="24"/>
  <c r="AN28" i="24" s="1"/>
  <c r="AI23" i="24"/>
  <c r="AM23" i="24" s="1"/>
  <c r="AH30" i="24"/>
  <c r="AH16" i="24"/>
  <c r="AH20" i="24"/>
  <c r="AI32" i="24"/>
  <c r="AM32" i="24" s="1"/>
  <c r="AI36" i="24"/>
  <c r="AM36" i="24" s="1"/>
  <c r="AI38" i="24"/>
  <c r="AM38" i="24" s="1"/>
  <c r="AI54" i="24"/>
  <c r="AM54" i="24" s="1"/>
  <c r="AJ15" i="20"/>
  <c r="AJ19" i="20"/>
  <c r="AN19" i="20" s="1"/>
  <c r="AJ5" i="20"/>
  <c r="AI8" i="20"/>
  <c r="AI12" i="20"/>
  <c r="AJ25" i="20"/>
  <c r="AJ32" i="20"/>
  <c r="AN32" i="20" s="1"/>
  <c r="AJ33" i="20"/>
  <c r="AN33" i="20" s="1"/>
  <c r="AH34" i="20"/>
  <c r="AI32" i="20"/>
  <c r="AM32" i="20" s="1"/>
  <c r="AH30" i="20"/>
  <c r="AI18" i="20"/>
  <c r="AH17" i="20"/>
  <c r="AJ14" i="20"/>
  <c r="AH18" i="20"/>
  <c r="AI42" i="20"/>
  <c r="AH52" i="20"/>
  <c r="AI10" i="20"/>
  <c r="AJ13" i="20"/>
  <c r="AH24" i="20"/>
  <c r="AH50" i="20"/>
  <c r="AI14" i="20"/>
  <c r="AI22" i="20"/>
  <c r="AJ29" i="20"/>
  <c r="AJ35" i="20"/>
  <c r="AJ47" i="20"/>
  <c r="AN47" i="20" s="1"/>
  <c r="AJ52" i="20"/>
  <c r="AN52" i="20" s="1"/>
  <c r="AJ34" i="20"/>
  <c r="AN34" i="20" s="1"/>
  <c r="AI44" i="20"/>
  <c r="AM44" i="20" s="1"/>
  <c r="AH7" i="25"/>
  <c r="AH12" i="25"/>
  <c r="AJ36" i="25"/>
  <c r="AN36" i="25" s="1"/>
  <c r="AJ53" i="25"/>
  <c r="AN53" i="25" s="1"/>
  <c r="AI19" i="25"/>
  <c r="AM19" i="25" s="1"/>
  <c r="AJ7" i="25"/>
  <c r="AN7" i="25" s="1"/>
  <c r="AJ9" i="25"/>
  <c r="AJ49" i="25"/>
  <c r="AJ29" i="25"/>
  <c r="AJ24" i="25"/>
  <c r="AJ22" i="25"/>
  <c r="AJ13" i="25"/>
  <c r="AN13" i="25" s="1"/>
  <c r="AI15" i="25"/>
  <c r="AM15" i="25" s="1"/>
  <c r="AI16" i="25"/>
  <c r="AM16" i="25" s="1"/>
  <c r="AJ19" i="25"/>
  <c r="AH20" i="25"/>
  <c r="AJ20" i="25"/>
  <c r="AN20" i="25" s="1"/>
  <c r="AH27" i="25"/>
  <c r="AJ44" i="25"/>
  <c r="AN44" i="25" s="1"/>
  <c r="AH40" i="25"/>
  <c r="AI36" i="25"/>
  <c r="AJ39" i="25"/>
  <c r="AI12" i="25"/>
  <c r="AM12" i="25" s="1"/>
  <c r="AJ16" i="25"/>
  <c r="AN16" i="25" s="1"/>
  <c r="AJ21" i="25"/>
  <c r="AH35" i="25"/>
  <c r="AJ7" i="28"/>
  <c r="AI27" i="28"/>
  <c r="AM27" i="28" s="1"/>
  <c r="AJ8" i="28"/>
  <c r="AN8" i="28" s="1"/>
  <c r="AH22" i="28"/>
  <c r="AJ45" i="28"/>
  <c r="AN45" i="28" s="1"/>
  <c r="AJ44" i="28"/>
  <c r="AN44" i="28" s="1"/>
  <c r="AI8" i="28"/>
  <c r="AM8" i="28" s="1"/>
  <c r="AI28" i="28"/>
  <c r="AM28" i="28" s="1"/>
  <c r="AJ47" i="28"/>
  <c r="AN47" i="28" s="1"/>
  <c r="AH28" i="28"/>
  <c r="AJ9" i="28"/>
  <c r="AH23" i="28"/>
  <c r="AJ17" i="28"/>
  <c r="AJ27" i="28"/>
  <c r="AH11" i="28"/>
  <c r="AJ13" i="28"/>
  <c r="AN13" i="28" s="1"/>
  <c r="AH18" i="28"/>
  <c r="AJ20" i="28"/>
  <c r="AN20" i="28" s="1"/>
  <c r="AH15" i="28"/>
  <c r="AI16" i="28"/>
  <c r="AM16" i="28" s="1"/>
  <c r="AJ29" i="28"/>
  <c r="AN29" i="28" s="1"/>
  <c r="AI15" i="28"/>
  <c r="AI48" i="28"/>
  <c r="AM48" i="28" s="1"/>
  <c r="AI10" i="28"/>
  <c r="AM10" i="28" s="1"/>
  <c r="AI12" i="28"/>
  <c r="AM12" i="28" s="1"/>
  <c r="AJ25" i="28"/>
  <c r="AN25" i="28" s="1"/>
  <c r="AI31" i="28"/>
  <c r="AM31" i="28" s="1"/>
  <c r="AJ38" i="28"/>
  <c r="AN38" i="28" s="1"/>
  <c r="AJ51" i="28"/>
  <c r="AJ25" i="23"/>
  <c r="AJ20" i="23"/>
  <c r="AN20" i="23" s="1"/>
  <c r="AH27" i="23"/>
  <c r="AH48" i="23"/>
  <c r="AH14" i="23"/>
  <c r="AJ9" i="23"/>
  <c r="AN9" i="23" s="1"/>
  <c r="AI24" i="23"/>
  <c r="AM24" i="23" s="1"/>
  <c r="AH11" i="23"/>
  <c r="AJ19" i="23"/>
  <c r="AN19" i="23" s="1"/>
  <c r="AJ33" i="23"/>
  <c r="AI36" i="23"/>
  <c r="AM36" i="23" s="1"/>
  <c r="AJ37" i="23"/>
  <c r="AH43" i="23"/>
  <c r="AH52" i="23"/>
  <c r="AI8" i="23"/>
  <c r="AM8" i="23" s="1"/>
  <c r="AJ21" i="23"/>
  <c r="AN21" i="23" s="1"/>
  <c r="AH15" i="23"/>
  <c r="AH26" i="23"/>
  <c r="AJ32" i="23"/>
  <c r="AN32" i="23" s="1"/>
  <c r="AJ11" i="23"/>
  <c r="AN11" i="23" s="1"/>
  <c r="AH22" i="23"/>
  <c r="AJ31" i="23"/>
  <c r="AJ12" i="23"/>
  <c r="AN12" i="23" s="1"/>
  <c r="AJ22" i="23"/>
  <c r="AN22" i="23" s="1"/>
  <c r="AI28" i="23"/>
  <c r="AM28" i="23" s="1"/>
  <c r="AJ28" i="23"/>
  <c r="AI15" i="27"/>
  <c r="AI18" i="27"/>
  <c r="AJ22" i="27"/>
  <c r="AN22" i="27" s="1"/>
  <c r="AJ51" i="27"/>
  <c r="AN51" i="27" s="1"/>
  <c r="AJ6" i="27"/>
  <c r="AI26" i="27"/>
  <c r="AM26" i="27" s="1"/>
  <c r="AH36" i="27"/>
  <c r="AJ50" i="27"/>
  <c r="AJ35" i="27"/>
  <c r="AN35" i="27" s="1"/>
  <c r="AJ48" i="27"/>
  <c r="AN48" i="27" s="1"/>
  <c r="AI20" i="27"/>
  <c r="AJ31" i="27"/>
  <c r="AN31" i="27" s="1"/>
  <c r="AH15" i="27"/>
  <c r="AJ21" i="27"/>
  <c r="AN21" i="27" s="1"/>
  <c r="AJ18" i="27"/>
  <c r="AH7" i="27"/>
  <c r="AH11" i="27"/>
  <c r="AJ25" i="27"/>
  <c r="AI27" i="27"/>
  <c r="AJ39" i="27"/>
  <c r="AN39" i="27" s="1"/>
  <c r="AJ17" i="27"/>
  <c r="AJ7" i="27"/>
  <c r="AJ28" i="27"/>
  <c r="AI35" i="27"/>
  <c r="AM35" i="27" s="1"/>
  <c r="AJ9" i="27"/>
  <c r="AJ20" i="27"/>
  <c r="AJ45" i="27"/>
  <c r="AN45" i="27" s="1"/>
  <c r="AH23" i="27"/>
  <c r="AJ27" i="27"/>
  <c r="AN27" i="27" s="1"/>
  <c r="AI38" i="27"/>
  <c r="AJ39" i="26"/>
  <c r="AI48" i="26"/>
  <c r="AM48" i="26" s="1"/>
  <c r="AI20" i="26"/>
  <c r="AM20" i="26" s="1"/>
  <c r="AI28" i="26"/>
  <c r="AM28" i="26" s="1"/>
  <c r="AJ47" i="26"/>
  <c r="AJ15" i="26"/>
  <c r="AN15" i="26" s="1"/>
  <c r="AJ22" i="26"/>
  <c r="AH38" i="26"/>
  <c r="AI8" i="26"/>
  <c r="AM8" i="26" s="1"/>
  <c r="AI16" i="26"/>
  <c r="AM16" i="26" s="1"/>
  <c r="AJ29" i="26"/>
  <c r="AN29" i="26" s="1"/>
  <c r="AJ24" i="26"/>
  <c r="AJ35" i="26"/>
  <c r="AJ17" i="26"/>
  <c r="AN17" i="26" s="1"/>
  <c r="AH26" i="26"/>
  <c r="AH32" i="26"/>
  <c r="AJ27" i="26"/>
  <c r="AH14" i="26"/>
  <c r="AJ32" i="26"/>
  <c r="AN32" i="26" s="1"/>
  <c r="AJ34" i="26"/>
  <c r="AJ36" i="26"/>
  <c r="AN36" i="26" s="1"/>
  <c r="AJ23" i="26"/>
  <c r="AN23" i="26" s="1"/>
  <c r="AH6" i="26"/>
  <c r="AH30" i="26"/>
  <c r="AJ7" i="26"/>
  <c r="AJ11" i="26"/>
  <c r="AJ16" i="26"/>
  <c r="AN16" i="26" s="1"/>
  <c r="AJ33" i="26"/>
  <c r="AN33" i="26" s="1"/>
  <c r="AH54" i="26"/>
  <c r="Z55" i="21"/>
  <c r="AJ16" i="21"/>
  <c r="AJ28" i="21"/>
  <c r="AJ40" i="21"/>
  <c r="AN40" i="21" s="1"/>
  <c r="AJ52" i="21"/>
  <c r="AN52" i="21" s="1"/>
  <c r="AH12" i="21"/>
  <c r="AI24" i="21"/>
  <c r="AI36" i="21"/>
  <c r="AM36" i="21" s="1"/>
  <c r="AJ37" i="21"/>
  <c r="AN37" i="21" s="1"/>
  <c r="AJ24" i="21"/>
  <c r="AJ13" i="21"/>
  <c r="AJ25" i="21"/>
  <c r="AN25" i="21" s="1"/>
  <c r="AJ12" i="21"/>
  <c r="AJ36" i="21"/>
  <c r="AJ9" i="21"/>
  <c r="AJ20" i="21"/>
  <c r="AN20" i="21" s="1"/>
  <c r="AJ32" i="21"/>
  <c r="AN32" i="21" s="1"/>
  <c r="AJ7" i="21"/>
  <c r="AH20" i="21"/>
  <c r="AH32" i="21"/>
  <c r="AH8" i="21"/>
  <c r="AJ21" i="21"/>
  <c r="AN21" i="21" s="1"/>
  <c r="AJ33" i="21"/>
  <c r="AN33" i="21" s="1"/>
  <c r="AH16" i="21"/>
  <c r="AI28" i="21"/>
  <c r="AJ44" i="27"/>
  <c r="AI43" i="27"/>
  <c r="AM43" i="27" s="1"/>
  <c r="AJ41" i="27"/>
  <c r="AN41" i="27" s="1"/>
  <c r="AI46" i="27"/>
  <c r="AM46" i="27" s="1"/>
  <c r="AH50" i="27"/>
  <c r="AJ53" i="27"/>
  <c r="AI50" i="27"/>
  <c r="AH51" i="27"/>
  <c r="AH44" i="28"/>
  <c r="AJ43" i="28"/>
  <c r="AN43" i="28" s="1"/>
  <c r="AC55" i="28"/>
  <c r="AH54" i="28"/>
  <c r="AH43" i="28"/>
  <c r="AJ48" i="28"/>
  <c r="AN48" i="28" s="1"/>
  <c r="AH42" i="26"/>
  <c r="AI40" i="26"/>
  <c r="AM40" i="26" s="1"/>
  <c r="AH50" i="26"/>
  <c r="AJ52" i="26"/>
  <c r="AI44" i="26"/>
  <c r="AM44" i="26" s="1"/>
  <c r="AJ51" i="26"/>
  <c r="AJ48" i="26"/>
  <c r="AN48" i="26" s="1"/>
  <c r="AJ49" i="26"/>
  <c r="AJ41" i="26"/>
  <c r="AN41" i="26" s="1"/>
  <c r="AJ46" i="26"/>
  <c r="AJ45" i="26"/>
  <c r="AN45" i="26" s="1"/>
  <c r="AI52" i="26"/>
  <c r="AM52" i="26" s="1"/>
  <c r="AJ44" i="26"/>
  <c r="AB55" i="25"/>
  <c r="AJ40" i="25"/>
  <c r="AN40" i="25" s="1"/>
  <c r="AH44" i="25"/>
  <c r="AI48" i="25"/>
  <c r="AM48" i="25" s="1"/>
  <c r="AJ52" i="25"/>
  <c r="AN52" i="25" s="1"/>
  <c r="AI40" i="25"/>
  <c r="AM40" i="25" s="1"/>
  <c r="AI44" i="25"/>
  <c r="AM44" i="25" s="1"/>
  <c r="AI52" i="25"/>
  <c r="AJ42" i="25"/>
  <c r="AJ41" i="25"/>
  <c r="AN41" i="25" s="1"/>
  <c r="AJ43" i="25"/>
  <c r="AN43" i="25" s="1"/>
  <c r="AI46" i="24"/>
  <c r="AJ50" i="24"/>
  <c r="AJ43" i="24"/>
  <c r="AI51" i="24"/>
  <c r="AM51" i="24" s="1"/>
  <c r="AI43" i="24"/>
  <c r="AI50" i="24"/>
  <c r="AJ48" i="24"/>
  <c r="AN48" i="24" s="1"/>
  <c r="AF55" i="24"/>
  <c r="AI48" i="24"/>
  <c r="AM48" i="24" s="1"/>
  <c r="AJ51" i="24"/>
  <c r="AJ44" i="24"/>
  <c r="AJ46" i="24"/>
  <c r="AN46" i="24" s="1"/>
  <c r="AJ47" i="24"/>
  <c r="AH40" i="24"/>
  <c r="AJ45" i="23"/>
  <c r="AN45" i="23" s="1"/>
  <c r="AJ44" i="23"/>
  <c r="AN44" i="23" s="1"/>
  <c r="AJ40" i="23"/>
  <c r="AN40" i="23" s="1"/>
  <c r="AI40" i="23"/>
  <c r="AI51" i="23"/>
  <c r="AM51" i="23" s="1"/>
  <c r="AJ41" i="23"/>
  <c r="AN41" i="23" s="1"/>
  <c r="AJ43" i="23"/>
  <c r="Z55" i="23"/>
  <c r="AB55" i="23"/>
  <c r="AI48" i="23"/>
  <c r="AM48" i="23" s="1"/>
  <c r="AJ52" i="23"/>
  <c r="AJ48" i="23"/>
  <c r="AJ51" i="23"/>
  <c r="AJ48" i="21"/>
  <c r="AN48" i="21" s="1"/>
  <c r="AH44" i="21"/>
  <c r="AH48" i="21"/>
  <c r="AJ49" i="21"/>
  <c r="AJ45" i="21"/>
  <c r="AN45" i="21" s="1"/>
  <c r="AC55" i="21"/>
  <c r="AJ44" i="21"/>
  <c r="AN44" i="21" s="1"/>
  <c r="AI40" i="21"/>
  <c r="AM40" i="21" s="1"/>
  <c r="AI52" i="21"/>
  <c r="AM52" i="21" s="1"/>
  <c r="Y55" i="21"/>
  <c r="AJ41" i="21"/>
  <c r="AN41" i="21" s="1"/>
  <c r="AJ53" i="21"/>
  <c r="AN53" i="21" s="1"/>
  <c r="AH42" i="20"/>
  <c r="AH54" i="20"/>
  <c r="AH40" i="20"/>
  <c r="AI50" i="20"/>
  <c r="AJ51" i="20"/>
  <c r="AJ42" i="20"/>
  <c r="AN42" i="20" s="1"/>
  <c r="AJ45" i="20"/>
  <c r="AI41" i="20"/>
  <c r="AM41" i="20" s="1"/>
  <c r="AJ53" i="20"/>
  <c r="AN53" i="20" s="1"/>
  <c r="AH44" i="20"/>
  <c r="AJ5" i="11"/>
  <c r="BS9" i="11"/>
  <c r="BW9" i="11" s="1"/>
  <c r="AI5" i="11"/>
  <c r="BT53" i="11"/>
  <c r="BX53" i="11" s="1"/>
  <c r="CA53" i="11"/>
  <c r="CS53" i="11" s="1"/>
  <c r="DB53" i="11" s="1"/>
  <c r="CL23" i="11"/>
  <c r="CP23" i="11" s="1"/>
  <c r="CR23" i="11"/>
  <c r="CW50" i="11"/>
  <c r="CL24" i="11"/>
  <c r="CP24" i="11" s="1"/>
  <c r="CR24" i="11"/>
  <c r="DC8" i="11"/>
  <c r="DG8" i="11" s="1"/>
  <c r="DB8" i="11"/>
  <c r="DB13" i="11"/>
  <c r="DD13" i="11"/>
  <c r="DH13" i="11" s="1"/>
  <c r="DC13" i="11"/>
  <c r="DG13" i="11" s="1"/>
  <c r="CR45" i="11"/>
  <c r="CR27" i="11"/>
  <c r="DD21" i="11"/>
  <c r="DH21" i="11" s="1"/>
  <c r="DC21" i="11"/>
  <c r="DG21" i="11" s="1"/>
  <c r="DB21" i="11"/>
  <c r="CK40" i="11"/>
  <c r="CO40" i="11" s="1"/>
  <c r="CR40" i="11"/>
  <c r="CJ36" i="11"/>
  <c r="CR36" i="11"/>
  <c r="CK36" i="11"/>
  <c r="CO36" i="11" s="1"/>
  <c r="CL17" i="11"/>
  <c r="CP17" i="11" s="1"/>
  <c r="CR17" i="11"/>
  <c r="CK17" i="11"/>
  <c r="CO17" i="11" s="1"/>
  <c r="CJ17" i="11"/>
  <c r="CJ26" i="11"/>
  <c r="CJ29" i="11"/>
  <c r="CL13" i="11"/>
  <c r="CP13" i="11" s="1"/>
  <c r="CY45" i="11"/>
  <c r="DC5" i="11"/>
  <c r="DD5" i="11"/>
  <c r="BR23" i="11"/>
  <c r="CY27" i="11"/>
  <c r="CL40" i="11"/>
  <c r="CP40" i="11" s="1"/>
  <c r="CW40" i="11"/>
  <c r="DD35" i="11"/>
  <c r="DH35" i="11" s="1"/>
  <c r="DC35" i="11"/>
  <c r="DG35" i="11" s="1"/>
  <c r="CT6" i="11"/>
  <c r="DD6" i="11" s="1"/>
  <c r="DH6" i="11" s="1"/>
  <c r="CK20" i="11"/>
  <c r="CO20" i="11" s="1"/>
  <c r="CW20" i="11"/>
  <c r="DA26" i="11"/>
  <c r="DD26" i="11" s="1"/>
  <c r="DH26" i="11" s="1"/>
  <c r="CL42" i="11"/>
  <c r="CP42" i="11" s="1"/>
  <c r="CR42" i="11"/>
  <c r="BA6" i="11"/>
  <c r="BE6" i="11" s="1"/>
  <c r="CR39" i="11"/>
  <c r="CR49" i="11"/>
  <c r="CL49" i="11"/>
  <c r="CP49" i="11" s="1"/>
  <c r="CW32" i="11"/>
  <c r="CI9" i="11"/>
  <c r="DA9" i="11" s="1"/>
  <c r="DB5" i="11"/>
  <c r="DA29" i="11"/>
  <c r="DB29" i="11" s="1"/>
  <c r="CJ44" i="11"/>
  <c r="DA44" i="11"/>
  <c r="DD44" i="11" s="1"/>
  <c r="DH44" i="11" s="1"/>
  <c r="DD8" i="11"/>
  <c r="DH8" i="11" s="1"/>
  <c r="DD14" i="11"/>
  <c r="DH14" i="11" s="1"/>
  <c r="DC14" i="11"/>
  <c r="DG14" i="11" s="1"/>
  <c r="DB14" i="11"/>
  <c r="CY18" i="11"/>
  <c r="CL31" i="11"/>
  <c r="CP31" i="11" s="1"/>
  <c r="CR31" i="11"/>
  <c r="CL36" i="11"/>
  <c r="CP36" i="11" s="1"/>
  <c r="DB35" i="11"/>
  <c r="CR20" i="11"/>
  <c r="CJ20" i="11"/>
  <c r="CL15" i="11"/>
  <c r="CP15" i="11" s="1"/>
  <c r="CK15" i="11"/>
  <c r="CO15" i="11" s="1"/>
  <c r="CR15" i="11"/>
  <c r="CJ15" i="11"/>
  <c r="CJ37" i="11"/>
  <c r="CR37" i="11"/>
  <c r="CJ54" i="11"/>
  <c r="CR54" i="11"/>
  <c r="CL54" i="11"/>
  <c r="CP54" i="11" s="1"/>
  <c r="CK54" i="11"/>
  <c r="CO54" i="11" s="1"/>
  <c r="CZ9" i="11"/>
  <c r="CK11" i="11"/>
  <c r="CO11" i="11" s="1"/>
  <c r="CZ11" i="11"/>
  <c r="DB11" i="11" s="1"/>
  <c r="CL33" i="11"/>
  <c r="CP33" i="11" s="1"/>
  <c r="BT44" i="11"/>
  <c r="BX44" i="11" s="1"/>
  <c r="CX16" i="11"/>
  <c r="CK42" i="11"/>
  <c r="CO42" i="11" s="1"/>
  <c r="CY42" i="11"/>
  <c r="BT40" i="11"/>
  <c r="BX40" i="11" s="1"/>
  <c r="CJ24" i="11"/>
  <c r="CR9" i="11"/>
  <c r="CY24" i="11"/>
  <c r="CR33" i="11"/>
  <c r="CJ47" i="11"/>
  <c r="DA47" i="11"/>
  <c r="DB47" i="11" s="1"/>
  <c r="AZ37" i="11"/>
  <c r="CJ31" i="11"/>
  <c r="CK31" i="11"/>
  <c r="CO31" i="11" s="1"/>
  <c r="CJ49" i="11"/>
  <c r="CK49" i="11"/>
  <c r="CO49" i="11" s="1"/>
  <c r="CE55" i="11"/>
  <c r="CH55" i="11"/>
  <c r="CJ11" i="11"/>
  <c r="CK24" i="11"/>
  <c r="CO24" i="11" s="1"/>
  <c r="CJ5" i="11"/>
  <c r="CL11" i="11"/>
  <c r="CP11" i="11" s="1"/>
  <c r="CL6" i="11"/>
  <c r="CP6" i="11" s="1"/>
  <c r="CJ13" i="11"/>
  <c r="CL26" i="11"/>
  <c r="CP26" i="11" s="1"/>
  <c r="CK37" i="11"/>
  <c r="CO37" i="11" s="1"/>
  <c r="CL44" i="11"/>
  <c r="CP44" i="11" s="1"/>
  <c r="CK21" i="11"/>
  <c r="CO21" i="11" s="1"/>
  <c r="CJ21" i="11"/>
  <c r="CK35" i="11"/>
  <c r="CO35" i="11" s="1"/>
  <c r="CJ35" i="11"/>
  <c r="CL29" i="11"/>
  <c r="CP29" i="11" s="1"/>
  <c r="CL47" i="11"/>
  <c r="CP47" i="11" s="1"/>
  <c r="CL8" i="11"/>
  <c r="CP8" i="11" s="1"/>
  <c r="CJ8" i="11"/>
  <c r="CK8" i="11"/>
  <c r="CO8" i="11" s="1"/>
  <c r="CK14" i="11"/>
  <c r="CO14" i="11" s="1"/>
  <c r="CJ14" i="11"/>
  <c r="CJ42" i="11"/>
  <c r="CJ33" i="11"/>
  <c r="CK33" i="11"/>
  <c r="CO33" i="11" s="1"/>
  <c r="CK13" i="11"/>
  <c r="CO13" i="11" s="1"/>
  <c r="CK23" i="11"/>
  <c r="CO23" i="11" s="1"/>
  <c r="CJ23" i="11"/>
  <c r="CK5" i="11"/>
  <c r="CJ6" i="11"/>
  <c r="CK6" i="11"/>
  <c r="CO6" i="11" s="1"/>
  <c r="CL21" i="11"/>
  <c r="CP21" i="11" s="1"/>
  <c r="CL37" i="11"/>
  <c r="CP37" i="11" s="1"/>
  <c r="CL5" i="11"/>
  <c r="CK26" i="11"/>
  <c r="CO26" i="11" s="1"/>
  <c r="CK44" i="11"/>
  <c r="CO44" i="11" s="1"/>
  <c r="CL20" i="11"/>
  <c r="CP20" i="11" s="1"/>
  <c r="CJ40" i="11"/>
  <c r="CK29" i="11"/>
  <c r="CO29" i="11" s="1"/>
  <c r="CK47" i="11"/>
  <c r="CO47" i="11" s="1"/>
  <c r="CL14" i="11"/>
  <c r="CP14" i="11" s="1"/>
  <c r="CL35" i="11"/>
  <c r="CP35" i="11" s="1"/>
  <c r="AZ25" i="11"/>
  <c r="BB25" i="11"/>
  <c r="BF25" i="11" s="1"/>
  <c r="BH25" i="11"/>
  <c r="BZ25" i="11" s="1"/>
  <c r="CR25" i="11" s="1"/>
  <c r="BR24" i="11"/>
  <c r="BT20" i="11"/>
  <c r="BX20" i="11" s="1"/>
  <c r="BS20" i="11"/>
  <c r="BW20" i="11" s="1"/>
  <c r="BR20" i="11"/>
  <c r="BA51" i="11"/>
  <c r="BE51" i="11" s="1"/>
  <c r="BH51" i="11"/>
  <c r="BZ51" i="11" s="1"/>
  <c r="BR35" i="11"/>
  <c r="AZ27" i="11"/>
  <c r="BL27" i="11"/>
  <c r="BS27" i="11" s="1"/>
  <c r="BW27" i="11" s="1"/>
  <c r="BR8" i="11"/>
  <c r="BS8" i="11"/>
  <c r="BW8" i="11" s="1"/>
  <c r="BT8" i="11"/>
  <c r="BX8" i="11" s="1"/>
  <c r="BR49" i="11"/>
  <c r="BT49" i="11"/>
  <c r="BX49" i="11" s="1"/>
  <c r="BS49" i="11"/>
  <c r="BW49" i="11" s="1"/>
  <c r="BB34" i="11"/>
  <c r="BF34" i="11" s="1"/>
  <c r="BN34" i="11"/>
  <c r="BR31" i="11"/>
  <c r="BT31" i="11"/>
  <c r="BX31" i="11" s="1"/>
  <c r="BS31" i="11"/>
  <c r="BW31" i="11" s="1"/>
  <c r="BA5" i="11"/>
  <c r="AZ5" i="11"/>
  <c r="BB5" i="11"/>
  <c r="BB50" i="11"/>
  <c r="BF50" i="11" s="1"/>
  <c r="BI50" i="11"/>
  <c r="CA50" i="11" s="1"/>
  <c r="CS50" i="11" s="1"/>
  <c r="AZ50" i="11"/>
  <c r="BH50" i="11"/>
  <c r="BZ50" i="11" s="1"/>
  <c r="CR50" i="11" s="1"/>
  <c r="BH38" i="11"/>
  <c r="BZ38" i="11" s="1"/>
  <c r="CR38" i="11" s="1"/>
  <c r="AZ38" i="11"/>
  <c r="BP55" i="11"/>
  <c r="BS23" i="11"/>
  <c r="BW23" i="11" s="1"/>
  <c r="BT9" i="11"/>
  <c r="BX9" i="11" s="1"/>
  <c r="BR53" i="11"/>
  <c r="BS53" i="11"/>
  <c r="BW53" i="11" s="1"/>
  <c r="BT35" i="11"/>
  <c r="BX35" i="11" s="1"/>
  <c r="BS35" i="11"/>
  <c r="BW35" i="11" s="1"/>
  <c r="BA30" i="11"/>
  <c r="BE30" i="11" s="1"/>
  <c r="BJ30" i="11"/>
  <c r="BA17" i="11"/>
  <c r="BE17" i="11" s="1"/>
  <c r="BS42" i="11"/>
  <c r="BW42" i="11" s="1"/>
  <c r="BT42" i="11"/>
  <c r="BX42" i="11" s="1"/>
  <c r="BA22" i="11"/>
  <c r="BE22" i="11" s="1"/>
  <c r="BB22" i="11"/>
  <c r="BF22" i="11" s="1"/>
  <c r="AZ46" i="11"/>
  <c r="BH46" i="11"/>
  <c r="BZ46" i="11" s="1"/>
  <c r="CR46" i="11" s="1"/>
  <c r="BR13" i="11"/>
  <c r="BT13" i="11"/>
  <c r="BX13" i="11" s="1"/>
  <c r="BS13" i="11"/>
  <c r="BW13" i="11" s="1"/>
  <c r="BT21" i="11"/>
  <c r="BX21" i="11" s="1"/>
  <c r="BS21" i="11"/>
  <c r="BW21" i="11" s="1"/>
  <c r="BR21" i="11"/>
  <c r="BQ55" i="11"/>
  <c r="BM55" i="11"/>
  <c r="AZ39" i="11"/>
  <c r="BJ39" i="11"/>
  <c r="CB39" i="11" s="1"/>
  <c r="CT39" i="11" s="1"/>
  <c r="BA12" i="11"/>
  <c r="BE12" i="11" s="1"/>
  <c r="BO12" i="11"/>
  <c r="CG12" i="11" s="1"/>
  <c r="CY12" i="11" s="1"/>
  <c r="DD12" i="11" s="1"/>
  <c r="DH12" i="11" s="1"/>
  <c r="AZ48" i="11"/>
  <c r="BB10" i="11"/>
  <c r="BF10" i="11" s="1"/>
  <c r="BI10" i="11"/>
  <c r="BT6" i="11"/>
  <c r="BX6" i="11" s="1"/>
  <c r="BR29" i="11"/>
  <c r="BT29" i="11"/>
  <c r="BX29" i="11" s="1"/>
  <c r="BS29" i="11"/>
  <c r="BW29" i="11" s="1"/>
  <c r="AZ21" i="11"/>
  <c r="AZ12" i="11"/>
  <c r="BA42" i="11"/>
  <c r="BE42" i="11" s="1"/>
  <c r="BS6" i="11"/>
  <c r="BW6" i="11" s="1"/>
  <c r="BB32" i="11"/>
  <c r="BF32" i="11" s="1"/>
  <c r="BI32" i="11"/>
  <c r="CA32" i="11" s="1"/>
  <c r="CS32" i="11" s="1"/>
  <c r="BB46" i="11"/>
  <c r="BF46" i="11" s="1"/>
  <c r="BI46" i="11"/>
  <c r="CA46" i="11" s="1"/>
  <c r="CS46" i="11" s="1"/>
  <c r="BA34" i="11"/>
  <c r="BE34" i="11" s="1"/>
  <c r="BH34" i="11"/>
  <c r="BZ34" i="11" s="1"/>
  <c r="AZ34" i="11"/>
  <c r="BB29" i="11"/>
  <c r="BF29" i="11" s="1"/>
  <c r="AZ29" i="11"/>
  <c r="BS15" i="11"/>
  <c r="BW15" i="11" s="1"/>
  <c r="BT15" i="11"/>
  <c r="BX15" i="11" s="1"/>
  <c r="BR5" i="11"/>
  <c r="BS5" i="11"/>
  <c r="BW5" i="11" s="1"/>
  <c r="BT5" i="11"/>
  <c r="BR37" i="11"/>
  <c r="BT37" i="11"/>
  <c r="BX37" i="11" s="1"/>
  <c r="BS37" i="11"/>
  <c r="BW37" i="11" s="1"/>
  <c r="BB52" i="11"/>
  <c r="BF52" i="11" s="1"/>
  <c r="BN52" i="11"/>
  <c r="CF52" i="11" s="1"/>
  <c r="CX52" i="11" s="1"/>
  <c r="AZ43" i="11"/>
  <c r="BH43" i="11"/>
  <c r="BZ43" i="11" s="1"/>
  <c r="CR43" i="11" s="1"/>
  <c r="BB43" i="11"/>
  <c r="BF43" i="11" s="1"/>
  <c r="BA19" i="11"/>
  <c r="BE19" i="11" s="1"/>
  <c r="BH19" i="11"/>
  <c r="BZ19" i="11" s="1"/>
  <c r="CR19" i="11" s="1"/>
  <c r="AZ19" i="11"/>
  <c r="BB7" i="11"/>
  <c r="BH7" i="11"/>
  <c r="BZ7" i="11" s="1"/>
  <c r="CR7" i="11" s="1"/>
  <c r="BR36" i="11"/>
  <c r="BT36" i="11"/>
  <c r="BX36" i="11" s="1"/>
  <c r="BS36" i="11"/>
  <c r="BW36" i="11" s="1"/>
  <c r="AZ45" i="11"/>
  <c r="BK45" i="11"/>
  <c r="BS45" i="11" s="1"/>
  <c r="BW45" i="11" s="1"/>
  <c r="BR40" i="11"/>
  <c r="BS40" i="11"/>
  <c r="BW40" i="11" s="1"/>
  <c r="AZ6" i="11"/>
  <c r="BS44" i="11"/>
  <c r="BW44" i="11" s="1"/>
  <c r="BR44" i="11"/>
  <c r="AZ32" i="11"/>
  <c r="BH32" i="11"/>
  <c r="BZ32" i="11" s="1"/>
  <c r="CR32" i="11" s="1"/>
  <c r="BT26" i="11"/>
  <c r="BX26" i="11" s="1"/>
  <c r="BS26" i="11"/>
  <c r="BW26" i="11" s="1"/>
  <c r="BR26" i="11"/>
  <c r="BT14" i="11"/>
  <c r="BX14" i="11" s="1"/>
  <c r="BS14" i="11"/>
  <c r="BW14" i="11" s="1"/>
  <c r="BR14" i="11"/>
  <c r="BR15" i="11"/>
  <c r="BT33" i="11"/>
  <c r="BX33" i="11" s="1"/>
  <c r="BS33" i="11"/>
  <c r="BW33" i="11" s="1"/>
  <c r="BR33" i="11"/>
  <c r="AZ10" i="11"/>
  <c r="BH10" i="11"/>
  <c r="BZ10" i="11" s="1"/>
  <c r="CR10" i="11" s="1"/>
  <c r="BH22" i="11"/>
  <c r="BZ22" i="11" s="1"/>
  <c r="AZ47" i="11"/>
  <c r="BR6" i="11"/>
  <c r="BR9" i="11"/>
  <c r="AZ41" i="11"/>
  <c r="BH41" i="11"/>
  <c r="BZ41" i="11" s="1"/>
  <c r="AZ30" i="11"/>
  <c r="BB19" i="11"/>
  <c r="BF19" i="11" s="1"/>
  <c r="BI19" i="11"/>
  <c r="CA19" i="11" s="1"/>
  <c r="CS19" i="11" s="1"/>
  <c r="BR17" i="11"/>
  <c r="BT17" i="11"/>
  <c r="BX17" i="11" s="1"/>
  <c r="BS17" i="11"/>
  <c r="BW17" i="11" s="1"/>
  <c r="BB37" i="11"/>
  <c r="BF37" i="11" s="1"/>
  <c r="BT11" i="11"/>
  <c r="BX11" i="11" s="1"/>
  <c r="AZ54" i="11"/>
  <c r="BA48" i="11"/>
  <c r="BE48" i="11" s="1"/>
  <c r="BJ48" i="11"/>
  <c r="CB48" i="11" s="1"/>
  <c r="CT48" i="11" s="1"/>
  <c r="DD48" i="11" s="1"/>
  <c r="DH48" i="11" s="1"/>
  <c r="AZ16" i="11"/>
  <c r="BR11" i="11"/>
  <c r="BH16" i="11"/>
  <c r="BZ16" i="11" s="1"/>
  <c r="CR16" i="11" s="1"/>
  <c r="BT47" i="11"/>
  <c r="BX47" i="11" s="1"/>
  <c r="BS47" i="11"/>
  <c r="BW47" i="11" s="1"/>
  <c r="BR47" i="11"/>
  <c r="AZ52" i="11"/>
  <c r="BT24" i="11"/>
  <c r="BX24" i="11" s="1"/>
  <c r="BS24" i="11"/>
  <c r="BW24" i="11" s="1"/>
  <c r="BH30" i="11"/>
  <c r="BZ30" i="11" s="1"/>
  <c r="CR30" i="11" s="1"/>
  <c r="BB16" i="11"/>
  <c r="BF16" i="11" s="1"/>
  <c r="BI16" i="11"/>
  <c r="CA16" i="11" s="1"/>
  <c r="CS16" i="11" s="1"/>
  <c r="BT54" i="11"/>
  <c r="BX54" i="11" s="1"/>
  <c r="BS54" i="11"/>
  <c r="BW54" i="11" s="1"/>
  <c r="BR54" i="11"/>
  <c r="BR42" i="11"/>
  <c r="AZ36" i="11"/>
  <c r="BS11" i="11"/>
  <c r="BW11" i="11" s="1"/>
  <c r="BT23" i="11"/>
  <c r="BX23" i="11" s="1"/>
  <c r="BH52" i="11"/>
  <c r="BZ52" i="11" s="1"/>
  <c r="BB28" i="11"/>
  <c r="BF28" i="11" s="1"/>
  <c r="BB47" i="11"/>
  <c r="BF47" i="11" s="1"/>
  <c r="AZ18" i="11"/>
  <c r="BK18" i="11"/>
  <c r="CC18" i="11" s="1"/>
  <c r="CU18" i="11" s="1"/>
  <c r="AZ28" i="11"/>
  <c r="BH28" i="11"/>
  <c r="BZ28" i="11" s="1"/>
  <c r="CR28" i="11" s="1"/>
  <c r="BB41" i="11"/>
  <c r="BF41" i="11" s="1"/>
  <c r="BI41" i="11"/>
  <c r="CA41" i="11" s="1"/>
  <c r="CS41" i="11" s="1"/>
  <c r="BA47" i="11"/>
  <c r="BE47" i="11" s="1"/>
  <c r="BA29" i="11"/>
  <c r="BE29" i="11" s="1"/>
  <c r="AZ33" i="11"/>
  <c r="BA33" i="11"/>
  <c r="BE33" i="11" s="1"/>
  <c r="AZ26" i="11"/>
  <c r="BA26" i="11"/>
  <c r="BE26" i="11" s="1"/>
  <c r="AZ15" i="11"/>
  <c r="BA15" i="11"/>
  <c r="BE15" i="11" s="1"/>
  <c r="BB33" i="11"/>
  <c r="BF33" i="11" s="1"/>
  <c r="BA36" i="11"/>
  <c r="BE36" i="11" s="1"/>
  <c r="BB26" i="11"/>
  <c r="BF26" i="11" s="1"/>
  <c r="BA25" i="11"/>
  <c r="BE25" i="11" s="1"/>
  <c r="AZ24" i="11"/>
  <c r="AZ44" i="11"/>
  <c r="BA41" i="11"/>
  <c r="BE41" i="11" s="1"/>
  <c r="BB40" i="11"/>
  <c r="BF40" i="11" s="1"/>
  <c r="BA16" i="11"/>
  <c r="BE16" i="11" s="1"/>
  <c r="AZ9" i="11"/>
  <c r="BA9" i="11"/>
  <c r="BE9" i="11" s="1"/>
  <c r="BB44" i="11"/>
  <c r="BF44" i="11" s="1"/>
  <c r="AZ40" i="11"/>
  <c r="BA37" i="11"/>
  <c r="BE37" i="11" s="1"/>
  <c r="BB24" i="11"/>
  <c r="BF24" i="11" s="1"/>
  <c r="AZ20" i="11"/>
  <c r="BA20" i="11"/>
  <c r="BE20" i="11" s="1"/>
  <c r="BA10" i="11"/>
  <c r="BE10" i="11" s="1"/>
  <c r="AZ53" i="11"/>
  <c r="BA50" i="11"/>
  <c r="BE50" i="11" s="1"/>
  <c r="BA44" i="11"/>
  <c r="BE44" i="11" s="1"/>
  <c r="BA27" i="11"/>
  <c r="BE27" i="11" s="1"/>
  <c r="BB9" i="11"/>
  <c r="BF9" i="11" s="1"/>
  <c r="BB53" i="11"/>
  <c r="BF53" i="11" s="1"/>
  <c r="BB49" i="11"/>
  <c r="BF49" i="11" s="1"/>
  <c r="BA43" i="11"/>
  <c r="BE43" i="11" s="1"/>
  <c r="BB39" i="11"/>
  <c r="BF39" i="11" s="1"/>
  <c r="BA32" i="11"/>
  <c r="BE32" i="11" s="1"/>
  <c r="BB31" i="11"/>
  <c r="BF31" i="11" s="1"/>
  <c r="BB20" i="11"/>
  <c r="BF20" i="11" s="1"/>
  <c r="BA53" i="11"/>
  <c r="BE53" i="11" s="1"/>
  <c r="AZ49" i="11"/>
  <c r="BA45" i="11"/>
  <c r="BE45" i="11" s="1"/>
  <c r="AZ31" i="11"/>
  <c r="BA28" i="11"/>
  <c r="BE28" i="11" s="1"/>
  <c r="BA24" i="11"/>
  <c r="BE24" i="11" s="1"/>
  <c r="AZ23" i="11"/>
  <c r="BB18" i="11"/>
  <c r="BF18" i="11" s="1"/>
  <c r="AZ14" i="11"/>
  <c r="BB13" i="11"/>
  <c r="BF13" i="11" s="1"/>
  <c r="BA52" i="11"/>
  <c r="BE52" i="11" s="1"/>
  <c r="BA46" i="11"/>
  <c r="BE46" i="11" s="1"/>
  <c r="AZ42" i="11"/>
  <c r="BA39" i="11"/>
  <c r="BE39" i="11" s="1"/>
  <c r="BB23" i="11"/>
  <c r="BF23" i="11" s="1"/>
  <c r="BA21" i="11"/>
  <c r="BE21" i="11" s="1"/>
  <c r="BB14" i="11"/>
  <c r="BF14" i="11" s="1"/>
  <c r="AZ13" i="11"/>
  <c r="AZ8" i="11"/>
  <c r="BA54" i="11"/>
  <c r="BE54" i="11" s="1"/>
  <c r="BB48" i="11"/>
  <c r="BF48" i="11" s="1"/>
  <c r="BB42" i="11"/>
  <c r="BF42" i="11" s="1"/>
  <c r="BB38" i="11"/>
  <c r="BF38" i="11" s="1"/>
  <c r="AZ35" i="11"/>
  <c r="BA35" i="11"/>
  <c r="BE35" i="11" s="1"/>
  <c r="BB30" i="11"/>
  <c r="BF30" i="11" s="1"/>
  <c r="BA23" i="11"/>
  <c r="BE23" i="11" s="1"/>
  <c r="BA18" i="11"/>
  <c r="BE18" i="11" s="1"/>
  <c r="BA14" i="11"/>
  <c r="BE14" i="11" s="1"/>
  <c r="BB12" i="11"/>
  <c r="BF12" i="11" s="1"/>
  <c r="BB8" i="11"/>
  <c r="BF8" i="11" s="1"/>
  <c r="AZ51" i="11"/>
  <c r="BA38" i="11"/>
  <c r="BE38" i="11" s="1"/>
  <c r="BA8" i="11"/>
  <c r="BE8" i="11" s="1"/>
  <c r="BB51" i="11"/>
  <c r="BF51" i="11" s="1"/>
  <c r="BB35" i="11"/>
  <c r="BF35" i="11" s="1"/>
  <c r="AZ22" i="11"/>
  <c r="AZ7" i="11"/>
  <c r="BA7" i="11"/>
  <c r="BB15" i="11"/>
  <c r="BF15" i="11" s="1"/>
  <c r="AZ11" i="11"/>
  <c r="BB54" i="11"/>
  <c r="BF54" i="11" s="1"/>
  <c r="BA49" i="11"/>
  <c r="BE49" i="11" s="1"/>
  <c r="BB45" i="11"/>
  <c r="BF45" i="11" s="1"/>
  <c r="BA40" i="11"/>
  <c r="BE40" i="11" s="1"/>
  <c r="BB36" i="11"/>
  <c r="BF36" i="11" s="1"/>
  <c r="BA31" i="11"/>
  <c r="BE31" i="11" s="1"/>
  <c r="BB27" i="11"/>
  <c r="BF27" i="11" s="1"/>
  <c r="BB21" i="11"/>
  <c r="BF21" i="11" s="1"/>
  <c r="BA13" i="11"/>
  <c r="BE13" i="11" s="1"/>
  <c r="BB11" i="11"/>
  <c r="BF11" i="11" s="1"/>
  <c r="AZ17" i="11"/>
  <c r="BA11" i="11"/>
  <c r="BE11" i="11" s="1"/>
  <c r="BB6" i="11"/>
  <c r="BF6" i="11" s="1"/>
  <c r="BB17" i="11"/>
  <c r="BF17" i="11" s="1"/>
  <c r="AQ55" i="11"/>
  <c r="AP55" i="11"/>
  <c r="AI12" i="11"/>
  <c r="AM12" i="11" s="1"/>
  <c r="AI24" i="28"/>
  <c r="AH24" i="28"/>
  <c r="AI35" i="28"/>
  <c r="AH35" i="28"/>
  <c r="AI39" i="28"/>
  <c r="AH39" i="28"/>
  <c r="AD55" i="28"/>
  <c r="AI14" i="28"/>
  <c r="AH14" i="28"/>
  <c r="AE55" i="28"/>
  <c r="AH31" i="28"/>
  <c r="AF55" i="28"/>
  <c r="AI41" i="28"/>
  <c r="AH41" i="28"/>
  <c r="AJ41" i="28"/>
  <c r="AI45" i="28"/>
  <c r="AH45" i="28"/>
  <c r="AG55" i="28"/>
  <c r="AI26" i="28"/>
  <c r="AH26" i="28"/>
  <c r="AJ31" i="28"/>
  <c r="AI52" i="28"/>
  <c r="AH52" i="28"/>
  <c r="AJ5" i="28"/>
  <c r="AI30" i="28"/>
  <c r="AH30" i="28"/>
  <c r="AJ35" i="28"/>
  <c r="AJ39" i="28"/>
  <c r="AI51" i="28"/>
  <c r="AH51" i="28"/>
  <c r="AH7" i="28"/>
  <c r="AI40" i="28"/>
  <c r="AH40" i="28"/>
  <c r="AH19" i="28"/>
  <c r="AI19" i="28"/>
  <c r="AJ52" i="28"/>
  <c r="AI7" i="28"/>
  <c r="AH10" i="28"/>
  <c r="AI50" i="28"/>
  <c r="AH50" i="28"/>
  <c r="AI6" i="28"/>
  <c r="AH6" i="28"/>
  <c r="AJ24" i="28"/>
  <c r="AB55" i="28"/>
  <c r="AJ18" i="28"/>
  <c r="AI21" i="28"/>
  <c r="AH21" i="28"/>
  <c r="AH8" i="28"/>
  <c r="AH16" i="28"/>
  <c r="Y55" i="28"/>
  <c r="AJ22" i="28"/>
  <c r="AI32" i="28"/>
  <c r="AH32" i="28"/>
  <c r="AI38" i="28"/>
  <c r="AH38" i="28"/>
  <c r="AI43" i="28"/>
  <c r="Z55" i="28"/>
  <c r="AJ19" i="28"/>
  <c r="AH20" i="28"/>
  <c r="AH47" i="28"/>
  <c r="AI53" i="28"/>
  <c r="AH53" i="28"/>
  <c r="AJ53" i="28"/>
  <c r="AA55" i="28"/>
  <c r="AI20" i="28"/>
  <c r="AI29" i="28"/>
  <c r="AH29" i="28"/>
  <c r="AJ36" i="28"/>
  <c r="AJ42" i="28"/>
  <c r="AI42" i="28"/>
  <c r="AH42" i="28"/>
  <c r="AI47" i="28"/>
  <c r="AJ10" i="28"/>
  <c r="AI34" i="28"/>
  <c r="AH34" i="28"/>
  <c r="AI49" i="28"/>
  <c r="AH49" i="28"/>
  <c r="AJ11" i="28"/>
  <c r="AI22" i="28"/>
  <c r="AJ26" i="28"/>
  <c r="AI36" i="28"/>
  <c r="AH36" i="28"/>
  <c r="AI11" i="28"/>
  <c r="AI33" i="28"/>
  <c r="AH33" i="28"/>
  <c r="AJ40" i="28"/>
  <c r="AJ6" i="28"/>
  <c r="AJ14" i="28"/>
  <c r="AJ23" i="28"/>
  <c r="AJ30" i="28"/>
  <c r="AI37" i="28"/>
  <c r="AH37" i="28"/>
  <c r="AI46" i="28"/>
  <c r="AH46" i="28"/>
  <c r="AI5" i="28"/>
  <c r="AH5" i="28"/>
  <c r="AI18" i="28"/>
  <c r="AI23" i="28"/>
  <c r="AI25" i="28"/>
  <c r="AH25" i="28"/>
  <c r="AI44" i="28"/>
  <c r="AJ54" i="28"/>
  <c r="X55" i="28"/>
  <c r="AJ50" i="28"/>
  <c r="AI9" i="28"/>
  <c r="AH9" i="28"/>
  <c r="AI17" i="28"/>
  <c r="AH17" i="28"/>
  <c r="AJ46" i="28"/>
  <c r="AI13" i="28"/>
  <c r="AH13" i="28"/>
  <c r="AI54" i="28"/>
  <c r="AJ54" i="27"/>
  <c r="AI54" i="27"/>
  <c r="AB55" i="27"/>
  <c r="AI53" i="27"/>
  <c r="AH53" i="27"/>
  <c r="AD55" i="27"/>
  <c r="AH9" i="27"/>
  <c r="AH46" i="27"/>
  <c r="AI52" i="27"/>
  <c r="AH52" i="27"/>
  <c r="AE55" i="27"/>
  <c r="AH14" i="27"/>
  <c r="AH18" i="27"/>
  <c r="AJ23" i="27"/>
  <c r="AJ24" i="27"/>
  <c r="AJ30" i="27"/>
  <c r="AI31" i="27"/>
  <c r="AH31" i="27"/>
  <c r="AF55" i="27"/>
  <c r="AJ10" i="27"/>
  <c r="AI11" i="27"/>
  <c r="AH24" i="27"/>
  <c r="AH32" i="27"/>
  <c r="AJ37" i="27"/>
  <c r="AJ40" i="27"/>
  <c r="AJ46" i="27"/>
  <c r="AJ47" i="27"/>
  <c r="AH48" i="27"/>
  <c r="AI10" i="27"/>
  <c r="AH10" i="27"/>
  <c r="AJ11" i="27"/>
  <c r="AH20" i="27"/>
  <c r="AI23" i="27"/>
  <c r="AI40" i="27"/>
  <c r="AH40" i="27"/>
  <c r="AI48" i="27"/>
  <c r="AI13" i="27"/>
  <c r="AH13" i="27"/>
  <c r="AJ43" i="27"/>
  <c r="Z55" i="27"/>
  <c r="AA55" i="27"/>
  <c r="AI29" i="27"/>
  <c r="AH29" i="27"/>
  <c r="AJ29" i="27"/>
  <c r="AI42" i="27"/>
  <c r="AH42" i="27"/>
  <c r="AI12" i="27"/>
  <c r="AH12" i="27"/>
  <c r="AI45" i="27"/>
  <c r="AH45" i="27"/>
  <c r="AJ8" i="27"/>
  <c r="Y55" i="27"/>
  <c r="AI41" i="27"/>
  <c r="AH41" i="27"/>
  <c r="AI47" i="27"/>
  <c r="AH47" i="27"/>
  <c r="AJ13" i="27"/>
  <c r="AJ26" i="27"/>
  <c r="AH27" i="27"/>
  <c r="AJ33" i="27"/>
  <c r="AI36" i="27"/>
  <c r="AH43" i="27"/>
  <c r="AI6" i="27"/>
  <c r="AH6" i="27"/>
  <c r="AJ12" i="27"/>
  <c r="AI30" i="27"/>
  <c r="AH30" i="27"/>
  <c r="AI34" i="27"/>
  <c r="AH34" i="27"/>
  <c r="AJ36" i="27"/>
  <c r="AH16" i="27"/>
  <c r="AI25" i="27"/>
  <c r="AH25" i="27"/>
  <c r="AI5" i="27"/>
  <c r="AJ5" i="27"/>
  <c r="AH5" i="27"/>
  <c r="AH28" i="27"/>
  <c r="AJ32" i="27"/>
  <c r="AI39" i="27"/>
  <c r="AH39" i="27"/>
  <c r="AH54" i="27"/>
  <c r="AI21" i="27"/>
  <c r="AH21" i="27"/>
  <c r="AH26" i="27"/>
  <c r="AI28" i="27"/>
  <c r="AH35" i="27"/>
  <c r="X55" i="27"/>
  <c r="AI44" i="27"/>
  <c r="AH44" i="27"/>
  <c r="AI49" i="27"/>
  <c r="AH49" i="27"/>
  <c r="AJ49" i="27"/>
  <c r="AJ14" i="27"/>
  <c r="AJ19" i="27"/>
  <c r="AC55" i="27"/>
  <c r="AI8" i="27"/>
  <c r="AH8" i="27"/>
  <c r="AH19" i="27"/>
  <c r="AI33" i="27"/>
  <c r="AH33" i="27"/>
  <c r="AJ42" i="27"/>
  <c r="AJ52" i="27"/>
  <c r="AG55" i="27"/>
  <c r="AI9" i="27"/>
  <c r="AI17" i="27"/>
  <c r="AH17" i="27"/>
  <c r="AI14" i="27"/>
  <c r="AI19" i="27"/>
  <c r="AI24" i="27"/>
  <c r="AI37" i="27"/>
  <c r="AH37" i="27"/>
  <c r="AH8" i="26"/>
  <c r="X55" i="26"/>
  <c r="AB55" i="26"/>
  <c r="AI9" i="26"/>
  <c r="AH9" i="26"/>
  <c r="AJ9" i="26"/>
  <c r="AJ10" i="26"/>
  <c r="AJ25" i="26"/>
  <c r="AC55" i="26"/>
  <c r="AJ40" i="26"/>
  <c r="AI31" i="26"/>
  <c r="AH31" i="26"/>
  <c r="AJ31" i="26"/>
  <c r="AH20" i="26"/>
  <c r="AJ20" i="26"/>
  <c r="AJ37" i="26"/>
  <c r="AA55" i="26"/>
  <c r="Y55" i="26"/>
  <c r="AD55" i="26"/>
  <c r="AJ13" i="26"/>
  <c r="AI19" i="26"/>
  <c r="AH19" i="26"/>
  <c r="AJ19" i="26"/>
  <c r="AJ28" i="26"/>
  <c r="AH44" i="26"/>
  <c r="Z55" i="26"/>
  <c r="AJ5" i="26"/>
  <c r="AJ21" i="26"/>
  <c r="AF55" i="26"/>
  <c r="AI43" i="26"/>
  <c r="AH43" i="26"/>
  <c r="AJ43" i="26"/>
  <c r="AI10" i="26"/>
  <c r="AI17" i="26"/>
  <c r="AH17" i="26"/>
  <c r="AI22" i="26"/>
  <c r="AI29" i="26"/>
  <c r="AH29" i="26"/>
  <c r="AI34" i="26"/>
  <c r="AI41" i="26"/>
  <c r="AH41" i="26"/>
  <c r="AI46" i="26"/>
  <c r="AI53" i="26"/>
  <c r="AH53" i="26"/>
  <c r="AJ6" i="26"/>
  <c r="AI11" i="26"/>
  <c r="AH11" i="26"/>
  <c r="AJ14" i="26"/>
  <c r="AI23" i="26"/>
  <c r="AH23" i="26"/>
  <c r="AJ26" i="26"/>
  <c r="AI35" i="26"/>
  <c r="AH35" i="26"/>
  <c r="AJ38" i="26"/>
  <c r="AI47" i="26"/>
  <c r="AH47" i="26"/>
  <c r="AJ50" i="26"/>
  <c r="AE55" i="26"/>
  <c r="AH12" i="26"/>
  <c r="AH24" i="26"/>
  <c r="AH36" i="26"/>
  <c r="AH48" i="26"/>
  <c r="AG55" i="26"/>
  <c r="AI6" i="26"/>
  <c r="AH7" i="26"/>
  <c r="AI14" i="26"/>
  <c r="AI21" i="26"/>
  <c r="AH21" i="26"/>
  <c r="AI26" i="26"/>
  <c r="AI33" i="26"/>
  <c r="AH33" i="26"/>
  <c r="AI38" i="26"/>
  <c r="AI45" i="26"/>
  <c r="AH45" i="26"/>
  <c r="AI50" i="26"/>
  <c r="AI15" i="26"/>
  <c r="AH15" i="26"/>
  <c r="AJ18" i="26"/>
  <c r="AI27" i="26"/>
  <c r="AH27" i="26"/>
  <c r="AJ30" i="26"/>
  <c r="AI39" i="26"/>
  <c r="AH39" i="26"/>
  <c r="AJ42" i="26"/>
  <c r="AI51" i="26"/>
  <c r="AH51" i="26"/>
  <c r="AJ54" i="26"/>
  <c r="AI7" i="26"/>
  <c r="AH16" i="26"/>
  <c r="AH28" i="26"/>
  <c r="AH40" i="26"/>
  <c r="AH52" i="26"/>
  <c r="AI5" i="26"/>
  <c r="AH5" i="26"/>
  <c r="AH10" i="26"/>
  <c r="AH22" i="26"/>
  <c r="AH34" i="26"/>
  <c r="AH46" i="26"/>
  <c r="AI13" i="26"/>
  <c r="AH13" i="26"/>
  <c r="AI18" i="26"/>
  <c r="AI25" i="26"/>
  <c r="AH25" i="26"/>
  <c r="AI30" i="26"/>
  <c r="AI37" i="26"/>
  <c r="AH37" i="26"/>
  <c r="AI42" i="26"/>
  <c r="AI49" i="26"/>
  <c r="AH49" i="26"/>
  <c r="AI54" i="26"/>
  <c r="AI8" i="25"/>
  <c r="AH8" i="25"/>
  <c r="AH14" i="25"/>
  <c r="AI14" i="25"/>
  <c r="AI45" i="25"/>
  <c r="AH45" i="25"/>
  <c r="AI31" i="25"/>
  <c r="AH31" i="25"/>
  <c r="AI47" i="25"/>
  <c r="AH47" i="25"/>
  <c r="AH48" i="25"/>
  <c r="AI11" i="25"/>
  <c r="AH11" i="25"/>
  <c r="Y55" i="25"/>
  <c r="AI28" i="25"/>
  <c r="AH28" i="25"/>
  <c r="AJ48" i="25"/>
  <c r="Z55" i="25"/>
  <c r="AJ23" i="25"/>
  <c r="AJ51" i="25"/>
  <c r="AI6" i="25"/>
  <c r="AH6" i="25"/>
  <c r="AA55" i="25"/>
  <c r="AJ28" i="25"/>
  <c r="AI32" i="25"/>
  <c r="AH32" i="25"/>
  <c r="AJ11" i="25"/>
  <c r="AH26" i="25"/>
  <c r="AI26" i="25"/>
  <c r="AI35" i="25"/>
  <c r="AI43" i="25"/>
  <c r="AH43" i="25"/>
  <c r="AJ14" i="25"/>
  <c r="AH15" i="25"/>
  <c r="AJ35" i="25"/>
  <c r="AI37" i="25"/>
  <c r="AH37" i="25"/>
  <c r="AJ37" i="25"/>
  <c r="AF55" i="25"/>
  <c r="AI23" i="25"/>
  <c r="AH23" i="25"/>
  <c r="AJ45" i="25"/>
  <c r="AJ8" i="25"/>
  <c r="AJ31" i="25"/>
  <c r="AG55" i="25"/>
  <c r="AJ15" i="25"/>
  <c r="AI17" i="25"/>
  <c r="AH17" i="25"/>
  <c r="AJ17" i="25"/>
  <c r="AH34" i="25"/>
  <c r="AI34" i="25"/>
  <c r="AJ47" i="25"/>
  <c r="AH51" i="25"/>
  <c r="AI51" i="25"/>
  <c r="AI25" i="25"/>
  <c r="AH25" i="25"/>
  <c r="AJ50" i="25"/>
  <c r="AI53" i="25"/>
  <c r="AH53" i="25"/>
  <c r="AI5" i="25"/>
  <c r="AH5" i="25"/>
  <c r="AJ30" i="25"/>
  <c r="AI42" i="25"/>
  <c r="AH42" i="25"/>
  <c r="AJ10" i="25"/>
  <c r="AI33" i="25"/>
  <c r="AH33" i="25"/>
  <c r="AH36" i="25"/>
  <c r="AI13" i="25"/>
  <c r="AH13" i="25"/>
  <c r="AH16" i="25"/>
  <c r="AJ38" i="25"/>
  <c r="AI50" i="25"/>
  <c r="AH50" i="25"/>
  <c r="AJ18" i="25"/>
  <c r="AI30" i="25"/>
  <c r="AH30" i="25"/>
  <c r="AI41" i="25"/>
  <c r="AH41" i="25"/>
  <c r="X55" i="25"/>
  <c r="AH10" i="25"/>
  <c r="AI10" i="25"/>
  <c r="AI21" i="25"/>
  <c r="AH21" i="25"/>
  <c r="AH24" i="25"/>
  <c r="AH39" i="25"/>
  <c r="AJ46" i="25"/>
  <c r="AJ54" i="25"/>
  <c r="AC55" i="25"/>
  <c r="AH19" i="25"/>
  <c r="AI24" i="25"/>
  <c r="AJ26" i="25"/>
  <c r="AI38" i="25"/>
  <c r="AH38" i="25"/>
  <c r="AI39" i="25"/>
  <c r="AI49" i="25"/>
  <c r="AH49" i="25"/>
  <c r="AH52" i="25"/>
  <c r="AI22" i="25"/>
  <c r="AH22" i="25"/>
  <c r="AD55" i="25"/>
  <c r="AJ6" i="25"/>
  <c r="AH18" i="25"/>
  <c r="AI18" i="25"/>
  <c r="AI29" i="25"/>
  <c r="AH29" i="25"/>
  <c r="AE55" i="25"/>
  <c r="AI9" i="25"/>
  <c r="AH9" i="25"/>
  <c r="AJ34" i="25"/>
  <c r="AI46" i="25"/>
  <c r="AH46" i="25"/>
  <c r="AH54" i="25"/>
  <c r="AI54" i="25"/>
  <c r="AJ18" i="24"/>
  <c r="AI53" i="24"/>
  <c r="AH53" i="24"/>
  <c r="AH48" i="24"/>
  <c r="AI52" i="24"/>
  <c r="AH52" i="24"/>
  <c r="AH43" i="24"/>
  <c r="AI12" i="24"/>
  <c r="AH12" i="24"/>
  <c r="AI47" i="24"/>
  <c r="AH47" i="24"/>
  <c r="AI25" i="24"/>
  <c r="AH25" i="24"/>
  <c r="AI6" i="24"/>
  <c r="AH6" i="24"/>
  <c r="AA55" i="24"/>
  <c r="AH7" i="24"/>
  <c r="AH22" i="24"/>
  <c r="AJ26" i="24"/>
  <c r="AH27" i="24"/>
  <c r="AH32" i="24"/>
  <c r="AI42" i="24"/>
  <c r="AH42" i="24"/>
  <c r="AB55" i="24"/>
  <c r="AH51" i="24"/>
  <c r="AJ22" i="24"/>
  <c r="AD55" i="24"/>
  <c r="AH18" i="24"/>
  <c r="AI26" i="24"/>
  <c r="AH26" i="24"/>
  <c r="AI30" i="24"/>
  <c r="AJ37" i="24"/>
  <c r="AI29" i="24"/>
  <c r="AH29" i="24"/>
  <c r="AJ29" i="24"/>
  <c r="AI34" i="24"/>
  <c r="AH34" i="24"/>
  <c r="AI13" i="24"/>
  <c r="AH13" i="24"/>
  <c r="AI41" i="24"/>
  <c r="AH41" i="24"/>
  <c r="AH9" i="24"/>
  <c r="AI5" i="24"/>
  <c r="AJ5" i="24"/>
  <c r="AH5" i="24"/>
  <c r="X55" i="24"/>
  <c r="AH28" i="24"/>
  <c r="AI28" i="24"/>
  <c r="Y55" i="24"/>
  <c r="AJ30" i="24"/>
  <c r="Z55" i="24"/>
  <c r="AJ10" i="24"/>
  <c r="AH10" i="24"/>
  <c r="AH14" i="24"/>
  <c r="AJ27" i="24"/>
  <c r="AH35" i="24"/>
  <c r="AI35" i="24"/>
  <c r="AI45" i="24"/>
  <c r="AH45" i="24"/>
  <c r="AE55" i="24"/>
  <c r="AJ13" i="24"/>
  <c r="AJ33" i="24"/>
  <c r="AJ40" i="24"/>
  <c r="AJ41" i="24"/>
  <c r="AJ53" i="24"/>
  <c r="AI39" i="24"/>
  <c r="AH39" i="24"/>
  <c r="AH54" i="24"/>
  <c r="AI44" i="24"/>
  <c r="AH44" i="24"/>
  <c r="AI49" i="24"/>
  <c r="AH49" i="24"/>
  <c r="AJ49" i="24"/>
  <c r="AJ14" i="24"/>
  <c r="AJ32" i="24"/>
  <c r="AI21" i="24"/>
  <c r="AH21" i="24"/>
  <c r="AI10" i="24"/>
  <c r="AJ19" i="24"/>
  <c r="AI31" i="24"/>
  <c r="AI40" i="24"/>
  <c r="AC55" i="24"/>
  <c r="AI8" i="24"/>
  <c r="AH8" i="24"/>
  <c r="AH19" i="24"/>
  <c r="AI33" i="24"/>
  <c r="AH33" i="24"/>
  <c r="AJ42" i="24"/>
  <c r="AJ52" i="24"/>
  <c r="AG55" i="24"/>
  <c r="AI9" i="24"/>
  <c r="AI17" i="24"/>
  <c r="AH17" i="24"/>
  <c r="AI14" i="24"/>
  <c r="AI19" i="24"/>
  <c r="AI24" i="24"/>
  <c r="AI37" i="24"/>
  <c r="AH37" i="24"/>
  <c r="AJ7" i="23"/>
  <c r="AC55" i="23"/>
  <c r="AI31" i="23"/>
  <c r="AH31" i="23"/>
  <c r="AI6" i="23"/>
  <c r="AH6" i="23"/>
  <c r="AJ39" i="23"/>
  <c r="AI53" i="23"/>
  <c r="AH53" i="23"/>
  <c r="AJ53" i="23"/>
  <c r="AJ8" i="23"/>
  <c r="AI16" i="23"/>
  <c r="AH16" i="23"/>
  <c r="AI17" i="23"/>
  <c r="AH17" i="23"/>
  <c r="AJ17" i="23"/>
  <c r="AI47" i="23"/>
  <c r="AI9" i="23"/>
  <c r="AH9" i="23"/>
  <c r="AJ29" i="23"/>
  <c r="AJ30" i="23"/>
  <c r="AI38" i="23"/>
  <c r="AH38" i="23"/>
  <c r="AI43" i="23"/>
  <c r="AH8" i="23"/>
  <c r="AG55" i="23"/>
  <c r="Y55" i="23"/>
  <c r="AI19" i="23"/>
  <c r="AH19" i="23"/>
  <c r="AI44" i="23"/>
  <c r="AH44" i="23"/>
  <c r="AI5" i="23"/>
  <c r="AH5" i="23"/>
  <c r="AH18" i="23"/>
  <c r="AI20" i="23"/>
  <c r="AH20" i="23"/>
  <c r="AI42" i="23"/>
  <c r="AH42" i="23"/>
  <c r="AH24" i="23"/>
  <c r="AH32" i="23"/>
  <c r="AI32" i="23"/>
  <c r="AI35" i="23"/>
  <c r="AH35" i="23"/>
  <c r="AH36" i="23"/>
  <c r="AJ47" i="23"/>
  <c r="AH7" i="23"/>
  <c r="AI13" i="23"/>
  <c r="AH13" i="23"/>
  <c r="AJ13" i="23"/>
  <c r="AI23" i="23"/>
  <c r="AI49" i="23"/>
  <c r="AH49" i="23"/>
  <c r="AJ49" i="23"/>
  <c r="AJ50" i="23"/>
  <c r="AH51" i="23"/>
  <c r="AI33" i="23"/>
  <c r="AH33" i="23"/>
  <c r="AA55" i="23"/>
  <c r="AI10" i="23"/>
  <c r="AH10" i="23"/>
  <c r="AI15" i="23"/>
  <c r="AJ24" i="23"/>
  <c r="AJ36" i="23"/>
  <c r="X55" i="23"/>
  <c r="AJ38" i="23"/>
  <c r="AI50" i="23"/>
  <c r="AH50" i="23"/>
  <c r="AI30" i="23"/>
  <c r="AH30" i="23"/>
  <c r="AI41" i="23"/>
  <c r="AH41" i="23"/>
  <c r="AH12" i="23"/>
  <c r="AJ26" i="23"/>
  <c r="AH39" i="23"/>
  <c r="AJ46" i="23"/>
  <c r="AI29" i="23"/>
  <c r="AH29" i="23"/>
  <c r="AH47" i="23"/>
  <c r="AJ54" i="23"/>
  <c r="AJ14" i="23"/>
  <c r="AI26" i="23"/>
  <c r="AJ34" i="23"/>
  <c r="AH46" i="23"/>
  <c r="AI46" i="23"/>
  <c r="AD55" i="23"/>
  <c r="AJ10" i="23"/>
  <c r="AI22" i="23"/>
  <c r="AH23" i="23"/>
  <c r="AI27" i="23"/>
  <c r="AI37" i="23"/>
  <c r="AH37" i="23"/>
  <c r="AH40" i="23"/>
  <c r="AJ18" i="23"/>
  <c r="AE55" i="23"/>
  <c r="AJ6" i="23"/>
  <c r="AI18" i="23"/>
  <c r="AI25" i="23"/>
  <c r="AH25" i="23"/>
  <c r="AJ42" i="23"/>
  <c r="AI54" i="23"/>
  <c r="AH54" i="23"/>
  <c r="AF55" i="23"/>
  <c r="AI14" i="23"/>
  <c r="AI21" i="23"/>
  <c r="AH21" i="23"/>
  <c r="AI34" i="23"/>
  <c r="AH34" i="23"/>
  <c r="AI45" i="23"/>
  <c r="AH45" i="23"/>
  <c r="AJ36" i="22"/>
  <c r="AI41" i="22"/>
  <c r="AH41" i="22"/>
  <c r="AI53" i="22"/>
  <c r="AH53" i="22"/>
  <c r="AJ53" i="22"/>
  <c r="AB55" i="22"/>
  <c r="AH11" i="22"/>
  <c r="AJ16" i="22"/>
  <c r="AI21" i="22"/>
  <c r="AH21" i="22"/>
  <c r="AJ31" i="22"/>
  <c r="AC55" i="22"/>
  <c r="AA55" i="22"/>
  <c r="AD55" i="22"/>
  <c r="AH23" i="22"/>
  <c r="AE55" i="22"/>
  <c r="AJ7" i="22"/>
  <c r="AH8" i="22"/>
  <c r="X55" i="22"/>
  <c r="AJ32" i="22"/>
  <c r="AI33" i="22"/>
  <c r="AH33" i="22"/>
  <c r="AJ47" i="22"/>
  <c r="AJ38" i="22"/>
  <c r="AG55" i="22"/>
  <c r="Z55" i="22"/>
  <c r="AI13" i="22"/>
  <c r="AH13" i="22"/>
  <c r="AJ5" i="22"/>
  <c r="AI12" i="22"/>
  <c r="AH12" i="22"/>
  <c r="AH39" i="22"/>
  <c r="AH42" i="22"/>
  <c r="AI44" i="22"/>
  <c r="AI49" i="22"/>
  <c r="AH49" i="22"/>
  <c r="AH19" i="22"/>
  <c r="AH38" i="22"/>
  <c r="AJ50" i="22"/>
  <c r="AH51" i="22"/>
  <c r="AH6" i="22"/>
  <c r="AJ24" i="22"/>
  <c r="AJ39" i="22"/>
  <c r="AI7" i="22"/>
  <c r="AJ19" i="22"/>
  <c r="AI20" i="22"/>
  <c r="AH20" i="22"/>
  <c r="AI25" i="22"/>
  <c r="AH25" i="22"/>
  <c r="AJ25" i="22"/>
  <c r="AH27" i="22"/>
  <c r="AI27" i="22"/>
  <c r="AJ30" i="22"/>
  <c r="AI35" i="22"/>
  <c r="AH35" i="22"/>
  <c r="AH36" i="22"/>
  <c r="AJ40" i="22"/>
  <c r="AJ41" i="22"/>
  <c r="AH47" i="22"/>
  <c r="AI47" i="22"/>
  <c r="AI52" i="22"/>
  <c r="AH52" i="22"/>
  <c r="AJ27" i="22"/>
  <c r="Y55" i="22"/>
  <c r="AJ18" i="22"/>
  <c r="AH24" i="22"/>
  <c r="AH32" i="22"/>
  <c r="AI32" i="22"/>
  <c r="AJ6" i="22"/>
  <c r="AJ10" i="22"/>
  <c r="AJ21" i="22"/>
  <c r="AI40" i="22"/>
  <c r="AH40" i="22"/>
  <c r="AJ45" i="22"/>
  <c r="AH50" i="22"/>
  <c r="AI9" i="22"/>
  <c r="AH9" i="22"/>
  <c r="AI29" i="22"/>
  <c r="AH29" i="22"/>
  <c r="AI5" i="22"/>
  <c r="AH5" i="22"/>
  <c r="AJ34" i="22"/>
  <c r="AJ14" i="22"/>
  <c r="AH26" i="22"/>
  <c r="AI37" i="22"/>
  <c r="AH37" i="22"/>
  <c r="AI17" i="22"/>
  <c r="AH17" i="22"/>
  <c r="AJ42" i="22"/>
  <c r="AH54" i="22"/>
  <c r="AH18" i="22"/>
  <c r="AJ54" i="22"/>
  <c r="AH46" i="22"/>
  <c r="AF55" i="22"/>
  <c r="AJ22" i="22"/>
  <c r="AH34" i="22"/>
  <c r="AI45" i="22"/>
  <c r="AH45" i="22"/>
  <c r="AI6" i="22"/>
  <c r="AI10" i="22"/>
  <c r="AI14" i="22"/>
  <c r="AI18" i="22"/>
  <c r="AI22" i="22"/>
  <c r="AI26" i="22"/>
  <c r="AI30" i="22"/>
  <c r="AI34" i="22"/>
  <c r="AI38" i="22"/>
  <c r="AI42" i="22"/>
  <c r="AI46" i="22"/>
  <c r="AI50" i="22"/>
  <c r="AI54" i="22"/>
  <c r="AI5" i="21"/>
  <c r="AH5" i="21"/>
  <c r="AI11" i="21"/>
  <c r="AH11" i="21"/>
  <c r="AI15" i="21"/>
  <c r="AH15" i="21"/>
  <c r="AH22" i="21"/>
  <c r="AI22" i="21"/>
  <c r="AH24" i="21"/>
  <c r="AH28" i="21"/>
  <c r="AH38" i="21"/>
  <c r="AI38" i="21"/>
  <c r="AH40" i="21"/>
  <c r="AI47" i="21"/>
  <c r="AH47" i="21"/>
  <c r="AH54" i="21"/>
  <c r="AI54" i="21"/>
  <c r="AI12" i="21"/>
  <c r="AI16" i="21"/>
  <c r="AI32" i="21"/>
  <c r="AI44" i="21"/>
  <c r="AI48" i="21"/>
  <c r="AA55" i="21"/>
  <c r="AH10" i="21"/>
  <c r="AI10" i="21"/>
  <c r="AH18" i="21"/>
  <c r="AI18" i="21"/>
  <c r="AI23" i="21"/>
  <c r="AH23" i="21"/>
  <c r="AI31" i="21"/>
  <c r="AH31" i="21"/>
  <c r="AI35" i="21"/>
  <c r="AH35" i="21"/>
  <c r="AH36" i="21"/>
  <c r="AI43" i="21"/>
  <c r="AH43" i="21"/>
  <c r="AH50" i="21"/>
  <c r="AI50" i="21"/>
  <c r="AB55" i="21"/>
  <c r="AI9" i="21"/>
  <c r="AH9" i="21"/>
  <c r="AH26" i="21"/>
  <c r="AI26" i="21"/>
  <c r="AI39" i="21"/>
  <c r="AH39" i="21"/>
  <c r="AI20" i="21"/>
  <c r="AI13" i="21"/>
  <c r="AH13" i="21"/>
  <c r="AI17" i="21"/>
  <c r="AH17" i="21"/>
  <c r="AI21" i="21"/>
  <c r="AH21" i="21"/>
  <c r="AI25" i="21"/>
  <c r="AH25" i="21"/>
  <c r="AI29" i="21"/>
  <c r="AH29" i="21"/>
  <c r="AI33" i="21"/>
  <c r="AH33" i="21"/>
  <c r="AI37" i="21"/>
  <c r="AH37" i="21"/>
  <c r="AI41" i="21"/>
  <c r="AH41" i="21"/>
  <c r="AI45" i="21"/>
  <c r="AH45" i="21"/>
  <c r="AI49" i="21"/>
  <c r="AH49" i="21"/>
  <c r="AI53" i="21"/>
  <c r="AH53" i="21"/>
  <c r="AD55" i="21"/>
  <c r="AJ8" i="21"/>
  <c r="AI19" i="21"/>
  <c r="AH19" i="21"/>
  <c r="AH30" i="21"/>
  <c r="AI30" i="21"/>
  <c r="AH34" i="21"/>
  <c r="AI34" i="21"/>
  <c r="AH42" i="21"/>
  <c r="AI42" i="21"/>
  <c r="AH46" i="21"/>
  <c r="AI46" i="21"/>
  <c r="AI51" i="21"/>
  <c r="AH51" i="21"/>
  <c r="AJ6" i="21"/>
  <c r="AE55" i="21"/>
  <c r="AH7" i="21"/>
  <c r="X55" i="21"/>
  <c r="AF55" i="21"/>
  <c r="AH6" i="21"/>
  <c r="AI6" i="21"/>
  <c r="AG55" i="21"/>
  <c r="AI7" i="21"/>
  <c r="AJ10" i="21"/>
  <c r="AJ14" i="21"/>
  <c r="AJ18" i="21"/>
  <c r="AJ22" i="21"/>
  <c r="AJ26" i="21"/>
  <c r="AJ30" i="21"/>
  <c r="AJ34" i="21"/>
  <c r="AJ38" i="21"/>
  <c r="AJ42" i="21"/>
  <c r="AJ46" i="21"/>
  <c r="AJ50" i="21"/>
  <c r="AJ54" i="21"/>
  <c r="AH14" i="21"/>
  <c r="AI14" i="21"/>
  <c r="AI27" i="21"/>
  <c r="AH27" i="21"/>
  <c r="AH52" i="21"/>
  <c r="AJ5" i="21"/>
  <c r="AJ11" i="21"/>
  <c r="AJ15" i="21"/>
  <c r="AJ19" i="21"/>
  <c r="AJ23" i="21"/>
  <c r="AJ27" i="21"/>
  <c r="AJ31" i="21"/>
  <c r="AJ35" i="21"/>
  <c r="AJ39" i="21"/>
  <c r="AJ43" i="21"/>
  <c r="AJ47" i="21"/>
  <c r="AJ51" i="21"/>
  <c r="AI38" i="20"/>
  <c r="AH38" i="20"/>
  <c r="AI5" i="20"/>
  <c r="AI6" i="20"/>
  <c r="AC55" i="20"/>
  <c r="AH9" i="20"/>
  <c r="AJ9" i="20"/>
  <c r="AI9" i="20"/>
  <c r="AJ41" i="20"/>
  <c r="AH10" i="20"/>
  <c r="AH22" i="20"/>
  <c r="AI26" i="20"/>
  <c r="AH26" i="20"/>
  <c r="AI27" i="20"/>
  <c r="AH27" i="20"/>
  <c r="AJ44" i="20"/>
  <c r="AI48" i="20"/>
  <c r="AH48" i="20"/>
  <c r="X55" i="20"/>
  <c r="AJ21" i="20"/>
  <c r="AI21" i="20"/>
  <c r="AI37" i="20"/>
  <c r="AI45" i="20"/>
  <c r="Y55" i="20"/>
  <c r="AJ16" i="20"/>
  <c r="AI17" i="20"/>
  <c r="AJ22" i="20"/>
  <c r="AH29" i="20"/>
  <c r="AI29" i="20"/>
  <c r="AJ37" i="20"/>
  <c r="AJ11" i="20"/>
  <c r="AH12" i="20"/>
  <c r="AI16" i="20"/>
  <c r="AH16" i="20"/>
  <c r="AI20" i="20"/>
  <c r="AJ23" i="20"/>
  <c r="AJ24" i="20"/>
  <c r="AI30" i="20"/>
  <c r="AI33" i="20"/>
  <c r="AI36" i="20"/>
  <c r="AH36" i="20"/>
  <c r="AI39" i="20"/>
  <c r="AH39" i="20"/>
  <c r="AJ39" i="20"/>
  <c r="AI40" i="20"/>
  <c r="AI47" i="20"/>
  <c r="AH47" i="20"/>
  <c r="Z55" i="20"/>
  <c r="AA55" i="20"/>
  <c r="AH6" i="20"/>
  <c r="AJ6" i="20"/>
  <c r="AI7" i="20"/>
  <c r="AH7" i="20"/>
  <c r="AJ7" i="20"/>
  <c r="AI28" i="20"/>
  <c r="AH28" i="20"/>
  <c r="AJ43" i="20"/>
  <c r="AI46" i="20"/>
  <c r="AH46" i="20"/>
  <c r="AD55" i="20"/>
  <c r="AJ12" i="20"/>
  <c r="AH14" i="20"/>
  <c r="AI19" i="20"/>
  <c r="AH19" i="20"/>
  <c r="AI25" i="20"/>
  <c r="AH32" i="20"/>
  <c r="AH49" i="20"/>
  <c r="AJ49" i="20"/>
  <c r="AI49" i="20"/>
  <c r="AJ31" i="20"/>
  <c r="AI34" i="20"/>
  <c r="AH25" i="20"/>
  <c r="AJ30" i="20"/>
  <c r="AI35" i="20"/>
  <c r="AH35" i="20"/>
  <c r="AJ40" i="20"/>
  <c r="AI53" i="20"/>
  <c r="AH53" i="20"/>
  <c r="AJ8" i="20"/>
  <c r="AI13" i="20"/>
  <c r="AI15" i="20"/>
  <c r="AH15" i="20"/>
  <c r="AJ20" i="20"/>
  <c r="AH33" i="20"/>
  <c r="AJ38" i="20"/>
  <c r="AI43" i="20"/>
  <c r="AH43" i="20"/>
  <c r="AJ48" i="20"/>
  <c r="AH45" i="20"/>
  <c r="AB55" i="20"/>
  <c r="AI23" i="20"/>
  <c r="AH23" i="20"/>
  <c r="AJ28" i="20"/>
  <c r="AF55" i="20"/>
  <c r="AH41" i="20"/>
  <c r="AJ46" i="20"/>
  <c r="AI51" i="20"/>
  <c r="AH51" i="20"/>
  <c r="AJ54" i="20"/>
  <c r="AJ50" i="20"/>
  <c r="AE55" i="20"/>
  <c r="AH13" i="20"/>
  <c r="AJ18" i="20"/>
  <c r="AG55" i="20"/>
  <c r="AI11" i="20"/>
  <c r="AH11" i="20"/>
  <c r="AH21" i="20"/>
  <c r="AJ26" i="20"/>
  <c r="AI31" i="20"/>
  <c r="AH31" i="20"/>
  <c r="AJ36" i="20"/>
  <c r="AI54" i="20"/>
  <c r="AI19" i="11"/>
  <c r="AJ52" i="11"/>
  <c r="AJ29" i="11"/>
  <c r="AI50" i="11"/>
  <c r="AJ50" i="11"/>
  <c r="AJ42" i="11"/>
  <c r="AI37" i="11"/>
  <c r="AJ33" i="11"/>
  <c r="AJ19" i="11"/>
  <c r="AJ22" i="11"/>
  <c r="AI9" i="11"/>
  <c r="AI45" i="11"/>
  <c r="AI39" i="11"/>
  <c r="AJ27" i="11"/>
  <c r="AI28" i="11"/>
  <c r="AI22" i="11"/>
  <c r="AI16" i="11"/>
  <c r="AI10" i="11"/>
  <c r="AM10" i="11" s="1"/>
  <c r="AI27" i="11"/>
  <c r="AJ41" i="11"/>
  <c r="AI29" i="11"/>
  <c r="AI23" i="11"/>
  <c r="AI11" i="11"/>
  <c r="AJ46" i="11"/>
  <c r="AI33" i="11"/>
  <c r="AJ8" i="11"/>
  <c r="AI46" i="11"/>
  <c r="AJ37" i="11"/>
  <c r="AI15" i="11"/>
  <c r="AI8" i="11"/>
  <c r="AI35" i="11"/>
  <c r="AJ35" i="11"/>
  <c r="AI17" i="11"/>
  <c r="AJ17" i="11"/>
  <c r="AJ54" i="11"/>
  <c r="AI30" i="11"/>
  <c r="AJ30" i="11"/>
  <c r="AI24" i="11"/>
  <c r="AJ24" i="11"/>
  <c r="AI18" i="11"/>
  <c r="AJ18" i="11"/>
  <c r="AJ12" i="11"/>
  <c r="AI6" i="11"/>
  <c r="AJ6" i="11"/>
  <c r="AI52" i="11"/>
  <c r="AJ38" i="11"/>
  <c r="AJ25" i="11"/>
  <c r="AJ7" i="11"/>
  <c r="AI54" i="11"/>
  <c r="AJ23" i="11"/>
  <c r="AJ11" i="11"/>
  <c r="AI48" i="11"/>
  <c r="AJ48" i="11"/>
  <c r="AI47" i="11"/>
  <c r="AJ47" i="11"/>
  <c r="AI36" i="11"/>
  <c r="AJ36" i="11"/>
  <c r="AI49" i="11"/>
  <c r="AJ44" i="11"/>
  <c r="AI31" i="11"/>
  <c r="AJ21" i="11"/>
  <c r="AI53" i="11"/>
  <c r="AJ53" i="11"/>
  <c r="AI41" i="11"/>
  <c r="AI42" i="11"/>
  <c r="AJ43" i="11"/>
  <c r="AI38" i="11"/>
  <c r="AJ34" i="11"/>
  <c r="AI25" i="11"/>
  <c r="AI13" i="11"/>
  <c r="AI7" i="11"/>
  <c r="AJ51" i="11"/>
  <c r="AI44" i="11"/>
  <c r="AJ40" i="11"/>
  <c r="AI34" i="11"/>
  <c r="AI21" i="11"/>
  <c r="AJ15" i="11"/>
  <c r="AI51" i="11"/>
  <c r="AI40" i="11"/>
  <c r="AJ32" i="11"/>
  <c r="AI26" i="11"/>
  <c r="AI20" i="11"/>
  <c r="AI14" i="11"/>
  <c r="AJ9" i="11"/>
  <c r="AJ13" i="11"/>
  <c r="AJ26" i="11"/>
  <c r="AI43" i="11"/>
  <c r="AJ39" i="11"/>
  <c r="AI32" i="11"/>
  <c r="AJ28" i="11"/>
  <c r="AJ14" i="11"/>
  <c r="AJ49" i="11"/>
  <c r="AJ10" i="11"/>
  <c r="AJ45" i="11"/>
  <c r="AJ31" i="11"/>
  <c r="AJ20" i="11"/>
  <c r="AJ16" i="11"/>
  <c r="AH25" i="11"/>
  <c r="AH20" i="11"/>
  <c r="AH19" i="11"/>
  <c r="AH13" i="11"/>
  <c r="AH8" i="11"/>
  <c r="AH7" i="11"/>
  <c r="AH29" i="11"/>
  <c r="AH15" i="11"/>
  <c r="AH28" i="11"/>
  <c r="AH10" i="11"/>
  <c r="AH24" i="11"/>
  <c r="AH23" i="11"/>
  <c r="AH12" i="11"/>
  <c r="AH11" i="11"/>
  <c r="AH27" i="11"/>
  <c r="AH22" i="11"/>
  <c r="AH16" i="11"/>
  <c r="AH17" i="11"/>
  <c r="AH21" i="11"/>
  <c r="AH9" i="11"/>
  <c r="AH26" i="11"/>
  <c r="AH18" i="11"/>
  <c r="AH14" i="11"/>
  <c r="AH6" i="11"/>
  <c r="K3" i="4"/>
  <c r="AH5" i="11"/>
  <c r="AH50" i="11"/>
  <c r="AH44" i="11"/>
  <c r="AH37" i="11"/>
  <c r="AH32" i="11"/>
  <c r="AH31" i="11"/>
  <c r="AH35" i="11"/>
  <c r="AH33" i="11"/>
  <c r="AH43" i="11"/>
  <c r="AH42" i="11"/>
  <c r="AH38" i="11"/>
  <c r="AH30" i="11"/>
  <c r="AH41" i="11"/>
  <c r="AH39" i="11"/>
  <c r="AH36" i="11"/>
  <c r="AH40" i="11"/>
  <c r="AH34" i="11"/>
  <c r="Y55" i="11"/>
  <c r="AD55" i="11"/>
  <c r="AB55" i="11"/>
  <c r="AH46" i="11"/>
  <c r="AH47" i="11"/>
  <c r="AG55" i="11"/>
  <c r="AE55" i="11"/>
  <c r="AC55" i="11"/>
  <c r="Z55" i="11"/>
  <c r="AF55" i="11"/>
  <c r="AH45" i="11"/>
  <c r="AH51" i="11"/>
  <c r="X55" i="11"/>
  <c r="AA55" i="11"/>
  <c r="AH52" i="11"/>
  <c r="AH53" i="11"/>
  <c r="AH54" i="11"/>
  <c r="AH49" i="11"/>
  <c r="AH48" i="1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43" i="15" s="1"/>
  <c r="C44" i="15" s="1"/>
  <c r="C45" i="15" s="1"/>
  <c r="C46" i="15" s="1"/>
  <c r="C47" i="15" s="1"/>
  <c r="C48" i="15" s="1"/>
  <c r="C49" i="15" s="1"/>
  <c r="C50" i="15" s="1"/>
  <c r="C51" i="15" s="1"/>
  <c r="C52" i="15" s="1"/>
  <c r="C53" i="15" s="1"/>
  <c r="C54" i="15" s="1"/>
  <c r="C55" i="15" s="1"/>
  <c r="C56" i="15" s="1"/>
  <c r="A15" i="4"/>
  <c r="A16" i="4" s="1"/>
  <c r="A17" i="4" s="1"/>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8" i="4"/>
  <c r="R6" i="13"/>
  <c r="Q6" i="13"/>
  <c r="P6" i="13"/>
  <c r="N6" i="13"/>
  <c r="B15" i="12"/>
  <c r="B16" i="12"/>
  <c r="B17" i="12" s="1"/>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8" i="12"/>
  <c r="DK13" i="11" a="1"/>
  <c r="DK18" i="11" a="1"/>
  <c r="DK12" i="11" a="1"/>
  <c r="DK16" i="11" a="1"/>
  <c r="DK10" i="11" a="1"/>
  <c r="DK15" i="11" a="1"/>
  <c r="DK17" i="11" a="1"/>
  <c r="DK8" i="11" a="1"/>
  <c r="DK9" i="11" a="1"/>
  <c r="DK14" i="11" a="1"/>
  <c r="K18" i="2" a="1"/>
  <c r="DK11" i="11" a="1"/>
  <c r="DK18" i="11" l="1"/>
  <c r="AQ15" i="33" s="1"/>
  <c r="DK17" i="11"/>
  <c r="AQ14" i="33" s="1"/>
  <c r="DK16" i="11"/>
  <c r="AQ13" i="33" s="1"/>
  <c r="DK15" i="11"/>
  <c r="AQ12" i="33" s="1"/>
  <c r="DK14" i="11"/>
  <c r="AQ11" i="33" s="1"/>
  <c r="DK13" i="11"/>
  <c r="AQ10" i="33" s="1"/>
  <c r="DK12" i="11"/>
  <c r="AQ9" i="33" s="1"/>
  <c r="DK11" i="11"/>
  <c r="AQ8" i="33" s="1"/>
  <c r="DK10" i="11"/>
  <c r="AQ7" i="33" s="1"/>
  <c r="DK9" i="11"/>
  <c r="AQ6" i="33" s="1"/>
  <c r="DK8" i="11"/>
  <c r="AQ5" i="33" s="1"/>
  <c r="M20" i="2"/>
  <c r="BY3" i="11" s="1"/>
  <c r="CI4" i="11" s="1"/>
  <c r="J20" i="2"/>
  <c r="K20" i="2"/>
  <c r="AO3" i="11" s="1"/>
  <c r="AQ4" i="11" s="1"/>
  <c r="L20" i="2"/>
  <c r="BG3" i="11" s="1"/>
  <c r="BQ4" i="11" s="1"/>
  <c r="K18" i="2"/>
  <c r="AB8" i="13" s="1"/>
  <c r="CV2" i="33" s="1"/>
  <c r="N20" i="2"/>
  <c r="CQ3" i="11" s="1"/>
  <c r="CY4" i="11" s="1"/>
  <c r="I20" i="2"/>
  <c r="B4" i="24" s="1"/>
  <c r="A4" i="24" s="1"/>
  <c r="BB33" i="33"/>
  <c r="I39" i="13"/>
  <c r="BB21" i="33"/>
  <c r="I27" i="13"/>
  <c r="BB18" i="33"/>
  <c r="I24" i="13"/>
  <c r="BB25" i="33"/>
  <c r="I31" i="13"/>
  <c r="BB22" i="33"/>
  <c r="I28" i="13"/>
  <c r="BB9" i="33"/>
  <c r="I15" i="13"/>
  <c r="BB13" i="33"/>
  <c r="I19" i="13"/>
  <c r="BB14" i="33"/>
  <c r="I20" i="13"/>
  <c r="BB35" i="33"/>
  <c r="I41" i="13"/>
  <c r="BB26" i="33"/>
  <c r="I32" i="13"/>
  <c r="BB27" i="33"/>
  <c r="I33" i="13"/>
  <c r="BB36" i="33"/>
  <c r="I42" i="13"/>
  <c r="BB31" i="33"/>
  <c r="I37" i="13"/>
  <c r="BB17" i="33"/>
  <c r="I23" i="13"/>
  <c r="BB20" i="33"/>
  <c r="I26" i="13"/>
  <c r="BB30" i="33"/>
  <c r="I36" i="13"/>
  <c r="BB28" i="33"/>
  <c r="I34" i="13"/>
  <c r="BB2" i="33"/>
  <c r="I8" i="13"/>
  <c r="BB3" i="33"/>
  <c r="I9" i="13"/>
  <c r="BB23" i="33"/>
  <c r="I29" i="13"/>
  <c r="BB11" i="33"/>
  <c r="I17" i="13"/>
  <c r="BB16" i="33"/>
  <c r="I22" i="13"/>
  <c r="BB7" i="33"/>
  <c r="I13" i="13"/>
  <c r="BB24" i="33"/>
  <c r="I30" i="13"/>
  <c r="BB29" i="33"/>
  <c r="I35" i="13"/>
  <c r="BB10" i="33"/>
  <c r="I16" i="13"/>
  <c r="BB19" i="33"/>
  <c r="I25" i="13"/>
  <c r="BB8" i="33"/>
  <c r="I14" i="13"/>
  <c r="BB4" i="33"/>
  <c r="I10" i="13"/>
  <c r="BB32" i="33"/>
  <c r="I38" i="13"/>
  <c r="BB5" i="33"/>
  <c r="I11" i="13"/>
  <c r="BB34" i="33"/>
  <c r="I40" i="13"/>
  <c r="BB12" i="33"/>
  <c r="I18" i="13"/>
  <c r="BB6" i="33"/>
  <c r="I12" i="13"/>
  <c r="BB15" i="33"/>
  <c r="I21" i="13"/>
  <c r="BD31" i="33"/>
  <c r="J37" i="13"/>
  <c r="BD34" i="33"/>
  <c r="J40" i="13"/>
  <c r="BD26" i="33"/>
  <c r="J32" i="13"/>
  <c r="BD28" i="33"/>
  <c r="J34" i="13"/>
  <c r="BD18" i="33"/>
  <c r="J24" i="13"/>
  <c r="BD5" i="33"/>
  <c r="J11" i="13"/>
  <c r="BD25" i="33"/>
  <c r="J31" i="13"/>
  <c r="BD14" i="33"/>
  <c r="J20" i="13"/>
  <c r="BD15" i="33"/>
  <c r="J21" i="13"/>
  <c r="BD16" i="33"/>
  <c r="J22" i="13"/>
  <c r="BD4" i="33"/>
  <c r="J10" i="13"/>
  <c r="BD30" i="33"/>
  <c r="J36" i="13"/>
  <c r="BD19" i="33"/>
  <c r="J25" i="13"/>
  <c r="BD33" i="33"/>
  <c r="J39" i="13"/>
  <c r="BD3" i="33"/>
  <c r="J9" i="13"/>
  <c r="BD8" i="33"/>
  <c r="J14" i="13"/>
  <c r="BD32" i="33"/>
  <c r="J38" i="13"/>
  <c r="BD10" i="33"/>
  <c r="J16" i="13"/>
  <c r="BD7" i="33"/>
  <c r="J13" i="13"/>
  <c r="BD23" i="33"/>
  <c r="J29" i="13"/>
  <c r="BD22" i="33"/>
  <c r="J28" i="13"/>
  <c r="BD12" i="33"/>
  <c r="J18" i="13"/>
  <c r="BD17" i="33"/>
  <c r="J23" i="13"/>
  <c r="BD13" i="33"/>
  <c r="J19" i="13"/>
  <c r="BD2" i="33"/>
  <c r="J8" i="13"/>
  <c r="BD20" i="33"/>
  <c r="J26" i="13"/>
  <c r="BD11" i="33"/>
  <c r="J17" i="13"/>
  <c r="BD27" i="33"/>
  <c r="J33" i="13"/>
  <c r="BD9" i="33"/>
  <c r="J15" i="13"/>
  <c r="BD21" i="33"/>
  <c r="J27" i="13"/>
  <c r="BD35" i="33"/>
  <c r="J41" i="13"/>
  <c r="BD6" i="33"/>
  <c r="J12" i="13"/>
  <c r="BD24" i="33"/>
  <c r="J30" i="13"/>
  <c r="BD29" i="33"/>
  <c r="J35" i="13"/>
  <c r="BD36" i="33"/>
  <c r="J42" i="13"/>
  <c r="BD50" i="33"/>
  <c r="J56" i="13"/>
  <c r="BD40" i="33"/>
  <c r="J46" i="13"/>
  <c r="BD49" i="33"/>
  <c r="J55" i="13"/>
  <c r="BD42" i="33"/>
  <c r="J48" i="13"/>
  <c r="BD43" i="33"/>
  <c r="J49" i="13"/>
  <c r="BD37" i="33"/>
  <c r="J43" i="13"/>
  <c r="BD46" i="33"/>
  <c r="J52" i="13"/>
  <c r="BD47" i="33"/>
  <c r="J53" i="13"/>
  <c r="BD45" i="33"/>
  <c r="J51" i="13"/>
  <c r="BD39" i="33"/>
  <c r="J45" i="13"/>
  <c r="BD51" i="33"/>
  <c r="J57" i="13"/>
  <c r="BD48" i="33"/>
  <c r="J54" i="13"/>
  <c r="BD41" i="33"/>
  <c r="J47" i="13"/>
  <c r="BD38" i="33"/>
  <c r="J44" i="13"/>
  <c r="BD44" i="33"/>
  <c r="J50" i="13"/>
  <c r="BB42" i="33"/>
  <c r="I48" i="13"/>
  <c r="BB46" i="33"/>
  <c r="I52" i="13"/>
  <c r="BB47" i="33"/>
  <c r="I53" i="13"/>
  <c r="BB40" i="33"/>
  <c r="I46" i="13"/>
  <c r="BB38" i="33"/>
  <c r="I44" i="13"/>
  <c r="BB43" i="33"/>
  <c r="I49" i="13"/>
  <c r="BB44" i="33"/>
  <c r="I50" i="13"/>
  <c r="BB41" i="33"/>
  <c r="I47" i="13"/>
  <c r="BB37" i="33"/>
  <c r="I43" i="13"/>
  <c r="BB50" i="33"/>
  <c r="I56" i="13"/>
  <c r="BB51" i="33"/>
  <c r="I57" i="13"/>
  <c r="BB45" i="33"/>
  <c r="I51" i="13"/>
  <c r="BB49" i="33"/>
  <c r="I55" i="13"/>
  <c r="BB48" i="33"/>
  <c r="I54" i="13"/>
  <c r="BB39" i="33"/>
  <c r="I45" i="13"/>
  <c r="BF7" i="11"/>
  <c r="DH5" i="11"/>
  <c r="DB6" i="11"/>
  <c r="Q25" i="13"/>
  <c r="Q29" i="13"/>
  <c r="Q27" i="13"/>
  <c r="R34" i="13"/>
  <c r="P22" i="13"/>
  <c r="O21" i="13"/>
  <c r="R23" i="13"/>
  <c r="P25" i="13"/>
  <c r="P19" i="13"/>
  <c r="O27" i="13"/>
  <c r="BP43" i="33"/>
  <c r="AV19" i="33"/>
  <c r="F18" i="13"/>
  <c r="Q42" i="13"/>
  <c r="P9" i="13"/>
  <c r="P21" i="13"/>
  <c r="O25" i="13"/>
  <c r="O11" i="13"/>
  <c r="O13" i="13"/>
  <c r="AV4" i="33"/>
  <c r="AV13" i="33"/>
  <c r="R30" i="13"/>
  <c r="R14" i="13"/>
  <c r="BV12" i="33"/>
  <c r="Q18" i="13"/>
  <c r="P18" i="13"/>
  <c r="BS9" i="33"/>
  <c r="P15" i="13"/>
  <c r="P14" i="13"/>
  <c r="P23" i="13"/>
  <c r="P11" i="13"/>
  <c r="P17" i="13"/>
  <c r="BP3" i="33"/>
  <c r="O9" i="13"/>
  <c r="O17" i="13"/>
  <c r="O23" i="13"/>
  <c r="AV25" i="33"/>
  <c r="F13" i="13"/>
  <c r="AV7" i="33"/>
  <c r="AV40" i="33"/>
  <c r="AV11" i="33"/>
  <c r="F17" i="13"/>
  <c r="BY35" i="33"/>
  <c r="R41" i="13"/>
  <c r="BY16" i="33"/>
  <c r="R22" i="13"/>
  <c r="BY38" i="33"/>
  <c r="R44" i="13"/>
  <c r="BY42" i="33"/>
  <c r="R48" i="13"/>
  <c r="BY10" i="33"/>
  <c r="R16" i="13"/>
  <c r="BY11" i="33"/>
  <c r="R17" i="13"/>
  <c r="BY18" i="33"/>
  <c r="R24" i="13"/>
  <c r="BY36" i="33"/>
  <c r="R42" i="13"/>
  <c r="BY3" i="33"/>
  <c r="R9" i="13"/>
  <c r="BY15" i="33"/>
  <c r="R21" i="13"/>
  <c r="BY39" i="33"/>
  <c r="R45" i="13"/>
  <c r="BY5" i="33"/>
  <c r="R11" i="13"/>
  <c r="BY46" i="33"/>
  <c r="R52" i="13"/>
  <c r="BY26" i="33"/>
  <c r="R32" i="13"/>
  <c r="BY20" i="33"/>
  <c r="R26" i="13"/>
  <c r="BY34" i="33"/>
  <c r="R40" i="13"/>
  <c r="BY23" i="33"/>
  <c r="R29" i="13"/>
  <c r="BY22" i="33"/>
  <c r="R28" i="13"/>
  <c r="BY14" i="33"/>
  <c r="R20" i="13"/>
  <c r="BY19" i="33"/>
  <c r="R25" i="13"/>
  <c r="BY41" i="33"/>
  <c r="R47" i="13"/>
  <c r="BY47" i="33"/>
  <c r="R53" i="13"/>
  <c r="BY50" i="33"/>
  <c r="R56" i="13"/>
  <c r="BY33" i="33"/>
  <c r="R39" i="13"/>
  <c r="BY13" i="33"/>
  <c r="R19" i="13"/>
  <c r="BY31" i="33"/>
  <c r="R37" i="13"/>
  <c r="BY43" i="33"/>
  <c r="R49" i="13"/>
  <c r="BY7" i="33"/>
  <c r="R13" i="13"/>
  <c r="BY21" i="33"/>
  <c r="R27" i="13"/>
  <c r="BY32" i="33"/>
  <c r="R38" i="13"/>
  <c r="BY49" i="33"/>
  <c r="R55" i="13"/>
  <c r="BY37" i="33"/>
  <c r="R43" i="13"/>
  <c r="BY9" i="33"/>
  <c r="R15" i="13"/>
  <c r="BY40" i="33"/>
  <c r="R46" i="13"/>
  <c r="BY51" i="33"/>
  <c r="R57" i="13"/>
  <c r="BY2" i="33"/>
  <c r="R8" i="13"/>
  <c r="BY12" i="33"/>
  <c r="R18" i="13"/>
  <c r="BY48" i="33"/>
  <c r="R54" i="13"/>
  <c r="BY45" i="33"/>
  <c r="R51" i="13"/>
  <c r="BY30" i="33"/>
  <c r="R36" i="13"/>
  <c r="BY25" i="33"/>
  <c r="R31" i="13"/>
  <c r="BY29" i="33"/>
  <c r="R35" i="13"/>
  <c r="BY6" i="33"/>
  <c r="R12" i="13"/>
  <c r="BY44" i="33"/>
  <c r="R50" i="13"/>
  <c r="BY27" i="33"/>
  <c r="R33" i="13"/>
  <c r="BY4" i="33"/>
  <c r="R10" i="13"/>
  <c r="BV22" i="33"/>
  <c r="Q28" i="13"/>
  <c r="BV39" i="33"/>
  <c r="Q45" i="13"/>
  <c r="BV48" i="33"/>
  <c r="Q54" i="13"/>
  <c r="BV24" i="33"/>
  <c r="Q30" i="13"/>
  <c r="BV35" i="33"/>
  <c r="Q41" i="13"/>
  <c r="BV16" i="33"/>
  <c r="Q22" i="13"/>
  <c r="BV14" i="33"/>
  <c r="Q20" i="13"/>
  <c r="BV10" i="33"/>
  <c r="Q16" i="13"/>
  <c r="BV28" i="33"/>
  <c r="Q34" i="13"/>
  <c r="BV34" i="33"/>
  <c r="Q40" i="13"/>
  <c r="BV45" i="33"/>
  <c r="Q51" i="13"/>
  <c r="BV8" i="33"/>
  <c r="Q14" i="13"/>
  <c r="BV5" i="33"/>
  <c r="Q11" i="13"/>
  <c r="BV11" i="33"/>
  <c r="Q17" i="13"/>
  <c r="BV43" i="33"/>
  <c r="Q49" i="13"/>
  <c r="BV29" i="33"/>
  <c r="Q35" i="13"/>
  <c r="BV50" i="33"/>
  <c r="Q56" i="13"/>
  <c r="BV7" i="33"/>
  <c r="Q13" i="13"/>
  <c r="BV3" i="33"/>
  <c r="Q9" i="13"/>
  <c r="BV9" i="33"/>
  <c r="Q15" i="13"/>
  <c r="BV13" i="33"/>
  <c r="Q19" i="13"/>
  <c r="BV49" i="33"/>
  <c r="Q55" i="13"/>
  <c r="BV15" i="33"/>
  <c r="Q21" i="13"/>
  <c r="BV17" i="33"/>
  <c r="Q23" i="13"/>
  <c r="BV42" i="33"/>
  <c r="Q48" i="13"/>
  <c r="BV40" i="33"/>
  <c r="Q46" i="13"/>
  <c r="BV44" i="33"/>
  <c r="Q50" i="13"/>
  <c r="BV41" i="33"/>
  <c r="Q47" i="13"/>
  <c r="BV26" i="33"/>
  <c r="Q32" i="13"/>
  <c r="BV46" i="33"/>
  <c r="Q52" i="13"/>
  <c r="BV47" i="33"/>
  <c r="Q53" i="13"/>
  <c r="BV4" i="33"/>
  <c r="Q10" i="13"/>
  <c r="BV6" i="33"/>
  <c r="Q12" i="13"/>
  <c r="BV2" i="33"/>
  <c r="Q8" i="13"/>
  <c r="BV25" i="33"/>
  <c r="Q31" i="13"/>
  <c r="BV37" i="33"/>
  <c r="Q43" i="13"/>
  <c r="BV33" i="33"/>
  <c r="Q39" i="13"/>
  <c r="BV30" i="33"/>
  <c r="Q36" i="13"/>
  <c r="BV38" i="33"/>
  <c r="Q44" i="13"/>
  <c r="BV20" i="33"/>
  <c r="Q26" i="13"/>
  <c r="BV32" i="33"/>
  <c r="Q38" i="13"/>
  <c r="BV18" i="33"/>
  <c r="Q24" i="13"/>
  <c r="BV31" i="33"/>
  <c r="Q37" i="13"/>
  <c r="BV27" i="33"/>
  <c r="Q33" i="13"/>
  <c r="BV51" i="33"/>
  <c r="Q57" i="13"/>
  <c r="BS6" i="33"/>
  <c r="P12" i="13"/>
  <c r="BS39" i="33"/>
  <c r="P45" i="13"/>
  <c r="BS14" i="33"/>
  <c r="P20" i="13"/>
  <c r="BS37" i="33"/>
  <c r="P43" i="13"/>
  <c r="BS31" i="33"/>
  <c r="P37" i="13"/>
  <c r="BS22" i="33"/>
  <c r="P28" i="13"/>
  <c r="BS47" i="33"/>
  <c r="P53" i="13"/>
  <c r="BS2" i="33"/>
  <c r="P8" i="13"/>
  <c r="BS48" i="33"/>
  <c r="P54" i="13"/>
  <c r="BS18" i="33"/>
  <c r="P24" i="13"/>
  <c r="BS44" i="33"/>
  <c r="P50" i="13"/>
  <c r="BS50" i="33"/>
  <c r="P56" i="13"/>
  <c r="BS28" i="33"/>
  <c r="P34" i="13"/>
  <c r="BS4" i="33"/>
  <c r="P10" i="13"/>
  <c r="BS41" i="33"/>
  <c r="P47" i="13"/>
  <c r="BS26" i="33"/>
  <c r="P32" i="13"/>
  <c r="BS10" i="33"/>
  <c r="P16" i="13"/>
  <c r="BS42" i="33"/>
  <c r="P48" i="13"/>
  <c r="BS20" i="33"/>
  <c r="P26" i="13"/>
  <c r="BS51" i="33"/>
  <c r="P57" i="13"/>
  <c r="BS45" i="33"/>
  <c r="P51" i="13"/>
  <c r="BS24" i="33"/>
  <c r="P30" i="13"/>
  <c r="BS38" i="33"/>
  <c r="P44" i="13"/>
  <c r="BS36" i="33"/>
  <c r="P42" i="13"/>
  <c r="BS32" i="33"/>
  <c r="P38" i="13"/>
  <c r="BS25" i="33"/>
  <c r="P31" i="13"/>
  <c r="BS40" i="33"/>
  <c r="P46" i="13"/>
  <c r="BS43" i="33"/>
  <c r="P49" i="13"/>
  <c r="BS30" i="33"/>
  <c r="P36" i="13"/>
  <c r="BS46" i="33"/>
  <c r="P52" i="13"/>
  <c r="BS35" i="33"/>
  <c r="P41" i="13"/>
  <c r="BS23" i="33"/>
  <c r="P29" i="13"/>
  <c r="BS29" i="33"/>
  <c r="P35" i="13"/>
  <c r="BS7" i="33"/>
  <c r="P13" i="13"/>
  <c r="BS33" i="33"/>
  <c r="P39" i="13"/>
  <c r="BS27" i="33"/>
  <c r="P33" i="13"/>
  <c r="BS21" i="33"/>
  <c r="P27" i="13"/>
  <c r="BS34" i="33"/>
  <c r="P40" i="13"/>
  <c r="BS49" i="33"/>
  <c r="P55" i="13"/>
  <c r="BP26" i="33"/>
  <c r="O32" i="13"/>
  <c r="BP16" i="33"/>
  <c r="O22" i="13"/>
  <c r="BP49" i="33"/>
  <c r="O55" i="13"/>
  <c r="BP14" i="33"/>
  <c r="O20" i="13"/>
  <c r="BP22" i="33"/>
  <c r="O28" i="13"/>
  <c r="BP37" i="33"/>
  <c r="O43" i="13"/>
  <c r="BP13" i="33"/>
  <c r="O19" i="13"/>
  <c r="BP38" i="33"/>
  <c r="O44" i="13"/>
  <c r="BP51" i="33"/>
  <c r="O57" i="13"/>
  <c r="BP34" i="33"/>
  <c r="O40" i="13"/>
  <c r="BP32" i="33"/>
  <c r="O38" i="13"/>
  <c r="BP29" i="33"/>
  <c r="O35" i="13"/>
  <c r="BP2" i="33"/>
  <c r="O8" i="13"/>
  <c r="BP35" i="33"/>
  <c r="O41" i="13"/>
  <c r="BP23" i="33"/>
  <c r="O29" i="13"/>
  <c r="BP12" i="33"/>
  <c r="O18" i="13"/>
  <c r="BP31" i="33"/>
  <c r="O37" i="13"/>
  <c r="BP45" i="33"/>
  <c r="O51" i="13"/>
  <c r="BP18" i="33"/>
  <c r="O24" i="13"/>
  <c r="BP24" i="33"/>
  <c r="O30" i="13"/>
  <c r="BP39" i="33"/>
  <c r="O45" i="13"/>
  <c r="BP50" i="33"/>
  <c r="O56" i="13"/>
  <c r="BP6" i="33"/>
  <c r="O12" i="13"/>
  <c r="BP8" i="33"/>
  <c r="O14" i="13"/>
  <c r="BP27" i="33"/>
  <c r="O33" i="13"/>
  <c r="BP10" i="33"/>
  <c r="O16" i="13"/>
  <c r="BP28" i="33"/>
  <c r="O34" i="13"/>
  <c r="BP41" i="33"/>
  <c r="O47" i="13"/>
  <c r="BP36" i="33"/>
  <c r="O42" i="13"/>
  <c r="BP4" i="33"/>
  <c r="O10" i="13"/>
  <c r="BP44" i="33"/>
  <c r="O50" i="13"/>
  <c r="BP30" i="33"/>
  <c r="O36" i="13"/>
  <c r="BP20" i="33"/>
  <c r="O26" i="13"/>
  <c r="BP48" i="33"/>
  <c r="O54" i="13"/>
  <c r="BP47" i="33"/>
  <c r="O53" i="13"/>
  <c r="BP42" i="33"/>
  <c r="O48" i="13"/>
  <c r="BP9" i="33"/>
  <c r="O15" i="13"/>
  <c r="BP40" i="33"/>
  <c r="O46" i="13"/>
  <c r="BP33" i="33"/>
  <c r="O39" i="13"/>
  <c r="BP46" i="33"/>
  <c r="O52" i="13"/>
  <c r="BP25" i="33"/>
  <c r="O31" i="13"/>
  <c r="AV3" i="33"/>
  <c r="F9" i="13"/>
  <c r="AV24" i="33"/>
  <c r="F30" i="13"/>
  <c r="AV48" i="33"/>
  <c r="F54" i="13"/>
  <c r="AV8" i="33"/>
  <c r="F14" i="13"/>
  <c r="AV45" i="33"/>
  <c r="F51" i="13"/>
  <c r="F29" i="13"/>
  <c r="AV23" i="33"/>
  <c r="F55" i="13"/>
  <c r="AV49" i="33"/>
  <c r="AV22" i="33"/>
  <c r="F28" i="13"/>
  <c r="F22" i="13"/>
  <c r="AV16" i="33"/>
  <c r="AV50" i="33"/>
  <c r="F56" i="13"/>
  <c r="F49" i="13"/>
  <c r="AV43" i="33"/>
  <c r="F8" i="13"/>
  <c r="AV2" i="33"/>
  <c r="AV44" i="33"/>
  <c r="F50" i="13"/>
  <c r="AV17" i="33"/>
  <c r="F23" i="13"/>
  <c r="AV46" i="33"/>
  <c r="F52" i="13"/>
  <c r="AV38" i="33"/>
  <c r="F44" i="13"/>
  <c r="F57" i="13"/>
  <c r="AV51" i="33"/>
  <c r="AV29" i="33"/>
  <c r="F35" i="13"/>
  <c r="AV33" i="33"/>
  <c r="F39" i="13"/>
  <c r="F45" i="13"/>
  <c r="AV39" i="33"/>
  <c r="F33" i="13"/>
  <c r="AV27" i="33"/>
  <c r="F12" i="13"/>
  <c r="AV6" i="33"/>
  <c r="AV21" i="33"/>
  <c r="F27" i="13"/>
  <c r="AV32" i="33"/>
  <c r="F38" i="13"/>
  <c r="AV36" i="33"/>
  <c r="F42" i="13"/>
  <c r="F48" i="13"/>
  <c r="AV42" i="33"/>
  <c r="AV34" i="33"/>
  <c r="F40" i="13"/>
  <c r="F43" i="13"/>
  <c r="AV37" i="33"/>
  <c r="F34" i="13"/>
  <c r="AV28" i="33"/>
  <c r="F41" i="13"/>
  <c r="AV35" i="33"/>
  <c r="AV20" i="33"/>
  <c r="F26" i="13"/>
  <c r="AV26" i="33"/>
  <c r="F32" i="13"/>
  <c r="F36" i="13"/>
  <c r="AV30" i="33"/>
  <c r="AV14" i="33"/>
  <c r="F20" i="13"/>
  <c r="AV9" i="33"/>
  <c r="F15" i="13"/>
  <c r="F24" i="13"/>
  <c r="AV18" i="33"/>
  <c r="AV10" i="33"/>
  <c r="F16" i="13"/>
  <c r="F37" i="13"/>
  <c r="AV31" i="33"/>
  <c r="F21" i="13"/>
  <c r="AV15" i="33"/>
  <c r="AV47" i="33"/>
  <c r="F53" i="13"/>
  <c r="AV5" i="33"/>
  <c r="F11" i="13"/>
  <c r="AV41" i="33"/>
  <c r="F47" i="13"/>
  <c r="N27" i="13"/>
  <c r="BM21" i="33"/>
  <c r="N55" i="13"/>
  <c r="BM49" i="33"/>
  <c r="N22" i="13"/>
  <c r="BM16" i="33"/>
  <c r="N46" i="13"/>
  <c r="BM40" i="33"/>
  <c r="BM19" i="33"/>
  <c r="N25" i="13"/>
  <c r="BM5" i="33"/>
  <c r="N11" i="13"/>
  <c r="BM43" i="33"/>
  <c r="N49" i="13"/>
  <c r="N29" i="13"/>
  <c r="BM23" i="33"/>
  <c r="BM42" i="33"/>
  <c r="N48" i="13"/>
  <c r="BM7" i="33"/>
  <c r="N13" i="13"/>
  <c r="BM6" i="33"/>
  <c r="N12" i="13"/>
  <c r="N39" i="13"/>
  <c r="BM33" i="33"/>
  <c r="BM18" i="33"/>
  <c r="N24" i="13"/>
  <c r="N19" i="13"/>
  <c r="BM13" i="33"/>
  <c r="BM24" i="33"/>
  <c r="N30" i="13"/>
  <c r="N34" i="13"/>
  <c r="BM28" i="33"/>
  <c r="BM14" i="33"/>
  <c r="N20" i="13"/>
  <c r="N15" i="13"/>
  <c r="BM9" i="33"/>
  <c r="N51" i="13"/>
  <c r="BM45" i="33"/>
  <c r="BM50" i="33"/>
  <c r="N56" i="13"/>
  <c r="N53" i="13"/>
  <c r="BM47" i="33"/>
  <c r="BM8" i="33"/>
  <c r="N14" i="13"/>
  <c r="N57" i="13"/>
  <c r="BM51" i="33"/>
  <c r="BM31" i="33"/>
  <c r="N37" i="13"/>
  <c r="BM10" i="33"/>
  <c r="N16" i="13"/>
  <c r="BM20" i="33"/>
  <c r="N26" i="13"/>
  <c r="N10" i="13"/>
  <c r="BM4" i="33"/>
  <c r="BM36" i="33"/>
  <c r="N42" i="13"/>
  <c r="BM44" i="33"/>
  <c r="N50" i="13"/>
  <c r="N45" i="13"/>
  <c r="BM39" i="33"/>
  <c r="BM46" i="33"/>
  <c r="N52" i="13"/>
  <c r="N33" i="13"/>
  <c r="BM27" i="33"/>
  <c r="BM38" i="33"/>
  <c r="N44" i="13"/>
  <c r="N43" i="13"/>
  <c r="BM37" i="33"/>
  <c r="N21" i="13"/>
  <c r="BM15" i="33"/>
  <c r="BM41" i="33"/>
  <c r="N47" i="13"/>
  <c r="N31" i="13"/>
  <c r="BM25" i="33"/>
  <c r="BM26" i="33"/>
  <c r="N32" i="13"/>
  <c r="N17" i="13"/>
  <c r="BM11" i="33"/>
  <c r="BM34" i="33"/>
  <c r="N40" i="13"/>
  <c r="BM32" i="33"/>
  <c r="N38" i="13"/>
  <c r="BM17" i="33"/>
  <c r="N23" i="13"/>
  <c r="BM22" i="33"/>
  <c r="N28" i="13"/>
  <c r="BM48" i="33"/>
  <c r="N54" i="13"/>
  <c r="BM12" i="33"/>
  <c r="N18" i="13"/>
  <c r="BM30" i="33"/>
  <c r="N36" i="13"/>
  <c r="N8" i="13"/>
  <c r="BM2" i="33"/>
  <c r="BM3" i="33"/>
  <c r="N9" i="13"/>
  <c r="BM29" i="33"/>
  <c r="N35" i="13"/>
  <c r="N41" i="13"/>
  <c r="BM35" i="33"/>
  <c r="M18" i="13"/>
  <c r="BJ12" i="33"/>
  <c r="BJ29" i="33"/>
  <c r="M35" i="13"/>
  <c r="M53" i="13"/>
  <c r="BJ47" i="33"/>
  <c r="M54" i="13"/>
  <c r="BJ48" i="33"/>
  <c r="M17" i="13"/>
  <c r="BJ11" i="33"/>
  <c r="BJ41" i="33"/>
  <c r="M47" i="13"/>
  <c r="BJ19" i="33"/>
  <c r="M25" i="13"/>
  <c r="M36" i="13"/>
  <c r="BJ30" i="33"/>
  <c r="BJ50" i="33"/>
  <c r="M56" i="13"/>
  <c r="M29" i="13"/>
  <c r="BJ23" i="33"/>
  <c r="M14" i="13"/>
  <c r="BJ8" i="33"/>
  <c r="BJ14" i="33"/>
  <c r="M20" i="13"/>
  <c r="M8" i="13"/>
  <c r="BJ2" i="33"/>
  <c r="M19" i="13"/>
  <c r="BJ13" i="33"/>
  <c r="BJ5" i="33"/>
  <c r="M11" i="13"/>
  <c r="BJ36" i="33"/>
  <c r="M42" i="13"/>
  <c r="BJ7" i="33"/>
  <c r="M13" i="13"/>
  <c r="BJ6" i="33"/>
  <c r="M12" i="13"/>
  <c r="BJ43" i="33"/>
  <c r="M49" i="13"/>
  <c r="BJ33" i="33"/>
  <c r="M39" i="13"/>
  <c r="BJ39" i="33"/>
  <c r="M45" i="13"/>
  <c r="BJ17" i="33"/>
  <c r="M23" i="13"/>
  <c r="BJ18" i="33"/>
  <c r="M24" i="13"/>
  <c r="BJ27" i="33"/>
  <c r="M33" i="13"/>
  <c r="M48" i="13"/>
  <c r="BJ42" i="33"/>
  <c r="M26" i="13"/>
  <c r="BJ20" i="33"/>
  <c r="BJ45" i="33"/>
  <c r="M51" i="13"/>
  <c r="M50" i="13"/>
  <c r="BJ44" i="33"/>
  <c r="BJ32" i="33"/>
  <c r="M38" i="13"/>
  <c r="BJ16" i="33"/>
  <c r="M22" i="13"/>
  <c r="BJ38" i="33"/>
  <c r="M44" i="13"/>
  <c r="BJ21" i="33"/>
  <c r="M27" i="13"/>
  <c r="BJ24" i="33"/>
  <c r="M30" i="13"/>
  <c r="M52" i="13"/>
  <c r="BJ46" i="33"/>
  <c r="BJ51" i="33"/>
  <c r="M57" i="13"/>
  <c r="BJ9" i="33"/>
  <c r="M15" i="13"/>
  <c r="BJ22" i="33"/>
  <c r="M28" i="13"/>
  <c r="BJ3" i="33"/>
  <c r="M9" i="13"/>
  <c r="BJ28" i="33"/>
  <c r="M34" i="13"/>
  <c r="BJ10" i="33"/>
  <c r="M16" i="13"/>
  <c r="BJ31" i="33"/>
  <c r="M37" i="13"/>
  <c r="BJ4" i="33"/>
  <c r="M10" i="13"/>
  <c r="BJ15" i="33"/>
  <c r="M21" i="13"/>
  <c r="BJ34" i="33"/>
  <c r="M40" i="13"/>
  <c r="M31" i="13"/>
  <c r="BJ25" i="33"/>
  <c r="BJ26" i="33"/>
  <c r="M32" i="13"/>
  <c r="M41" i="13"/>
  <c r="BJ35" i="33"/>
  <c r="M43" i="13"/>
  <c r="BJ37" i="33"/>
  <c r="M55" i="13"/>
  <c r="BJ49" i="33"/>
  <c r="BJ40" i="33"/>
  <c r="M46" i="13"/>
  <c r="BH13" i="33"/>
  <c r="L19" i="13"/>
  <c r="BH32" i="33"/>
  <c r="L38" i="13"/>
  <c r="BH51" i="33"/>
  <c r="L57" i="13"/>
  <c r="BH29" i="33"/>
  <c r="L35" i="13"/>
  <c r="L49" i="13"/>
  <c r="BH43" i="33"/>
  <c r="BH48" i="33"/>
  <c r="L54" i="13"/>
  <c r="L51" i="13"/>
  <c r="BH45" i="33"/>
  <c r="BH26" i="33"/>
  <c r="L32" i="13"/>
  <c r="L12" i="13"/>
  <c r="BH6" i="33"/>
  <c r="BH23" i="33"/>
  <c r="L29" i="13"/>
  <c r="L52" i="13"/>
  <c r="BH46" i="33"/>
  <c r="L37" i="13"/>
  <c r="BH31" i="33"/>
  <c r="L39" i="13"/>
  <c r="BH33" i="33"/>
  <c r="L25" i="13"/>
  <c r="BH19" i="33"/>
  <c r="L27" i="13"/>
  <c r="BH21" i="33"/>
  <c r="BH17" i="33"/>
  <c r="L23" i="13"/>
  <c r="BH12" i="33"/>
  <c r="L18" i="13"/>
  <c r="BH38" i="33"/>
  <c r="L44" i="13"/>
  <c r="BH11" i="33"/>
  <c r="L17" i="13"/>
  <c r="L16" i="13"/>
  <c r="BH10" i="33"/>
  <c r="L48" i="13"/>
  <c r="BH42" i="33"/>
  <c r="BH20" i="33"/>
  <c r="L26" i="13"/>
  <c r="BH41" i="33"/>
  <c r="L47" i="13"/>
  <c r="L13" i="13"/>
  <c r="BH7" i="33"/>
  <c r="BH36" i="33"/>
  <c r="L42" i="13"/>
  <c r="L36" i="13"/>
  <c r="BH30" i="33"/>
  <c r="L15" i="13"/>
  <c r="BH9" i="33"/>
  <c r="BH8" i="33"/>
  <c r="L14" i="13"/>
  <c r="BH14" i="33"/>
  <c r="L20" i="13"/>
  <c r="BH27" i="33"/>
  <c r="L33" i="13"/>
  <c r="L40" i="13"/>
  <c r="BH34" i="33"/>
  <c r="BH2" i="33"/>
  <c r="L8" i="13"/>
  <c r="L22" i="13"/>
  <c r="BH16" i="33"/>
  <c r="L34" i="13"/>
  <c r="BH28" i="33"/>
  <c r="BH5" i="33"/>
  <c r="L11" i="13"/>
  <c r="BH47" i="33"/>
  <c r="L53" i="13"/>
  <c r="BH3" i="33"/>
  <c r="L9" i="13"/>
  <c r="BH49" i="33"/>
  <c r="L55" i="13"/>
  <c r="BH24" i="33"/>
  <c r="L30" i="13"/>
  <c r="L24" i="13"/>
  <c r="BH18" i="33"/>
  <c r="BH44" i="33"/>
  <c r="L50" i="13"/>
  <c r="BH50" i="33"/>
  <c r="L56" i="13"/>
  <c r="BH39" i="33"/>
  <c r="L45" i="13"/>
  <c r="L28" i="13"/>
  <c r="BH22" i="33"/>
  <c r="BH37" i="33"/>
  <c r="L43" i="13"/>
  <c r="L46" i="13"/>
  <c r="BH40" i="33"/>
  <c r="BH35" i="33"/>
  <c r="L41" i="13"/>
  <c r="L10" i="13"/>
  <c r="BH4" i="33"/>
  <c r="BH25" i="33"/>
  <c r="L31" i="13"/>
  <c r="BH15" i="33"/>
  <c r="L21" i="13"/>
  <c r="H53" i="13"/>
  <c r="AZ47" i="33"/>
  <c r="H40" i="13"/>
  <c r="AZ34" i="33"/>
  <c r="H16" i="13"/>
  <c r="AZ10" i="33"/>
  <c r="H41" i="13"/>
  <c r="AZ35" i="33"/>
  <c r="AZ16" i="33"/>
  <c r="H22" i="13"/>
  <c r="AZ3" i="33"/>
  <c r="H9" i="13"/>
  <c r="AZ45" i="33"/>
  <c r="H51" i="13"/>
  <c r="AZ12" i="33"/>
  <c r="H18" i="13"/>
  <c r="H11" i="13"/>
  <c r="AZ5" i="33"/>
  <c r="H52" i="13"/>
  <c r="AZ46" i="33"/>
  <c r="H37" i="13"/>
  <c r="AZ31" i="33"/>
  <c r="AZ48" i="33"/>
  <c r="H54" i="13"/>
  <c r="H56" i="13"/>
  <c r="AZ50" i="33"/>
  <c r="H48" i="13"/>
  <c r="AZ42" i="33"/>
  <c r="AZ25" i="33"/>
  <c r="H31" i="13"/>
  <c r="AZ22" i="33"/>
  <c r="H28" i="13"/>
  <c r="AZ20" i="33"/>
  <c r="H26" i="13"/>
  <c r="H47" i="13"/>
  <c r="AZ41" i="33"/>
  <c r="H20" i="13"/>
  <c r="AZ14" i="33"/>
  <c r="AZ2" i="33"/>
  <c r="H8" i="13"/>
  <c r="H32" i="13"/>
  <c r="AZ26" i="33"/>
  <c r="H45" i="13"/>
  <c r="AZ39" i="33"/>
  <c r="AZ44" i="33"/>
  <c r="H50" i="13"/>
  <c r="H57" i="13"/>
  <c r="AZ51" i="33"/>
  <c r="AZ32" i="33"/>
  <c r="H38" i="13"/>
  <c r="AZ21" i="33"/>
  <c r="H27" i="13"/>
  <c r="AZ36" i="33"/>
  <c r="H42" i="13"/>
  <c r="H35" i="13"/>
  <c r="AZ29" i="33"/>
  <c r="AZ9" i="33"/>
  <c r="H15" i="13"/>
  <c r="H17" i="13"/>
  <c r="AZ11" i="33"/>
  <c r="AZ28" i="33"/>
  <c r="H34" i="13"/>
  <c r="AZ24" i="33"/>
  <c r="H30" i="13"/>
  <c r="H24" i="13"/>
  <c r="AZ18" i="33"/>
  <c r="AZ7" i="33"/>
  <c r="H13" i="13"/>
  <c r="H12" i="13"/>
  <c r="AZ6" i="33"/>
  <c r="H29" i="13"/>
  <c r="AZ23" i="33"/>
  <c r="H23" i="13"/>
  <c r="AZ17" i="33"/>
  <c r="H49" i="13"/>
  <c r="AZ43" i="33"/>
  <c r="H44" i="13"/>
  <c r="AZ38" i="33"/>
  <c r="H25" i="13"/>
  <c r="AZ19" i="33"/>
  <c r="AZ40" i="33"/>
  <c r="H46" i="13"/>
  <c r="AZ13" i="33"/>
  <c r="H19" i="13"/>
  <c r="AZ33" i="33"/>
  <c r="H39" i="13"/>
  <c r="H36" i="13"/>
  <c r="AZ30" i="33"/>
  <c r="H21" i="13"/>
  <c r="AZ15" i="33"/>
  <c r="AZ4" i="33"/>
  <c r="H10" i="13"/>
  <c r="H55" i="13"/>
  <c r="AZ49" i="33"/>
  <c r="H43" i="13"/>
  <c r="AZ37" i="33"/>
  <c r="H33" i="13"/>
  <c r="AZ27" i="33"/>
  <c r="AZ8" i="33"/>
  <c r="H14" i="13"/>
  <c r="AX30" i="33"/>
  <c r="G36" i="13"/>
  <c r="G34" i="13"/>
  <c r="AX28" i="33"/>
  <c r="AX10" i="33"/>
  <c r="G16" i="13"/>
  <c r="AX6" i="33"/>
  <c r="G12" i="13"/>
  <c r="AX31" i="33"/>
  <c r="G37" i="13"/>
  <c r="G44" i="13"/>
  <c r="AX38" i="33"/>
  <c r="AX17" i="33"/>
  <c r="G23" i="13"/>
  <c r="G30" i="13"/>
  <c r="AX24" i="33"/>
  <c r="G10" i="13"/>
  <c r="AX4" i="33"/>
  <c r="G55" i="13"/>
  <c r="AX49" i="33"/>
  <c r="AX27" i="33"/>
  <c r="G33" i="13"/>
  <c r="G46" i="13"/>
  <c r="AX40" i="33"/>
  <c r="G43" i="13"/>
  <c r="AX37" i="33"/>
  <c r="AX33" i="33"/>
  <c r="G39" i="13"/>
  <c r="AX5" i="33"/>
  <c r="G11" i="13"/>
  <c r="AX34" i="33"/>
  <c r="G40" i="13"/>
  <c r="AX47" i="33"/>
  <c r="G53" i="13"/>
  <c r="G54" i="13"/>
  <c r="AX48" i="33"/>
  <c r="G38" i="13"/>
  <c r="AX32" i="33"/>
  <c r="AX2" i="33"/>
  <c r="G8" i="13"/>
  <c r="G50" i="13"/>
  <c r="AX44" i="33"/>
  <c r="G19" i="13"/>
  <c r="AX13" i="33"/>
  <c r="AX7" i="33"/>
  <c r="G13" i="13"/>
  <c r="AX51" i="33"/>
  <c r="G57" i="13"/>
  <c r="G32" i="13"/>
  <c r="AX26" i="33"/>
  <c r="AX41" i="33"/>
  <c r="G47" i="13"/>
  <c r="AX19" i="33"/>
  <c r="G25" i="13"/>
  <c r="G14" i="13"/>
  <c r="AX8" i="33"/>
  <c r="AX23" i="33"/>
  <c r="G29" i="13"/>
  <c r="AX9" i="33"/>
  <c r="G15" i="13"/>
  <c r="AX45" i="33"/>
  <c r="G51" i="13"/>
  <c r="AX43" i="33"/>
  <c r="G49" i="13"/>
  <c r="G31" i="13"/>
  <c r="AX25" i="33"/>
  <c r="AX3" i="33"/>
  <c r="G9" i="13"/>
  <c r="AX18" i="33"/>
  <c r="G24" i="13"/>
  <c r="AX15" i="33"/>
  <c r="G21" i="13"/>
  <c r="G20" i="13"/>
  <c r="AX14" i="33"/>
  <c r="G26" i="13"/>
  <c r="AX20" i="33"/>
  <c r="AX46" i="33"/>
  <c r="G52" i="13"/>
  <c r="AX29" i="33"/>
  <c r="G35" i="13"/>
  <c r="AX35" i="33"/>
  <c r="G41" i="13"/>
  <c r="AX21" i="33"/>
  <c r="G27" i="13"/>
  <c r="AX22" i="33"/>
  <c r="G28" i="13"/>
  <c r="G42" i="13"/>
  <c r="AX36" i="33"/>
  <c r="AX39" i="33"/>
  <c r="G45" i="13"/>
  <c r="G56" i="13"/>
  <c r="AX50" i="33"/>
  <c r="AX42" i="33"/>
  <c r="G48" i="13"/>
  <c r="G22" i="13"/>
  <c r="AX16" i="33"/>
  <c r="G18" i="13"/>
  <c r="AX12" i="33"/>
  <c r="AX11" i="33"/>
  <c r="G17" i="13"/>
  <c r="E40" i="13"/>
  <c r="AT34" i="33"/>
  <c r="E46" i="13"/>
  <c r="AT40" i="33"/>
  <c r="E54" i="13"/>
  <c r="AT48" i="33"/>
  <c r="AT25" i="33"/>
  <c r="E31" i="13"/>
  <c r="E42" i="13"/>
  <c r="AT36" i="33"/>
  <c r="AT32" i="33"/>
  <c r="E38" i="13"/>
  <c r="E27" i="13"/>
  <c r="AT21" i="33"/>
  <c r="AT13" i="33"/>
  <c r="E19" i="13"/>
  <c r="E17" i="13"/>
  <c r="AT11" i="33"/>
  <c r="AT50" i="33"/>
  <c r="E56" i="13"/>
  <c r="AT26" i="33"/>
  <c r="E32" i="13"/>
  <c r="AT43" i="33"/>
  <c r="E49" i="13"/>
  <c r="E34" i="13"/>
  <c r="AT28" i="33"/>
  <c r="AT19" i="33"/>
  <c r="E25" i="13"/>
  <c r="E52" i="13"/>
  <c r="AT46" i="33"/>
  <c r="E28" i="13"/>
  <c r="AT22" i="33"/>
  <c r="E29" i="13"/>
  <c r="AT23" i="33"/>
  <c r="E18" i="13"/>
  <c r="AT12" i="33"/>
  <c r="E51" i="13"/>
  <c r="AT45" i="33"/>
  <c r="AT5" i="33"/>
  <c r="E11" i="13"/>
  <c r="E30" i="13"/>
  <c r="AT24" i="33"/>
  <c r="E45" i="13"/>
  <c r="AT39" i="33"/>
  <c r="AT6" i="33"/>
  <c r="E12" i="13"/>
  <c r="AT20" i="33"/>
  <c r="E26" i="13"/>
  <c r="AT41" i="33"/>
  <c r="E47" i="13"/>
  <c r="AT29" i="33"/>
  <c r="E35" i="13"/>
  <c r="AT3" i="33"/>
  <c r="E9" i="13"/>
  <c r="AT42" i="33"/>
  <c r="E48" i="13"/>
  <c r="AT18" i="33"/>
  <c r="E24" i="13"/>
  <c r="AT51" i="33"/>
  <c r="E57" i="13"/>
  <c r="AT8" i="33"/>
  <c r="E14" i="13"/>
  <c r="AT17" i="33"/>
  <c r="E23" i="13"/>
  <c r="AT31" i="33"/>
  <c r="E37" i="13"/>
  <c r="AT44" i="33"/>
  <c r="E50" i="13"/>
  <c r="AT9" i="33"/>
  <c r="E15" i="13"/>
  <c r="AT49" i="33"/>
  <c r="E55" i="13"/>
  <c r="E22" i="13"/>
  <c r="AT16" i="33"/>
  <c r="E16" i="13"/>
  <c r="AT10" i="33"/>
  <c r="AT7" i="33"/>
  <c r="E13" i="13"/>
  <c r="E41" i="13"/>
  <c r="AT35" i="33"/>
  <c r="AT33" i="33"/>
  <c r="E39" i="13"/>
  <c r="AT38" i="33"/>
  <c r="E44" i="13"/>
  <c r="AT14" i="33"/>
  <c r="E20" i="13"/>
  <c r="AT15" i="33"/>
  <c r="E21" i="13"/>
  <c r="E8" i="13"/>
  <c r="AT2" i="33"/>
  <c r="AT30" i="33"/>
  <c r="E36" i="13"/>
  <c r="E10" i="13"/>
  <c r="AT4" i="33"/>
  <c r="AT27" i="33"/>
  <c r="E33" i="13"/>
  <c r="E53" i="13"/>
  <c r="AT47" i="33"/>
  <c r="AT37" i="33"/>
  <c r="E43" i="13"/>
  <c r="AR18" i="33"/>
  <c r="D24" i="13"/>
  <c r="D44" i="13"/>
  <c r="AR38" i="33"/>
  <c r="AR43" i="33"/>
  <c r="D49" i="13"/>
  <c r="D20" i="13"/>
  <c r="X20" i="13" s="1"/>
  <c r="AR14" i="33"/>
  <c r="D23" i="13"/>
  <c r="AR17" i="33"/>
  <c r="AR8" i="33"/>
  <c r="D14" i="13"/>
  <c r="AR12" i="33"/>
  <c r="D18" i="13"/>
  <c r="AR24" i="33"/>
  <c r="D30" i="13"/>
  <c r="D40" i="13"/>
  <c r="AR34" i="33"/>
  <c r="AR31" i="33"/>
  <c r="D37" i="13"/>
  <c r="AR28" i="33"/>
  <c r="D34" i="13"/>
  <c r="D9" i="13"/>
  <c r="AR3" i="33"/>
  <c r="D8" i="13"/>
  <c r="AR2" i="33"/>
  <c r="D51" i="13"/>
  <c r="AR45" i="33"/>
  <c r="D28" i="13"/>
  <c r="AR22" i="33"/>
  <c r="AR20" i="33"/>
  <c r="D26" i="13"/>
  <c r="AR25" i="33"/>
  <c r="D31" i="13"/>
  <c r="D19" i="13"/>
  <c r="AR13" i="33"/>
  <c r="AR51" i="33"/>
  <c r="D57" i="13"/>
  <c r="AR47" i="33"/>
  <c r="D53" i="13"/>
  <c r="D16" i="13"/>
  <c r="AR10" i="33"/>
  <c r="D56" i="13"/>
  <c r="AR50" i="33"/>
  <c r="AR29" i="33"/>
  <c r="D35" i="13"/>
  <c r="D15" i="13"/>
  <c r="AR9" i="33"/>
  <c r="AR19" i="33"/>
  <c r="D25" i="13"/>
  <c r="AR39" i="33"/>
  <c r="D45" i="13"/>
  <c r="D27" i="13"/>
  <c r="AR21" i="33"/>
  <c r="D52" i="13"/>
  <c r="AR46" i="33"/>
  <c r="AR7" i="33"/>
  <c r="D13" i="13"/>
  <c r="D50" i="13"/>
  <c r="AR44" i="33"/>
  <c r="AR23" i="33"/>
  <c r="D29" i="13"/>
  <c r="AR48" i="33"/>
  <c r="D54" i="13"/>
  <c r="AR11" i="33"/>
  <c r="D17" i="13"/>
  <c r="D32" i="13"/>
  <c r="AR26" i="33"/>
  <c r="AR6" i="33"/>
  <c r="D12" i="13"/>
  <c r="AR15" i="33"/>
  <c r="D21" i="13"/>
  <c r="AR5" i="33"/>
  <c r="D11" i="13"/>
  <c r="D36" i="13"/>
  <c r="AR30" i="33"/>
  <c r="AR35" i="33"/>
  <c r="D41" i="13"/>
  <c r="D33" i="13"/>
  <c r="AR27" i="33"/>
  <c r="D43" i="13"/>
  <c r="AR37" i="33"/>
  <c r="AR42" i="33"/>
  <c r="D48" i="13"/>
  <c r="AR4" i="33"/>
  <c r="D10" i="13"/>
  <c r="AR36" i="33"/>
  <c r="D42" i="13"/>
  <c r="AR16" i="33"/>
  <c r="D22" i="13"/>
  <c r="AR40" i="33"/>
  <c r="D46" i="13"/>
  <c r="AR32" i="33"/>
  <c r="D38" i="13"/>
  <c r="D39" i="13"/>
  <c r="AR33" i="33"/>
  <c r="D47" i="13"/>
  <c r="AR41" i="33"/>
  <c r="AR49" i="33"/>
  <c r="D55" i="13"/>
  <c r="K57" i="13"/>
  <c r="BF51" i="33"/>
  <c r="K33" i="13"/>
  <c r="BF27" i="33"/>
  <c r="BF48" i="33"/>
  <c r="K54" i="13"/>
  <c r="K14" i="13"/>
  <c r="BF8" i="33"/>
  <c r="K17" i="13"/>
  <c r="BF11" i="33"/>
  <c r="BF43" i="33"/>
  <c r="K49" i="13"/>
  <c r="BF19" i="33"/>
  <c r="K25" i="13"/>
  <c r="K45" i="13"/>
  <c r="BF39" i="33"/>
  <c r="BF20" i="33"/>
  <c r="K26" i="13"/>
  <c r="K11" i="13"/>
  <c r="BF5" i="33"/>
  <c r="BF37" i="33"/>
  <c r="K43" i="13"/>
  <c r="BF49" i="33"/>
  <c r="K55" i="13"/>
  <c r="BF36" i="33"/>
  <c r="K42" i="13"/>
  <c r="BF47" i="33"/>
  <c r="K53" i="13"/>
  <c r="BF31" i="33"/>
  <c r="K37" i="13"/>
  <c r="BF23" i="33"/>
  <c r="K29" i="13"/>
  <c r="BF45" i="33"/>
  <c r="K51" i="13"/>
  <c r="K12" i="13"/>
  <c r="BF6" i="33"/>
  <c r="BF46" i="33"/>
  <c r="K52" i="13"/>
  <c r="BF21" i="33"/>
  <c r="K27" i="13"/>
  <c r="BF44" i="33"/>
  <c r="K50" i="13"/>
  <c r="BF24" i="33"/>
  <c r="K30" i="13"/>
  <c r="BF18" i="33"/>
  <c r="K24" i="13"/>
  <c r="K20" i="13"/>
  <c r="BF14" i="33"/>
  <c r="BF34" i="33"/>
  <c r="K40" i="13"/>
  <c r="BF29" i="33"/>
  <c r="K35" i="13"/>
  <c r="BF13" i="33"/>
  <c r="K19" i="13"/>
  <c r="BF50" i="33"/>
  <c r="K56" i="13"/>
  <c r="K34" i="13"/>
  <c r="BF28" i="33"/>
  <c r="BF17" i="33"/>
  <c r="K23" i="13"/>
  <c r="BF26" i="33"/>
  <c r="K32" i="13"/>
  <c r="BF35" i="33"/>
  <c r="K41" i="13"/>
  <c r="K16" i="13"/>
  <c r="BF10" i="33"/>
  <c r="BF25" i="33"/>
  <c r="K31" i="13"/>
  <c r="BF41" i="33"/>
  <c r="K47" i="13"/>
  <c r="K13" i="13"/>
  <c r="BF7" i="33"/>
  <c r="BF42" i="33"/>
  <c r="K48" i="13"/>
  <c r="BF32" i="33"/>
  <c r="K38" i="13"/>
  <c r="K15" i="13"/>
  <c r="BF9" i="33"/>
  <c r="BF33" i="33"/>
  <c r="K39" i="13"/>
  <c r="BF22" i="33"/>
  <c r="K28" i="13"/>
  <c r="BF12" i="33"/>
  <c r="K18" i="13"/>
  <c r="BF4" i="33"/>
  <c r="K10" i="13"/>
  <c r="K21" i="13"/>
  <c r="BF15" i="33"/>
  <c r="BF38" i="33"/>
  <c r="K44" i="13"/>
  <c r="BF30" i="33"/>
  <c r="K36" i="13"/>
  <c r="BF16" i="33"/>
  <c r="K22" i="13"/>
  <c r="K46" i="13"/>
  <c r="BF40" i="33"/>
  <c r="K9" i="13"/>
  <c r="BF3" i="33"/>
  <c r="BF2" i="33"/>
  <c r="K8" i="13"/>
  <c r="AP46" i="33"/>
  <c r="C52" i="13"/>
  <c r="AP35" i="33"/>
  <c r="C41" i="13"/>
  <c r="C9" i="13"/>
  <c r="AP3" i="33"/>
  <c r="AP20" i="33"/>
  <c r="C26" i="13"/>
  <c r="C57" i="13"/>
  <c r="AP51" i="33"/>
  <c r="C50" i="13"/>
  <c r="AP44" i="33"/>
  <c r="AP39" i="33"/>
  <c r="C45" i="13"/>
  <c r="C17" i="13"/>
  <c r="AP11" i="33"/>
  <c r="AP21" i="33"/>
  <c r="C27" i="13"/>
  <c r="C56" i="13"/>
  <c r="AP50" i="33"/>
  <c r="C49" i="13"/>
  <c r="AP43" i="33"/>
  <c r="AP40" i="33"/>
  <c r="C46" i="13"/>
  <c r="AP15" i="33"/>
  <c r="C21" i="13"/>
  <c r="C13" i="13"/>
  <c r="AP7" i="33"/>
  <c r="C55" i="13"/>
  <c r="AP49" i="33"/>
  <c r="C36" i="13"/>
  <c r="AP30" i="33"/>
  <c r="AP23" i="33"/>
  <c r="C29" i="13"/>
  <c r="C31" i="13"/>
  <c r="AP25" i="33"/>
  <c r="AP32" i="33"/>
  <c r="C38" i="13"/>
  <c r="AP6" i="33"/>
  <c r="C12" i="13"/>
  <c r="AP12" i="33"/>
  <c r="C18" i="13"/>
  <c r="AP28" i="33"/>
  <c r="C34" i="13"/>
  <c r="C24" i="13"/>
  <c r="AP18" i="33"/>
  <c r="AP26" i="33"/>
  <c r="C32" i="13"/>
  <c r="AP48" i="33"/>
  <c r="C54" i="13"/>
  <c r="C37" i="13"/>
  <c r="AP31" i="33"/>
  <c r="C35" i="13"/>
  <c r="AP29" i="33"/>
  <c r="AP14" i="33"/>
  <c r="C20" i="13"/>
  <c r="C10" i="13"/>
  <c r="AP4" i="33"/>
  <c r="C48" i="13"/>
  <c r="AP42" i="33"/>
  <c r="C43" i="13"/>
  <c r="AP37" i="33"/>
  <c r="C40" i="13"/>
  <c r="AP34" i="33"/>
  <c r="C19" i="13"/>
  <c r="AP13" i="33"/>
  <c r="AP5" i="33"/>
  <c r="C11" i="13"/>
  <c r="C39" i="13"/>
  <c r="AP33" i="33"/>
  <c r="AP41" i="33"/>
  <c r="C47" i="13"/>
  <c r="C25" i="13"/>
  <c r="AP19" i="33"/>
  <c r="C16" i="13"/>
  <c r="AP10" i="33"/>
  <c r="AP36" i="33"/>
  <c r="C42" i="13"/>
  <c r="AP47" i="33"/>
  <c r="C53" i="13"/>
  <c r="AP24" i="33"/>
  <c r="C30" i="13"/>
  <c r="C22" i="13"/>
  <c r="AP16" i="33"/>
  <c r="AP38" i="33"/>
  <c r="C44" i="13"/>
  <c r="C14" i="13"/>
  <c r="AP8" i="33"/>
  <c r="C23" i="13"/>
  <c r="AP17" i="33"/>
  <c r="AP45" i="33"/>
  <c r="C51" i="13"/>
  <c r="AP27" i="33"/>
  <c r="C33" i="13"/>
  <c r="AP9" i="33"/>
  <c r="C15" i="13"/>
  <c r="AP22" i="33"/>
  <c r="C28" i="13"/>
  <c r="AM53" i="35"/>
  <c r="AM22" i="35"/>
  <c r="AN46" i="35"/>
  <c r="AM25" i="35"/>
  <c r="AM24" i="35"/>
  <c r="AM29" i="35"/>
  <c r="AN54" i="35"/>
  <c r="AM21" i="35"/>
  <c r="AM20" i="35"/>
  <c r="AM45" i="35"/>
  <c r="AM50" i="35"/>
  <c r="AN34" i="35"/>
  <c r="AN30" i="35"/>
  <c r="AM41" i="35"/>
  <c r="AM38" i="35"/>
  <c r="AN31" i="35"/>
  <c r="AM48" i="35"/>
  <c r="AM42" i="35"/>
  <c r="AM31" i="35"/>
  <c r="AM44" i="35"/>
  <c r="AN42" i="35"/>
  <c r="AM28" i="35"/>
  <c r="AN51" i="35"/>
  <c r="AN37" i="35"/>
  <c r="AM49" i="35"/>
  <c r="AN27" i="35"/>
  <c r="AN35" i="35"/>
  <c r="AM35" i="35"/>
  <c r="AN22" i="35"/>
  <c r="AN29" i="35"/>
  <c r="AH55" i="35"/>
  <c r="AM51" i="35"/>
  <c r="AN44" i="35"/>
  <c r="AN48" i="35"/>
  <c r="AM33" i="35"/>
  <c r="AN38" i="35"/>
  <c r="AN40" i="35"/>
  <c r="AM46" i="35"/>
  <c r="AM37" i="35"/>
  <c r="AN35" i="34"/>
  <c r="AM13" i="34"/>
  <c r="AM45" i="34"/>
  <c r="AM31" i="34"/>
  <c r="AM35" i="34"/>
  <c r="AN22" i="34"/>
  <c r="AM30" i="34"/>
  <c r="AN52" i="34"/>
  <c r="AN51" i="34"/>
  <c r="AN26" i="34"/>
  <c r="AM22" i="34"/>
  <c r="AM29" i="34"/>
  <c r="AN44" i="34"/>
  <c r="AM23" i="34"/>
  <c r="AM15" i="34"/>
  <c r="AN33" i="34"/>
  <c r="AM18" i="34"/>
  <c r="AM47" i="34"/>
  <c r="AM21" i="34"/>
  <c r="AN36" i="34"/>
  <c r="AN7" i="34"/>
  <c r="AM10" i="34"/>
  <c r="AN14" i="34"/>
  <c r="AN43" i="34"/>
  <c r="AN19" i="34"/>
  <c r="AN50" i="34"/>
  <c r="AN9" i="34"/>
  <c r="AN30" i="34"/>
  <c r="AH55" i="34"/>
  <c r="AM54" i="34"/>
  <c r="AM11" i="34"/>
  <c r="AN42" i="34"/>
  <c r="AM41" i="34"/>
  <c r="AM50" i="34"/>
  <c r="AM39" i="34"/>
  <c r="AN18" i="34"/>
  <c r="AM49" i="34"/>
  <c r="AM25" i="34"/>
  <c r="AN48" i="34"/>
  <c r="AM42" i="34"/>
  <c r="AM9" i="34"/>
  <c r="AM43" i="34"/>
  <c r="AN10" i="34"/>
  <c r="AM27" i="34"/>
  <c r="AM38" i="34"/>
  <c r="AM8" i="34"/>
  <c r="AM34" i="34"/>
  <c r="AM33" i="34"/>
  <c r="AM37" i="34"/>
  <c r="AN34" i="34"/>
  <c r="AM17" i="34"/>
  <c r="AM26" i="34"/>
  <c r="AN27" i="34"/>
  <c r="AM51" i="34"/>
  <c r="AM16" i="34"/>
  <c r="AN24" i="34"/>
  <c r="AM14" i="34"/>
  <c r="AM6" i="34"/>
  <c r="AN28" i="34"/>
  <c r="AN8" i="34"/>
  <c r="AM46" i="34"/>
  <c r="AM53" i="34"/>
  <c r="AN20" i="34"/>
  <c r="AM7" i="34"/>
  <c r="AM19" i="34"/>
  <c r="L3" i="4"/>
  <c r="M2" i="4" s="1"/>
  <c r="AP2" i="33"/>
  <c r="C8" i="13"/>
  <c r="AM41" i="32"/>
  <c r="AM25" i="32"/>
  <c r="AM47" i="32"/>
  <c r="AM9" i="32"/>
  <c r="AN32" i="32"/>
  <c r="AM22" i="32"/>
  <c r="AN7" i="32"/>
  <c r="AN38" i="32"/>
  <c r="AM33" i="32"/>
  <c r="AM37" i="32"/>
  <c r="AN29" i="32"/>
  <c r="AN11" i="32"/>
  <c r="AN44" i="32"/>
  <c r="AM35" i="32"/>
  <c r="AM30" i="32"/>
  <c r="AM42" i="32"/>
  <c r="AM52" i="32"/>
  <c r="AN42" i="32"/>
  <c r="AM38" i="32"/>
  <c r="AN53" i="32"/>
  <c r="AM17" i="32"/>
  <c r="AM51" i="32"/>
  <c r="AM34" i="32"/>
  <c r="AN34" i="32"/>
  <c r="AN22" i="32"/>
  <c r="AN54" i="32"/>
  <c r="AN37" i="32"/>
  <c r="AN23" i="32"/>
  <c r="AM24" i="32"/>
  <c r="AH55" i="32"/>
  <c r="AN33" i="32"/>
  <c r="AN30" i="32"/>
  <c r="AM49" i="32"/>
  <c r="AM14" i="32"/>
  <c r="AM29" i="32"/>
  <c r="AM28" i="32"/>
  <c r="AN50" i="32"/>
  <c r="AM54" i="32"/>
  <c r="AM20" i="32"/>
  <c r="AM26" i="32"/>
  <c r="AM11" i="32"/>
  <c r="AM40" i="32"/>
  <c r="AM12" i="32"/>
  <c r="AM45" i="32"/>
  <c r="AM18" i="32"/>
  <c r="AM16" i="32"/>
  <c r="AN26" i="32"/>
  <c r="AM46" i="32"/>
  <c r="AM50" i="32"/>
  <c r="AM13" i="32"/>
  <c r="AM53" i="32"/>
  <c r="AM21" i="32"/>
  <c r="AN47" i="32"/>
  <c r="AM27" i="32"/>
  <c r="AN8" i="31"/>
  <c r="AN36" i="31"/>
  <c r="AM44" i="31"/>
  <c r="AM14" i="31"/>
  <c r="AM45" i="31"/>
  <c r="AM17" i="31"/>
  <c r="AM12" i="31"/>
  <c r="AH55" i="31"/>
  <c r="AM53" i="31"/>
  <c r="AN19" i="31"/>
  <c r="AM38" i="31"/>
  <c r="AM40" i="31"/>
  <c r="AM37" i="31"/>
  <c r="AN9" i="31"/>
  <c r="AM6" i="31"/>
  <c r="AN43" i="31"/>
  <c r="AM9" i="31"/>
  <c r="AN16" i="31"/>
  <c r="AN53" i="31"/>
  <c r="AN33" i="31"/>
  <c r="AM51" i="31"/>
  <c r="AN38" i="31"/>
  <c r="AN30" i="31"/>
  <c r="AM10" i="31"/>
  <c r="AN15" i="31"/>
  <c r="AN21" i="31"/>
  <c r="AM33" i="31"/>
  <c r="AN10" i="31"/>
  <c r="AN50" i="31"/>
  <c r="AM34" i="31"/>
  <c r="AN26" i="31"/>
  <c r="AN28" i="31"/>
  <c r="AM47" i="31"/>
  <c r="AM15" i="31"/>
  <c r="AM54" i="31"/>
  <c r="AM41" i="31"/>
  <c r="AM27" i="31"/>
  <c r="AM8" i="31"/>
  <c r="AM20" i="31"/>
  <c r="AM29" i="31"/>
  <c r="AM21" i="31"/>
  <c r="AM49" i="31"/>
  <c r="AN45" i="31"/>
  <c r="AM18" i="31"/>
  <c r="AM30" i="31"/>
  <c r="AM36" i="31"/>
  <c r="AM7" i="31"/>
  <c r="AM35" i="31"/>
  <c r="AM43" i="31"/>
  <c r="AM13" i="31"/>
  <c r="AN12" i="31"/>
  <c r="AM32" i="31"/>
  <c r="AN32" i="31"/>
  <c r="AN14" i="31"/>
  <c r="AN6" i="31"/>
  <c r="AM25" i="31"/>
  <c r="AN41" i="31"/>
  <c r="AN25" i="31"/>
  <c r="AM16" i="31"/>
  <c r="AM19" i="31"/>
  <c r="AN34" i="31"/>
  <c r="AN54" i="31"/>
  <c r="AM23" i="31"/>
  <c r="AN47" i="31"/>
  <c r="AM31" i="31"/>
  <c r="AM11" i="31"/>
  <c r="AM37" i="30"/>
  <c r="AM41" i="30"/>
  <c r="AM9" i="30"/>
  <c r="AM26" i="30"/>
  <c r="AN35" i="30"/>
  <c r="AM45" i="30"/>
  <c r="AM22" i="30"/>
  <c r="AM18" i="30"/>
  <c r="AM36" i="30"/>
  <c r="AM31" i="30"/>
  <c r="AN42" i="30"/>
  <c r="AN38" i="30"/>
  <c r="AM44" i="30"/>
  <c r="AN14" i="30"/>
  <c r="AN39" i="30"/>
  <c r="AM53" i="30"/>
  <c r="AM33" i="30"/>
  <c r="AM14" i="30"/>
  <c r="AM43" i="30"/>
  <c r="AM49" i="30"/>
  <c r="AN50" i="30"/>
  <c r="AN19" i="30"/>
  <c r="AH55" i="30"/>
  <c r="AM30" i="30"/>
  <c r="AM29" i="30"/>
  <c r="AN54" i="30"/>
  <c r="AM54" i="30"/>
  <c r="AM6" i="30"/>
  <c r="AN43" i="30"/>
  <c r="AM27" i="30"/>
  <c r="AN10" i="30"/>
  <c r="AN27" i="30"/>
  <c r="AN23" i="30"/>
  <c r="AM50" i="30"/>
  <c r="AM24" i="30"/>
  <c r="AM38" i="30"/>
  <c r="AM25" i="30"/>
  <c r="AN31" i="30"/>
  <c r="AM34" i="30"/>
  <c r="AN15" i="30"/>
  <c r="AM10" i="30"/>
  <c r="AM35" i="30"/>
  <c r="AM17" i="30"/>
  <c r="AM46" i="30"/>
  <c r="AN47" i="30"/>
  <c r="AM39" i="30"/>
  <c r="AM13" i="30"/>
  <c r="AM21" i="30"/>
  <c r="AM19" i="30"/>
  <c r="AM12" i="30"/>
  <c r="AM40" i="30"/>
  <c r="AN33" i="30"/>
  <c r="AM42" i="30"/>
  <c r="AM15" i="30"/>
  <c r="AN46" i="30"/>
  <c r="AM23" i="30"/>
  <c r="AN7" i="30"/>
  <c r="AN37" i="30"/>
  <c r="AN15" i="29"/>
  <c r="AN11" i="29"/>
  <c r="AN54" i="29"/>
  <c r="AN9" i="29"/>
  <c r="AM12" i="29"/>
  <c r="AM8" i="29"/>
  <c r="AM49" i="29"/>
  <c r="AM11" i="29"/>
  <c r="AM19" i="29"/>
  <c r="AN47" i="29"/>
  <c r="AM9" i="29"/>
  <c r="AM7" i="29"/>
  <c r="AM44" i="29"/>
  <c r="AN20" i="29"/>
  <c r="AN34" i="29"/>
  <c r="AM50" i="29"/>
  <c r="AM45" i="29"/>
  <c r="AM47" i="29"/>
  <c r="AM27" i="29"/>
  <c r="AM41" i="29"/>
  <c r="AM43" i="29"/>
  <c r="AM22" i="29"/>
  <c r="AN30" i="29"/>
  <c r="AM53" i="29"/>
  <c r="AN39" i="29"/>
  <c r="AM31" i="29"/>
  <c r="AM13" i="29"/>
  <c r="AN19" i="29"/>
  <c r="AM39" i="29"/>
  <c r="AN14" i="29"/>
  <c r="AN26" i="29"/>
  <c r="AM33" i="29"/>
  <c r="AM29" i="29"/>
  <c r="AN16" i="29"/>
  <c r="AN35" i="29"/>
  <c r="AM18" i="29"/>
  <c r="AN51" i="29"/>
  <c r="AM14" i="29"/>
  <c r="AM37" i="29"/>
  <c r="AM35" i="29"/>
  <c r="AM17" i="29"/>
  <c r="AH55" i="29"/>
  <c r="AM15" i="29"/>
  <c r="AN22" i="29"/>
  <c r="AM51" i="29"/>
  <c r="AM21" i="29"/>
  <c r="AM54" i="29"/>
  <c r="AN7" i="29"/>
  <c r="AM23" i="29"/>
  <c r="AN43" i="29"/>
  <c r="AM25" i="29"/>
  <c r="AN18" i="29"/>
  <c r="AN34" i="24"/>
  <c r="AN15" i="24"/>
  <c r="AN39" i="24"/>
  <c r="AM43" i="24"/>
  <c r="AM46" i="24"/>
  <c r="AM24" i="20"/>
  <c r="AN51" i="20"/>
  <c r="AN27" i="20"/>
  <c r="AN35" i="20"/>
  <c r="AN29" i="20"/>
  <c r="AN19" i="25"/>
  <c r="AM36" i="25"/>
  <c r="AN27" i="28"/>
  <c r="AN28" i="23"/>
  <c r="AN53" i="27"/>
  <c r="AM27" i="27"/>
  <c r="AN50" i="27"/>
  <c r="AN25" i="27"/>
  <c r="AM38" i="27"/>
  <c r="AN47" i="26"/>
  <c r="AN11" i="26"/>
  <c r="AN51" i="26"/>
  <c r="AN27" i="26"/>
  <c r="AN36" i="21"/>
  <c r="AM28" i="21"/>
  <c r="AN28" i="27"/>
  <c r="AM20" i="27"/>
  <c r="AN20" i="27"/>
  <c r="AN7" i="28"/>
  <c r="AH55" i="28"/>
  <c r="AN15" i="28"/>
  <c r="AN17" i="28"/>
  <c r="AN21" i="28"/>
  <c r="AN34" i="28"/>
  <c r="AN35" i="26"/>
  <c r="AN39" i="26"/>
  <c r="AN46" i="26"/>
  <c r="AN44" i="26"/>
  <c r="AN29" i="25"/>
  <c r="AN39" i="25"/>
  <c r="AN17" i="24"/>
  <c r="AN50" i="24"/>
  <c r="AN43" i="24"/>
  <c r="AN45" i="24"/>
  <c r="AN44" i="24"/>
  <c r="AN28" i="21"/>
  <c r="AN45" i="20"/>
  <c r="AM42" i="20"/>
  <c r="AN25" i="20"/>
  <c r="DD11" i="11"/>
  <c r="DH11" i="11" s="1"/>
  <c r="CJ38" i="11"/>
  <c r="BT45" i="11"/>
  <c r="BX45" i="11" s="1"/>
  <c r="CK38" i="11"/>
  <c r="CO38" i="11" s="1"/>
  <c r="DC11" i="11"/>
  <c r="DG11" i="11" s="1"/>
  <c r="AM50" i="24"/>
  <c r="AN12" i="24"/>
  <c r="AN6" i="24"/>
  <c r="AM22" i="20"/>
  <c r="AM50" i="20"/>
  <c r="AN22" i="25"/>
  <c r="AN24" i="25"/>
  <c r="AN9" i="25"/>
  <c r="AN49" i="25"/>
  <c r="AN21" i="25"/>
  <c r="AM15" i="28"/>
  <c r="AN9" i="28"/>
  <c r="AN51" i="28"/>
  <c r="AN31" i="23"/>
  <c r="AN51" i="23"/>
  <c r="AN37" i="23"/>
  <c r="AN48" i="23"/>
  <c r="AN33" i="23"/>
  <c r="AN25" i="23"/>
  <c r="AN22" i="26"/>
  <c r="AN7" i="26"/>
  <c r="AN34" i="26"/>
  <c r="AN24" i="26"/>
  <c r="AN49" i="21"/>
  <c r="AM24" i="21"/>
  <c r="AN24" i="21"/>
  <c r="AM50" i="27"/>
  <c r="AN44" i="27"/>
  <c r="AN49" i="26"/>
  <c r="AN52" i="26"/>
  <c r="AN42" i="25"/>
  <c r="AM52" i="25"/>
  <c r="AN51" i="24"/>
  <c r="AN47" i="24"/>
  <c r="AN43" i="23"/>
  <c r="AM40" i="23"/>
  <c r="AN52" i="23"/>
  <c r="CW55" i="11"/>
  <c r="DC53" i="11"/>
  <c r="DC18" i="11"/>
  <c r="DG18" i="11" s="1"/>
  <c r="DA55" i="11"/>
  <c r="DD53" i="11"/>
  <c r="DH53" i="11" s="1"/>
  <c r="CY55" i="11"/>
  <c r="CJ9" i="11"/>
  <c r="CJ12" i="11"/>
  <c r="DB48" i="11"/>
  <c r="BO55" i="11"/>
  <c r="CK12" i="11"/>
  <c r="CO12" i="11" s="1"/>
  <c r="BS39" i="11"/>
  <c r="BW39" i="11" s="1"/>
  <c r="CK16" i="11"/>
  <c r="CO16" i="11" s="1"/>
  <c r="BT12" i="11"/>
  <c r="BX12" i="11" s="1"/>
  <c r="BT39" i="11"/>
  <c r="BX39" i="11" s="1"/>
  <c r="CK50" i="11"/>
  <c r="CO50" i="11" s="1"/>
  <c r="CL9" i="11"/>
  <c r="CP9" i="11" s="1"/>
  <c r="CJ43" i="11"/>
  <c r="CJ39" i="11"/>
  <c r="CL39" i="11"/>
  <c r="CP39" i="11" s="1"/>
  <c r="CJ25" i="11"/>
  <c r="CL18" i="11"/>
  <c r="CP18" i="11" s="1"/>
  <c r="DD17" i="11"/>
  <c r="DH17" i="11" s="1"/>
  <c r="DC17" i="11"/>
  <c r="DG17" i="11" s="1"/>
  <c r="DB17" i="11"/>
  <c r="DC23" i="11"/>
  <c r="DG23" i="11" s="1"/>
  <c r="DB23" i="11"/>
  <c r="DD23" i="11"/>
  <c r="DH23" i="11" s="1"/>
  <c r="DB16" i="11"/>
  <c r="DD16" i="11"/>
  <c r="DH16" i="11" s="1"/>
  <c r="DC16" i="11"/>
  <c r="DG16" i="11" s="1"/>
  <c r="CK46" i="11"/>
  <c r="CO46" i="11" s="1"/>
  <c r="DB37" i="11"/>
  <c r="DD37" i="11"/>
  <c r="DH37" i="11" s="1"/>
  <c r="DC37" i="11"/>
  <c r="DG37" i="11" s="1"/>
  <c r="DB28" i="11"/>
  <c r="DD28" i="11"/>
  <c r="DH28" i="11" s="1"/>
  <c r="DC28" i="11"/>
  <c r="DG28" i="11" s="1"/>
  <c r="CL16" i="11"/>
  <c r="CP16" i="11" s="1"/>
  <c r="DB31" i="11"/>
  <c r="DD31" i="11"/>
  <c r="DH31" i="11" s="1"/>
  <c r="DC31" i="11"/>
  <c r="DG31" i="11" s="1"/>
  <c r="CL41" i="11"/>
  <c r="CP41" i="11" s="1"/>
  <c r="CR41" i="11"/>
  <c r="CL19" i="11"/>
  <c r="CP19" i="11" s="1"/>
  <c r="DD33" i="11"/>
  <c r="DH33" i="11" s="1"/>
  <c r="DC33" i="11"/>
  <c r="DG33" i="11" s="1"/>
  <c r="DB33" i="11"/>
  <c r="CJ19" i="11"/>
  <c r="BZ55" i="11"/>
  <c r="DC47" i="11"/>
  <c r="DG47" i="11" s="1"/>
  <c r="BS48" i="11"/>
  <c r="BW48" i="11" s="1"/>
  <c r="DD38" i="11"/>
  <c r="DH38" i="11" s="1"/>
  <c r="DC38" i="11"/>
  <c r="DG38" i="11" s="1"/>
  <c r="DB38" i="11"/>
  <c r="DB25" i="11"/>
  <c r="DD25" i="11"/>
  <c r="DH25" i="11" s="1"/>
  <c r="DC25" i="11"/>
  <c r="DG25" i="11" s="1"/>
  <c r="CJ7" i="11"/>
  <c r="CK18" i="11"/>
  <c r="CO18" i="11" s="1"/>
  <c r="DD47" i="11"/>
  <c r="DH47" i="11" s="1"/>
  <c r="DB43" i="11"/>
  <c r="DD43" i="11"/>
  <c r="DH43" i="11" s="1"/>
  <c r="DC43" i="11"/>
  <c r="DG43" i="11" s="1"/>
  <c r="BR48" i="11"/>
  <c r="DB46" i="11"/>
  <c r="DD46" i="11"/>
  <c r="DH46" i="11" s="1"/>
  <c r="DC46" i="11"/>
  <c r="DG46" i="11" s="1"/>
  <c r="CK48" i="11"/>
  <c r="CO48" i="11" s="1"/>
  <c r="CL12" i="11"/>
  <c r="CP12" i="11" s="1"/>
  <c r="DB44" i="11"/>
  <c r="DC29" i="11"/>
  <c r="DG29" i="11" s="1"/>
  <c r="DB40" i="11"/>
  <c r="DD40" i="11"/>
  <c r="DH40" i="11" s="1"/>
  <c r="DC40" i="11"/>
  <c r="DG40" i="11" s="1"/>
  <c r="BR45" i="11"/>
  <c r="CC45" i="11"/>
  <c r="CL51" i="11"/>
  <c r="CP51" i="11" s="1"/>
  <c r="CR51" i="11"/>
  <c r="CK43" i="11"/>
  <c r="CO43" i="11" s="1"/>
  <c r="DC26" i="11"/>
  <c r="DG26" i="11" s="1"/>
  <c r="DD29" i="11"/>
  <c r="DH29" i="11" s="1"/>
  <c r="CJ22" i="11"/>
  <c r="CL22" i="11"/>
  <c r="CP22" i="11" s="1"/>
  <c r="CK22" i="11"/>
  <c r="CO22" i="11" s="1"/>
  <c r="CR22" i="11"/>
  <c r="CL43" i="11"/>
  <c r="DD20" i="11"/>
  <c r="DH20" i="11" s="1"/>
  <c r="DC20" i="11"/>
  <c r="DG20" i="11" s="1"/>
  <c r="DB20" i="11"/>
  <c r="DC6" i="11"/>
  <c r="DG6" i="11" s="1"/>
  <c r="CK51" i="11"/>
  <c r="CO51" i="11" s="1"/>
  <c r="CK9" i="11"/>
  <c r="CO9" i="11" s="1"/>
  <c r="DB26" i="11"/>
  <c r="BR12" i="11"/>
  <c r="CJ28" i="11"/>
  <c r="CJ53" i="11"/>
  <c r="DD32" i="11"/>
  <c r="DH32" i="11" s="1"/>
  <c r="DC32" i="11"/>
  <c r="DG32" i="11" s="1"/>
  <c r="DB32" i="11"/>
  <c r="DB7" i="11"/>
  <c r="DC7" i="11"/>
  <c r="DD7" i="11"/>
  <c r="CL46" i="11"/>
  <c r="DD39" i="11"/>
  <c r="DH39" i="11" s="1"/>
  <c r="DC39" i="11"/>
  <c r="DG39" i="11" s="1"/>
  <c r="DB39" i="11"/>
  <c r="CK19" i="11"/>
  <c r="DB19" i="11"/>
  <c r="DD19" i="11"/>
  <c r="DH19" i="11" s="1"/>
  <c r="DC19" i="11"/>
  <c r="DG19" i="11" s="1"/>
  <c r="BI55" i="11"/>
  <c r="CA10" i="11"/>
  <c r="CK10" i="11" s="1"/>
  <c r="CO10" i="11" s="1"/>
  <c r="CL7" i="11"/>
  <c r="CJ41" i="11"/>
  <c r="BT48" i="11"/>
  <c r="BX48" i="11" s="1"/>
  <c r="BJ55" i="11"/>
  <c r="CB30" i="11"/>
  <c r="CJ30" i="11" s="1"/>
  <c r="BN55" i="11"/>
  <c r="CF34" i="11"/>
  <c r="CK34" i="11" s="1"/>
  <c r="CO34" i="11" s="1"/>
  <c r="BR27" i="11"/>
  <c r="CD27" i="11"/>
  <c r="CK32" i="11"/>
  <c r="CO32" i="11" s="1"/>
  <c r="CK41" i="11"/>
  <c r="DC44" i="11"/>
  <c r="DG44" i="11" s="1"/>
  <c r="DD15" i="11"/>
  <c r="DH15" i="11" s="1"/>
  <c r="DC15" i="11"/>
  <c r="DG15" i="11" s="1"/>
  <c r="DB15" i="11"/>
  <c r="DB42" i="11"/>
  <c r="DD42" i="11"/>
  <c r="DH42" i="11" s="1"/>
  <c r="DC42" i="11"/>
  <c r="DG42" i="11" s="1"/>
  <c r="DD36" i="11"/>
  <c r="DH36" i="11" s="1"/>
  <c r="DC36" i="11"/>
  <c r="DG36" i="11" s="1"/>
  <c r="DB36" i="11"/>
  <c r="CJ48" i="11"/>
  <c r="DB9" i="11"/>
  <c r="DD9" i="11"/>
  <c r="DH9" i="11" s="1"/>
  <c r="DC9" i="11"/>
  <c r="DG9" i="11" s="1"/>
  <c r="DD50" i="11"/>
  <c r="DH50" i="11" s="1"/>
  <c r="DC50" i="11"/>
  <c r="DG50" i="11" s="1"/>
  <c r="DB50" i="11"/>
  <c r="DC48" i="11"/>
  <c r="DG48" i="11" s="1"/>
  <c r="CL50" i="11"/>
  <c r="CP50" i="11" s="1"/>
  <c r="CK7" i="11"/>
  <c r="CZ55" i="11"/>
  <c r="DD18" i="11"/>
  <c r="DH18" i="11" s="1"/>
  <c r="CJ52" i="11"/>
  <c r="CR52" i="11"/>
  <c r="CL52" i="11"/>
  <c r="CP52" i="11" s="1"/>
  <c r="CK52" i="11"/>
  <c r="CO52" i="11" s="1"/>
  <c r="CJ46" i="11"/>
  <c r="DB18" i="11"/>
  <c r="DC24" i="11"/>
  <c r="DG24" i="11" s="1"/>
  <c r="DD24" i="11"/>
  <c r="DH24" i="11" s="1"/>
  <c r="DB24" i="11"/>
  <c r="CL38" i="11"/>
  <c r="CL32" i="11"/>
  <c r="CP32" i="11" s="1"/>
  <c r="CK25" i="11"/>
  <c r="CO25" i="11" s="1"/>
  <c r="DB12" i="11"/>
  <c r="CR34" i="11"/>
  <c r="CJ51" i="11"/>
  <c r="CG55" i="11"/>
  <c r="CL28" i="11"/>
  <c r="CL25" i="11"/>
  <c r="CP25" i="11" s="1"/>
  <c r="DB49" i="11"/>
  <c r="DC49" i="11"/>
  <c r="DG49" i="11" s="1"/>
  <c r="DD49" i="11"/>
  <c r="DH49" i="11" s="1"/>
  <c r="CJ32" i="11"/>
  <c r="DC12" i="11"/>
  <c r="DG12" i="11" s="1"/>
  <c r="BS12" i="11"/>
  <c r="BR39" i="11"/>
  <c r="CL53" i="11"/>
  <c r="CP53" i="11" s="1"/>
  <c r="CJ16" i="11"/>
  <c r="CL48" i="11"/>
  <c r="CP48" i="11" s="1"/>
  <c r="CK28" i="11"/>
  <c r="CJ18" i="11"/>
  <c r="CI55" i="11"/>
  <c r="CK53" i="11"/>
  <c r="CO53" i="11" s="1"/>
  <c r="DB54" i="11"/>
  <c r="DD54" i="11"/>
  <c r="DH54" i="11" s="1"/>
  <c r="DC54" i="11"/>
  <c r="DG54" i="11" s="1"/>
  <c r="CK39" i="11"/>
  <c r="CO39" i="11" s="1"/>
  <c r="CJ50" i="11"/>
  <c r="BR38" i="11"/>
  <c r="BT38" i="11"/>
  <c r="BX38" i="11" s="1"/>
  <c r="BS38" i="11"/>
  <c r="BW38" i="11" s="1"/>
  <c r="BR25" i="11"/>
  <c r="BT25" i="11"/>
  <c r="BX25" i="11" s="1"/>
  <c r="BS25" i="11"/>
  <c r="BW25" i="11" s="1"/>
  <c r="BR16" i="11"/>
  <c r="BT16" i="11"/>
  <c r="BX16" i="11" s="1"/>
  <c r="BS16" i="11"/>
  <c r="BW16" i="11" s="1"/>
  <c r="BR28" i="11"/>
  <c r="BT28" i="11"/>
  <c r="BX28" i="11" s="1"/>
  <c r="BS28" i="11"/>
  <c r="BW28" i="11" s="1"/>
  <c r="BK55" i="11"/>
  <c r="BS51" i="11"/>
  <c r="BW51" i="11" s="1"/>
  <c r="BR51" i="11"/>
  <c r="BT51" i="11"/>
  <c r="BX51" i="11" s="1"/>
  <c r="BT30" i="11"/>
  <c r="BX30" i="11" s="1"/>
  <c r="BS30" i="11"/>
  <c r="BW30" i="11" s="1"/>
  <c r="BR30" i="11"/>
  <c r="BR19" i="11"/>
  <c r="BT19" i="11"/>
  <c r="BX19" i="11" s="1"/>
  <c r="BS19" i="11"/>
  <c r="BW19" i="11" s="1"/>
  <c r="BR10" i="11"/>
  <c r="BT10" i="11"/>
  <c r="BX10" i="11" s="1"/>
  <c r="BS10" i="11"/>
  <c r="BW10" i="11" s="1"/>
  <c r="BS32" i="11"/>
  <c r="BW32" i="11" s="1"/>
  <c r="BR32" i="11"/>
  <c r="BT32" i="11"/>
  <c r="BX32" i="11" s="1"/>
  <c r="BT27" i="11"/>
  <c r="BX27" i="11" s="1"/>
  <c r="BR52" i="11"/>
  <c r="BT52" i="11"/>
  <c r="BX52" i="11" s="1"/>
  <c r="BS52" i="11"/>
  <c r="BW52" i="11" s="1"/>
  <c r="BR22" i="11"/>
  <c r="BT22" i="11"/>
  <c r="BX22" i="11" s="1"/>
  <c r="BS22" i="11"/>
  <c r="BW22" i="11" s="1"/>
  <c r="BH55" i="11"/>
  <c r="BR43" i="11"/>
  <c r="BT43" i="11"/>
  <c r="BX43" i="11" s="1"/>
  <c r="BS43" i="11"/>
  <c r="BW43" i="11" s="1"/>
  <c r="BL55" i="11"/>
  <c r="BR46" i="11"/>
  <c r="BT46" i="11"/>
  <c r="BX46" i="11" s="1"/>
  <c r="BS46" i="11"/>
  <c r="BW46" i="11" s="1"/>
  <c r="BT50" i="11"/>
  <c r="BX50" i="11" s="1"/>
  <c r="BS50" i="11"/>
  <c r="BW50" i="11" s="1"/>
  <c r="BR50" i="11"/>
  <c r="BS18" i="11"/>
  <c r="BW18" i="11" s="1"/>
  <c r="BR18" i="11"/>
  <c r="BT18" i="11"/>
  <c r="BX18" i="11" s="1"/>
  <c r="BR41" i="11"/>
  <c r="BS41" i="11"/>
  <c r="BW41" i="11" s="1"/>
  <c r="BT41" i="11"/>
  <c r="BX41" i="11" s="1"/>
  <c r="BR7" i="11"/>
  <c r="BT7" i="11"/>
  <c r="BS7" i="11"/>
  <c r="BR34" i="11"/>
  <c r="BS34" i="11"/>
  <c r="BW34" i="11" s="1"/>
  <c r="BT34" i="11"/>
  <c r="BX34" i="11" s="1"/>
  <c r="AM16" i="11"/>
  <c r="AN42" i="11"/>
  <c r="AN50" i="11"/>
  <c r="AM46" i="11"/>
  <c r="AN29" i="11"/>
  <c r="AM39" i="11"/>
  <c r="AN52" i="11"/>
  <c r="AN46" i="11"/>
  <c r="AM45" i="11"/>
  <c r="AM19" i="11"/>
  <c r="AN47" i="11"/>
  <c r="AM15" i="11"/>
  <c r="AN37" i="11"/>
  <c r="AM28" i="11"/>
  <c r="AM33" i="11"/>
  <c r="AR55" i="11"/>
  <c r="AN41" i="11"/>
  <c r="AM27" i="11"/>
  <c r="AN39" i="28"/>
  <c r="AM33" i="28"/>
  <c r="AM29" i="28"/>
  <c r="AM43" i="28"/>
  <c r="AM21" i="28"/>
  <c r="AN35" i="28"/>
  <c r="AM35" i="28"/>
  <c r="AN18" i="28"/>
  <c r="AM38" i="28"/>
  <c r="AM40" i="28"/>
  <c r="AM6" i="28"/>
  <c r="AN46" i="28"/>
  <c r="AN54" i="28"/>
  <c r="AM37" i="28"/>
  <c r="AN26" i="28"/>
  <c r="AN53" i="28"/>
  <c r="AM32" i="28"/>
  <c r="AM44" i="28"/>
  <c r="AM22" i="28"/>
  <c r="AN22" i="28"/>
  <c r="AM50" i="28"/>
  <c r="AN11" i="28"/>
  <c r="AM47" i="28"/>
  <c r="AM53" i="28"/>
  <c r="AN31" i="28"/>
  <c r="AM24" i="28"/>
  <c r="AM17" i="28"/>
  <c r="AN23" i="28"/>
  <c r="AM52" i="28"/>
  <c r="AM14" i="28"/>
  <c r="AM25" i="28"/>
  <c r="AN14" i="28"/>
  <c r="AM42" i="28"/>
  <c r="AM26" i="28"/>
  <c r="AM41" i="28"/>
  <c r="AM45" i="28"/>
  <c r="AM9" i="28"/>
  <c r="AM23" i="28"/>
  <c r="AN6" i="28"/>
  <c r="AN42" i="28"/>
  <c r="AM7" i="28"/>
  <c r="AM54" i="28"/>
  <c r="AM49" i="28"/>
  <c r="AN24" i="28"/>
  <c r="AM19" i="28"/>
  <c r="AN50" i="28"/>
  <c r="AM11" i="28"/>
  <c r="AM20" i="28"/>
  <c r="AM13" i="28"/>
  <c r="AM46" i="28"/>
  <c r="AM34" i="28"/>
  <c r="AM30" i="28"/>
  <c r="AM36" i="28"/>
  <c r="AN10" i="28"/>
  <c r="AN30" i="28"/>
  <c r="AN41" i="28"/>
  <c r="AM18" i="28"/>
  <c r="AN40" i="28"/>
  <c r="AN36" i="28"/>
  <c r="AN19" i="28"/>
  <c r="AN52" i="28"/>
  <c r="AM51" i="28"/>
  <c r="AM39" i="28"/>
  <c r="AN19" i="27"/>
  <c r="AN32" i="27"/>
  <c r="AN36" i="27"/>
  <c r="AM29" i="27"/>
  <c r="AM36" i="27"/>
  <c r="AN49" i="27"/>
  <c r="AM40" i="27"/>
  <c r="AN37" i="27"/>
  <c r="AN30" i="27"/>
  <c r="AM19" i="27"/>
  <c r="AM25" i="27"/>
  <c r="AM45" i="27"/>
  <c r="AN24" i="27"/>
  <c r="AM49" i="27"/>
  <c r="AM21" i="27"/>
  <c r="AM47" i="27"/>
  <c r="AM42" i="27"/>
  <c r="AM23" i="27"/>
  <c r="AN23" i="27"/>
  <c r="AM53" i="27"/>
  <c r="AM44" i="27"/>
  <c r="AM41" i="27"/>
  <c r="AN29" i="27"/>
  <c r="AN43" i="27"/>
  <c r="AM39" i="27"/>
  <c r="AN52" i="27"/>
  <c r="AH55" i="27"/>
  <c r="AM52" i="27"/>
  <c r="AM54" i="27"/>
  <c r="AN42" i="27"/>
  <c r="AM34" i="27"/>
  <c r="AN33" i="27"/>
  <c r="AM48" i="27"/>
  <c r="AN47" i="27"/>
  <c r="AN54" i="27"/>
  <c r="AM37" i="27"/>
  <c r="AM28" i="27"/>
  <c r="AN46" i="27"/>
  <c r="AM24" i="27"/>
  <c r="AM33" i="27"/>
  <c r="AM30" i="27"/>
  <c r="AN26" i="27"/>
  <c r="AN40" i="27"/>
  <c r="AM31" i="27"/>
  <c r="AM49" i="26"/>
  <c r="AM53" i="26"/>
  <c r="AN9" i="26"/>
  <c r="AM42" i="26"/>
  <c r="AN54" i="26"/>
  <c r="AM50" i="26"/>
  <c r="AN38" i="26"/>
  <c r="AM46" i="26"/>
  <c r="AN13" i="26"/>
  <c r="AM13" i="26"/>
  <c r="AM54" i="26"/>
  <c r="AN18" i="26"/>
  <c r="AM14" i="26"/>
  <c r="AN6" i="26"/>
  <c r="AM10" i="26"/>
  <c r="AN19" i="26"/>
  <c r="AN10" i="26"/>
  <c r="AM7" i="26"/>
  <c r="AM15" i="26"/>
  <c r="AM6" i="26"/>
  <c r="AM47" i="26"/>
  <c r="AN43" i="26"/>
  <c r="AM19" i="26"/>
  <c r="AM43" i="26"/>
  <c r="AM9" i="26"/>
  <c r="AM37" i="26"/>
  <c r="AM51" i="26"/>
  <c r="AM45" i="26"/>
  <c r="AM35" i="26"/>
  <c r="AM41" i="26"/>
  <c r="AN20" i="26"/>
  <c r="AN40" i="26"/>
  <c r="AN31" i="26"/>
  <c r="AN21" i="26"/>
  <c r="AM27" i="26"/>
  <c r="AM21" i="26"/>
  <c r="AM11" i="26"/>
  <c r="AM17" i="26"/>
  <c r="AN50" i="26"/>
  <c r="AN37" i="26"/>
  <c r="AM30" i="26"/>
  <c r="AN42" i="26"/>
  <c r="AM38" i="26"/>
  <c r="AN26" i="26"/>
  <c r="AM34" i="26"/>
  <c r="AM25" i="26"/>
  <c r="AH55" i="26"/>
  <c r="AM39" i="26"/>
  <c r="AM33" i="26"/>
  <c r="AM23" i="26"/>
  <c r="AM29" i="26"/>
  <c r="AN28" i="26"/>
  <c r="AN25" i="26"/>
  <c r="AM18" i="26"/>
  <c r="AN30" i="26"/>
  <c r="AM26" i="26"/>
  <c r="AN14" i="26"/>
  <c r="AM22" i="26"/>
  <c r="AM31" i="26"/>
  <c r="AM9" i="25"/>
  <c r="AN38" i="25"/>
  <c r="AN47" i="25"/>
  <c r="AH55" i="25"/>
  <c r="AN8" i="25"/>
  <c r="AM39" i="25"/>
  <c r="AM43" i="25"/>
  <c r="AM54" i="25"/>
  <c r="AM29" i="25"/>
  <c r="AM41" i="25"/>
  <c r="AM13" i="25"/>
  <c r="AM53" i="25"/>
  <c r="AN45" i="25"/>
  <c r="AM35" i="25"/>
  <c r="AM47" i="25"/>
  <c r="AM45" i="25"/>
  <c r="AM18" i="25"/>
  <c r="AM38" i="25"/>
  <c r="AN50" i="25"/>
  <c r="AM17" i="25"/>
  <c r="AN26" i="25"/>
  <c r="AM21" i="25"/>
  <c r="AM30" i="25"/>
  <c r="AN15" i="25"/>
  <c r="AN37" i="25"/>
  <c r="AM26" i="25"/>
  <c r="AM28" i="25"/>
  <c r="AN6" i="25"/>
  <c r="AN34" i="25"/>
  <c r="AN10" i="25"/>
  <c r="AM25" i="25"/>
  <c r="AM37" i="25"/>
  <c r="AN11" i="25"/>
  <c r="AM6" i="25"/>
  <c r="AN48" i="25"/>
  <c r="AM51" i="25"/>
  <c r="AN35" i="25"/>
  <c r="AN51" i="25"/>
  <c r="AM14" i="25"/>
  <c r="AM42" i="25"/>
  <c r="AM23" i="25"/>
  <c r="AN28" i="25"/>
  <c r="AN54" i="25"/>
  <c r="AN30" i="25"/>
  <c r="AN46" i="25"/>
  <c r="AM34" i="25"/>
  <c r="AN14" i="25"/>
  <c r="AM49" i="25"/>
  <c r="AM8" i="25"/>
  <c r="AN17" i="25"/>
  <c r="AM46" i="25"/>
  <c r="AM24" i="25"/>
  <c r="AM10" i="25"/>
  <c r="AN18" i="25"/>
  <c r="AM33" i="25"/>
  <c r="AN23" i="25"/>
  <c r="AM22" i="25"/>
  <c r="AM50" i="25"/>
  <c r="AN31" i="25"/>
  <c r="AM32" i="25"/>
  <c r="AM11" i="25"/>
  <c r="AM31" i="25"/>
  <c r="AN32" i="24"/>
  <c r="AM42" i="24"/>
  <c r="AM33" i="24"/>
  <c r="AM44" i="24"/>
  <c r="AN13" i="24"/>
  <c r="AM13" i="24"/>
  <c r="AM26" i="24"/>
  <c r="AM28" i="24"/>
  <c r="AM19" i="24"/>
  <c r="AM34" i="24"/>
  <c r="AN29" i="24"/>
  <c r="AM6" i="24"/>
  <c r="AM14" i="24"/>
  <c r="AM8" i="24"/>
  <c r="AM21" i="24"/>
  <c r="AM45" i="24"/>
  <c r="AN10" i="24"/>
  <c r="AM29" i="24"/>
  <c r="AN22" i="24"/>
  <c r="AM17" i="24"/>
  <c r="AM40" i="24"/>
  <c r="AM39" i="24"/>
  <c r="AM35" i="24"/>
  <c r="AM25" i="24"/>
  <c r="AM9" i="24"/>
  <c r="AN53" i="24"/>
  <c r="AN18" i="24"/>
  <c r="AN49" i="24"/>
  <c r="AN27" i="24"/>
  <c r="AH55" i="24"/>
  <c r="AM41" i="24"/>
  <c r="AN52" i="24"/>
  <c r="AN40" i="24"/>
  <c r="AN42" i="24"/>
  <c r="AM10" i="24"/>
  <c r="AM49" i="24"/>
  <c r="AN33" i="24"/>
  <c r="AM30" i="24"/>
  <c r="AM24" i="24"/>
  <c r="AN14" i="24"/>
  <c r="AN26" i="24"/>
  <c r="AM52" i="24"/>
  <c r="AM31" i="24"/>
  <c r="AN41" i="24"/>
  <c r="AN30" i="24"/>
  <c r="AM47" i="24"/>
  <c r="AN19" i="24"/>
  <c r="AN37" i="24"/>
  <c r="AM37" i="24"/>
  <c r="AM12" i="24"/>
  <c r="AM53" i="24"/>
  <c r="AN50" i="23"/>
  <c r="AM26" i="23"/>
  <c r="AN49" i="23"/>
  <c r="AM38" i="23"/>
  <c r="AN14" i="23"/>
  <c r="AM35" i="23"/>
  <c r="AM42" i="23"/>
  <c r="AM54" i="23"/>
  <c r="AM37" i="23"/>
  <c r="AN54" i="23"/>
  <c r="AN36" i="23"/>
  <c r="AM32" i="23"/>
  <c r="AM44" i="23"/>
  <c r="AN7" i="23"/>
  <c r="AN42" i="23"/>
  <c r="AM27" i="23"/>
  <c r="AM41" i="23"/>
  <c r="AN24" i="23"/>
  <c r="AM23" i="23"/>
  <c r="AM19" i="23"/>
  <c r="AN30" i="23"/>
  <c r="AM15" i="23"/>
  <c r="AN13" i="23"/>
  <c r="AM20" i="23"/>
  <c r="AN29" i="23"/>
  <c r="AM47" i="23"/>
  <c r="AM30" i="23"/>
  <c r="AN17" i="23"/>
  <c r="AM25" i="23"/>
  <c r="AN10" i="23"/>
  <c r="AM29" i="23"/>
  <c r="AM13" i="23"/>
  <c r="AM9" i="23"/>
  <c r="AM18" i="23"/>
  <c r="AM17" i="23"/>
  <c r="AM34" i="23"/>
  <c r="AN6" i="23"/>
  <c r="AM46" i="23"/>
  <c r="AN46" i="23"/>
  <c r="AM50" i="23"/>
  <c r="AH55" i="23"/>
  <c r="AM14" i="23"/>
  <c r="AN53" i="23"/>
  <c r="AM53" i="23"/>
  <c r="AM49" i="23"/>
  <c r="AM22" i="23"/>
  <c r="AM10" i="23"/>
  <c r="AN38" i="23"/>
  <c r="AM33" i="23"/>
  <c r="AM43" i="23"/>
  <c r="AM16" i="23"/>
  <c r="AM31" i="23"/>
  <c r="AN26" i="23"/>
  <c r="AN39" i="23"/>
  <c r="AM45" i="23"/>
  <c r="AM6" i="23"/>
  <c r="AM21" i="23"/>
  <c r="AN18" i="23"/>
  <c r="AN34" i="23"/>
  <c r="AN47" i="23"/>
  <c r="AN8" i="23"/>
  <c r="AM54" i="22"/>
  <c r="AN54" i="22"/>
  <c r="AM40" i="22"/>
  <c r="AM50" i="22"/>
  <c r="AN34" i="22"/>
  <c r="AM49" i="22"/>
  <c r="AN53" i="22"/>
  <c r="AM46" i="22"/>
  <c r="AM45" i="22"/>
  <c r="AN21" i="22"/>
  <c r="AN27" i="22"/>
  <c r="AM35" i="22"/>
  <c r="AM44" i="22"/>
  <c r="AM42" i="22"/>
  <c r="AN30" i="22"/>
  <c r="AM53" i="22"/>
  <c r="AM38" i="22"/>
  <c r="AN42" i="22"/>
  <c r="AM27" i="22"/>
  <c r="AN24" i="22"/>
  <c r="AM34" i="22"/>
  <c r="AM41" i="22"/>
  <c r="AM30" i="22"/>
  <c r="AN47" i="22"/>
  <c r="AN36" i="22"/>
  <c r="AM52" i="22"/>
  <c r="AN31" i="22"/>
  <c r="AM22" i="22"/>
  <c r="AM32" i="22"/>
  <c r="AM47" i="22"/>
  <c r="AM25" i="22"/>
  <c r="AN50" i="22"/>
  <c r="AM33" i="22"/>
  <c r="AM37" i="22"/>
  <c r="AN32" i="22"/>
  <c r="AM21" i="22"/>
  <c r="AH55" i="22"/>
  <c r="AN39" i="22"/>
  <c r="AN38" i="22"/>
  <c r="AM29" i="22"/>
  <c r="AN25" i="22"/>
  <c r="AN45" i="22"/>
  <c r="AN41" i="22"/>
  <c r="AM20" i="22"/>
  <c r="AN22" i="22"/>
  <c r="AM26" i="22"/>
  <c r="AN40" i="22"/>
  <c r="AN19" i="22"/>
  <c r="AN34" i="21"/>
  <c r="AN30" i="21"/>
  <c r="AN47" i="21"/>
  <c r="AN26" i="21"/>
  <c r="AM32" i="21"/>
  <c r="AN43" i="21"/>
  <c r="AN22" i="21"/>
  <c r="AM34" i="21"/>
  <c r="AM49" i="21"/>
  <c r="AM25" i="21"/>
  <c r="AM31" i="21"/>
  <c r="AN39" i="21"/>
  <c r="AM27" i="21"/>
  <c r="AM20" i="21"/>
  <c r="AM42" i="21"/>
  <c r="AN35" i="21"/>
  <c r="AM30" i="21"/>
  <c r="AM45" i="21"/>
  <c r="AM21" i="21"/>
  <c r="AM23" i="21"/>
  <c r="AM22" i="21"/>
  <c r="AN31" i="21"/>
  <c r="AN27" i="21"/>
  <c r="AN54" i="21"/>
  <c r="AM41" i="21"/>
  <c r="AM39" i="21"/>
  <c r="AM50" i="21"/>
  <c r="AN38" i="21"/>
  <c r="AM33" i="21"/>
  <c r="AM48" i="21"/>
  <c r="AH55" i="21"/>
  <c r="AM54" i="21"/>
  <c r="AN51" i="21"/>
  <c r="AM46" i="21"/>
  <c r="AM47" i="21"/>
  <c r="AM44" i="21"/>
  <c r="AM53" i="21"/>
  <c r="AM29" i="21"/>
  <c r="AM35" i="21"/>
  <c r="AM38" i="21"/>
  <c r="AN23" i="21"/>
  <c r="AN50" i="21"/>
  <c r="AM19" i="21"/>
  <c r="AM26" i="21"/>
  <c r="AN19" i="21"/>
  <c r="AN46" i="21"/>
  <c r="AM37" i="21"/>
  <c r="AN42" i="21"/>
  <c r="AM51" i="21"/>
  <c r="AM43" i="21"/>
  <c r="AN26" i="20"/>
  <c r="AN54" i="20"/>
  <c r="AM23" i="20"/>
  <c r="AN40" i="20"/>
  <c r="AN31" i="20"/>
  <c r="AN23" i="20"/>
  <c r="AN22" i="20"/>
  <c r="AM47" i="20"/>
  <c r="AM20" i="20"/>
  <c r="AH55" i="20"/>
  <c r="AM51" i="20"/>
  <c r="AM35" i="20"/>
  <c r="AM40" i="20"/>
  <c r="AM38" i="20"/>
  <c r="AN46" i="20"/>
  <c r="AN30" i="20"/>
  <c r="AM49" i="20"/>
  <c r="AM46" i="20"/>
  <c r="AN39" i="20"/>
  <c r="AM48" i="20"/>
  <c r="AN20" i="20"/>
  <c r="AN49" i="20"/>
  <c r="AN43" i="20"/>
  <c r="AN44" i="20"/>
  <c r="AM39" i="20"/>
  <c r="AM45" i="20"/>
  <c r="AN48" i="20"/>
  <c r="AM28" i="20"/>
  <c r="AN41" i="20"/>
  <c r="AM25" i="20"/>
  <c r="AM36" i="20"/>
  <c r="AM37" i="20"/>
  <c r="AM54" i="20"/>
  <c r="AM43" i="20"/>
  <c r="AM33" i="20"/>
  <c r="AN37" i="20"/>
  <c r="AM27" i="20"/>
  <c r="AN36" i="20"/>
  <c r="AN38" i="20"/>
  <c r="AM30" i="20"/>
  <c r="AM21" i="20"/>
  <c r="AN28" i="20"/>
  <c r="AM34" i="20"/>
  <c r="AM19" i="20"/>
  <c r="AM29" i="20"/>
  <c r="AN21" i="20"/>
  <c r="AM26" i="20"/>
  <c r="AM31" i="20"/>
  <c r="AN50" i="20"/>
  <c r="AM53" i="20"/>
  <c r="AN24" i="20"/>
  <c r="AN33" i="11"/>
  <c r="AM22" i="11"/>
  <c r="AN51" i="11"/>
  <c r="AM8" i="11"/>
  <c r="AM37" i="11"/>
  <c r="AM50" i="11"/>
  <c r="AN43" i="11"/>
  <c r="AN8" i="11"/>
  <c r="AM29" i="11"/>
  <c r="AN27" i="11"/>
  <c r="AM23" i="11"/>
  <c r="AN19" i="11"/>
  <c r="AN31" i="11"/>
  <c r="AN39" i="11"/>
  <c r="AM9" i="11"/>
  <c r="AM11" i="11"/>
  <c r="AN22" i="11"/>
  <c r="AM35" i="11"/>
  <c r="AN53" i="11"/>
  <c r="AN16" i="11"/>
  <c r="AN13" i="11"/>
  <c r="AN40" i="11"/>
  <c r="AM53" i="11"/>
  <c r="AM47" i="11"/>
  <c r="AN18" i="11"/>
  <c r="AN20" i="11"/>
  <c r="AM44" i="11"/>
  <c r="AM14" i="11"/>
  <c r="AN24" i="11"/>
  <c r="AM43" i="11"/>
  <c r="AM41" i="11"/>
  <c r="AM36" i="11"/>
  <c r="AM6" i="11"/>
  <c r="AN26" i="11"/>
  <c r="AN12" i="11"/>
  <c r="AN9" i="11"/>
  <c r="AM18" i="11"/>
  <c r="AN11" i="11"/>
  <c r="AN15" i="11"/>
  <c r="AN45" i="11"/>
  <c r="AM20" i="11"/>
  <c r="AM54" i="11"/>
  <c r="AM24" i="11"/>
  <c r="AN10" i="11"/>
  <c r="AM26" i="11"/>
  <c r="AM13" i="11"/>
  <c r="AN30" i="11"/>
  <c r="AN23" i="11"/>
  <c r="AN49" i="11"/>
  <c r="AN32" i="11"/>
  <c r="AM25" i="11"/>
  <c r="AN21" i="11"/>
  <c r="AN48" i="11"/>
  <c r="AN25" i="11"/>
  <c r="AM30" i="11"/>
  <c r="AN6" i="11"/>
  <c r="AM21" i="11"/>
  <c r="AM34" i="11"/>
  <c r="AN14" i="11"/>
  <c r="AM40" i="11"/>
  <c r="AN34" i="11"/>
  <c r="AM31" i="11"/>
  <c r="AM48" i="11"/>
  <c r="AN38" i="11"/>
  <c r="AN54" i="11"/>
  <c r="AN28" i="11"/>
  <c r="AM51" i="11"/>
  <c r="AM38" i="11"/>
  <c r="AN44" i="11"/>
  <c r="AM52" i="11"/>
  <c r="AN17" i="11"/>
  <c r="AM42" i="11"/>
  <c r="AN36" i="11"/>
  <c r="AN35" i="11"/>
  <c r="AM32" i="11"/>
  <c r="AM49" i="11"/>
  <c r="AM17" i="11"/>
  <c r="AH55" i="11"/>
  <c r="A9" i="4"/>
  <c r="A10" i="4" s="1"/>
  <c r="A11" i="4" s="1"/>
  <c r="A12" i="4" s="1"/>
  <c r="A13" i="4" s="1"/>
  <c r="A14" i="4" s="1"/>
  <c r="B9" i="12"/>
  <c r="B10" i="12"/>
  <c r="B11" i="12" s="1"/>
  <c r="B12" i="12" s="1"/>
  <c r="B13" i="12" s="1"/>
  <c r="B14" i="12" s="1"/>
  <c r="AH7" i="15" a="1"/>
  <c r="AK50" i="34" a="1"/>
  <c r="X15" i="13" l="1"/>
  <c r="X14" i="13"/>
  <c r="X19" i="13"/>
  <c r="Z19" i="13" s="1"/>
  <c r="CT13" i="33" s="1"/>
  <c r="AK50" i="34"/>
  <c r="X18" i="13"/>
  <c r="Z18" i="13" s="1"/>
  <c r="CT12" i="33" s="1"/>
  <c r="X21" i="13"/>
  <c r="Z21" i="13" s="1"/>
  <c r="CT15" i="33" s="1"/>
  <c r="X13" i="13"/>
  <c r="Z13" i="13" s="1"/>
  <c r="CT7" i="33" s="1"/>
  <c r="X12" i="13"/>
  <c r="Z12" i="13" s="1"/>
  <c r="CT6" i="33" s="1"/>
  <c r="X16" i="13"/>
  <c r="Z16" i="13" s="1"/>
  <c r="CT10" i="33" s="1"/>
  <c r="X17" i="13"/>
  <c r="Z17" i="13" s="1"/>
  <c r="CT11" i="33" s="1"/>
  <c r="AH7" i="15"/>
  <c r="CA2" i="33" s="1"/>
  <c r="CB4" i="11"/>
  <c r="CH4" i="11"/>
  <c r="CA4" i="11"/>
  <c r="CD4" i="11"/>
  <c r="CF4" i="11"/>
  <c r="AW4" i="11"/>
  <c r="CG4" i="11"/>
  <c r="CC4" i="11"/>
  <c r="CE4" i="11"/>
  <c r="BZ4" i="11"/>
  <c r="BO4" i="11"/>
  <c r="AY4" i="11"/>
  <c r="BN4" i="11"/>
  <c r="BH4" i="11"/>
  <c r="BX5" i="11" s="1"/>
  <c r="AP4" i="11"/>
  <c r="BF5" i="11" s="1"/>
  <c r="AV4" i="11"/>
  <c r="AR4" i="11"/>
  <c r="BE5" i="11" s="1"/>
  <c r="BI4" i="11"/>
  <c r="BM4" i="11"/>
  <c r="BL4" i="11"/>
  <c r="AU4" i="11"/>
  <c r="AX4" i="11"/>
  <c r="AS4" i="11"/>
  <c r="BE7" i="11" s="1"/>
  <c r="CR4" i="11"/>
  <c r="B4" i="11"/>
  <c r="AD4" i="11" s="1"/>
  <c r="B4" i="34"/>
  <c r="AA4" i="34" s="1"/>
  <c r="BK4" i="11"/>
  <c r="B4" i="22"/>
  <c r="A4" i="22" s="1"/>
  <c r="AT4" i="11"/>
  <c r="BJ4" i="11"/>
  <c r="CW4" i="11"/>
  <c r="BP4" i="11"/>
  <c r="CT4" i="11"/>
  <c r="DG5" i="11" s="1"/>
  <c r="CS4" i="11"/>
  <c r="CU4" i="11"/>
  <c r="CZ4" i="11"/>
  <c r="B4" i="29"/>
  <c r="A4" i="29" s="1"/>
  <c r="CV4" i="11"/>
  <c r="DA4" i="11"/>
  <c r="B4" i="32"/>
  <c r="A4" i="32" s="1"/>
  <c r="B4" i="35"/>
  <c r="AF4" i="35" s="1"/>
  <c r="CX4" i="11"/>
  <c r="B4" i="21"/>
  <c r="A4" i="21" s="1"/>
  <c r="B4" i="30"/>
  <c r="A4" i="30" s="1"/>
  <c r="B4" i="26"/>
  <c r="AG4" i="26" s="1"/>
  <c r="B4" i="28"/>
  <c r="A4" i="28" s="1"/>
  <c r="B4" i="31"/>
  <c r="A4" i="31" s="1"/>
  <c r="B4" i="27"/>
  <c r="A4" i="27" s="1"/>
  <c r="B4" i="20"/>
  <c r="Y4" i="20" s="1"/>
  <c r="B4" i="25"/>
  <c r="AG4" i="25" s="1"/>
  <c r="B4" i="23"/>
  <c r="A4" i="23" s="1"/>
  <c r="J58" i="13"/>
  <c r="I58" i="13"/>
  <c r="CP7" i="11"/>
  <c r="CP5" i="11"/>
  <c r="BW7" i="11"/>
  <c r="DH7" i="11"/>
  <c r="CO5" i="11"/>
  <c r="CO7" i="11"/>
  <c r="BX7" i="11"/>
  <c r="DG7" i="11"/>
  <c r="X9" i="13"/>
  <c r="Z9" i="13" s="1"/>
  <c r="CT3" i="33" s="1"/>
  <c r="X8" i="13"/>
  <c r="Z8" i="13" s="1"/>
  <c r="CT2" i="33" s="1"/>
  <c r="X11" i="13"/>
  <c r="Z11" i="13" s="1"/>
  <c r="CT5" i="33" s="1"/>
  <c r="X10" i="13"/>
  <c r="CO41" i="11"/>
  <c r="CP38" i="11"/>
  <c r="CO28" i="11"/>
  <c r="CP43" i="11"/>
  <c r="DG53" i="11"/>
  <c r="CP28" i="11"/>
  <c r="CO19" i="11"/>
  <c r="BW12" i="11"/>
  <c r="CP46" i="11"/>
  <c r="Z4" i="24"/>
  <c r="AA4" i="24"/>
  <c r="AC4" i="24"/>
  <c r="AG4" i="24"/>
  <c r="AD4" i="24"/>
  <c r="X4" i="24"/>
  <c r="AN5" i="24" s="1"/>
  <c r="Y4" i="24"/>
  <c r="AM5" i="24" s="1"/>
  <c r="AB4" i="24"/>
  <c r="AE4" i="24"/>
  <c r="AF4" i="24"/>
  <c r="CR55" i="11"/>
  <c r="CV27" i="11"/>
  <c r="CJ27" i="11"/>
  <c r="CK27" i="11"/>
  <c r="CO27" i="11" s="1"/>
  <c r="CD55" i="11"/>
  <c r="CL27" i="11"/>
  <c r="CP27" i="11" s="1"/>
  <c r="CL10" i="11"/>
  <c r="CP10" i="11" s="1"/>
  <c r="CT30" i="11"/>
  <c r="CB55" i="11"/>
  <c r="CU45" i="11"/>
  <c r="CJ45" i="11"/>
  <c r="CK45" i="11"/>
  <c r="CO45" i="11" s="1"/>
  <c r="CL45" i="11"/>
  <c r="CP45" i="11" s="1"/>
  <c r="CX34" i="11"/>
  <c r="CX55" i="11" s="1"/>
  <c r="CF55" i="11"/>
  <c r="CJ34" i="11"/>
  <c r="CC55" i="11"/>
  <c r="CL30" i="11"/>
  <c r="CP30" i="11" s="1"/>
  <c r="CS10" i="11"/>
  <c r="CA55" i="11"/>
  <c r="CJ10" i="11"/>
  <c r="DB22" i="11"/>
  <c r="DD22" i="11"/>
  <c r="DH22" i="11" s="1"/>
  <c r="DC22" i="11"/>
  <c r="DG22" i="11" s="1"/>
  <c r="DB41" i="11"/>
  <c r="DD41" i="11"/>
  <c r="DH41" i="11" s="1"/>
  <c r="DC41" i="11"/>
  <c r="DG41" i="11" s="1"/>
  <c r="CL34" i="11"/>
  <c r="CP34" i="11" s="1"/>
  <c r="DB52" i="11"/>
  <c r="DD52" i="11"/>
  <c r="DH52" i="11" s="1"/>
  <c r="DC52" i="11"/>
  <c r="DG52" i="11" s="1"/>
  <c r="BR55" i="11"/>
  <c r="CK30" i="11"/>
  <c r="CO30" i="11" s="1"/>
  <c r="DD51" i="11"/>
  <c r="DH51" i="11" s="1"/>
  <c r="DC51" i="11"/>
  <c r="DG51" i="11" s="1"/>
  <c r="DB51" i="11"/>
  <c r="AT55" i="11"/>
  <c r="AS55" i="11"/>
  <c r="AW55" i="11"/>
  <c r="Z30" i="13"/>
  <c r="CT24" i="33" s="1"/>
  <c r="Z42" i="13"/>
  <c r="CT36" i="33" s="1"/>
  <c r="Z54" i="13"/>
  <c r="CT48" i="33" s="1"/>
  <c r="Z31" i="13"/>
  <c r="CT25" i="33" s="1"/>
  <c r="Z43" i="13"/>
  <c r="CT37" i="33" s="1"/>
  <c r="Z55" i="13"/>
  <c r="CT49" i="33" s="1"/>
  <c r="Z20" i="13"/>
  <c r="CT14" i="33" s="1"/>
  <c r="Z32" i="13"/>
  <c r="CT26" i="33" s="1"/>
  <c r="Z44" i="13"/>
  <c r="CT38" i="33" s="1"/>
  <c r="Z56" i="13"/>
  <c r="CT50" i="33" s="1"/>
  <c r="Z33" i="13"/>
  <c r="CT27" i="33" s="1"/>
  <c r="Z45" i="13"/>
  <c r="CT39" i="33" s="1"/>
  <c r="Z57" i="13"/>
  <c r="CT51" i="33" s="1"/>
  <c r="Z23" i="13"/>
  <c r="CT17" i="33" s="1"/>
  <c r="Z35" i="13"/>
  <c r="CT29" i="33" s="1"/>
  <c r="Z24" i="13"/>
  <c r="CT18" i="33" s="1"/>
  <c r="Z48" i="13"/>
  <c r="CT42" i="33" s="1"/>
  <c r="Z49" i="13"/>
  <c r="CT43" i="33" s="1"/>
  <c r="Z14" i="13"/>
  <c r="CT8" i="33" s="1"/>
  <c r="Z38" i="13"/>
  <c r="CT32" i="33" s="1"/>
  <c r="Z50" i="13"/>
  <c r="CT44" i="33" s="1"/>
  <c r="Z15" i="13"/>
  <c r="CT9" i="33" s="1"/>
  <c r="Z27" i="13"/>
  <c r="CT21" i="33" s="1"/>
  <c r="Z51" i="13"/>
  <c r="CT45" i="33" s="1"/>
  <c r="Z28" i="13"/>
  <c r="CT22" i="33" s="1"/>
  <c r="Z52" i="13"/>
  <c r="CT46" i="33" s="1"/>
  <c r="Z41" i="13"/>
  <c r="CT35" i="33" s="1"/>
  <c r="Z22" i="13"/>
  <c r="CT16" i="33" s="1"/>
  <c r="Z34" i="13"/>
  <c r="CT28" i="33" s="1"/>
  <c r="Z46" i="13"/>
  <c r="CT40" i="33" s="1"/>
  <c r="Z58" i="13"/>
  <c r="Z47" i="13"/>
  <c r="CT41" i="33" s="1"/>
  <c r="Z36" i="13"/>
  <c r="CT30" i="33" s="1"/>
  <c r="Z25" i="13"/>
  <c r="CT19" i="33" s="1"/>
  <c r="Z37" i="13"/>
  <c r="CT31" i="33" s="1"/>
  <c r="Z26" i="13"/>
  <c r="CT20" i="33" s="1"/>
  <c r="Z39" i="13"/>
  <c r="CT33" i="33" s="1"/>
  <c r="Z40" i="13"/>
  <c r="CT34" i="33" s="1"/>
  <c r="Z29" i="13"/>
  <c r="CT23" i="33" s="1"/>
  <c r="Z53" i="13"/>
  <c r="CT47" i="33" s="1"/>
  <c r="L58" i="13"/>
  <c r="P58" i="13"/>
  <c r="C58" i="13"/>
  <c r="M58" i="13"/>
  <c r="R58" i="13"/>
  <c r="N58" i="13"/>
  <c r="E58" i="13"/>
  <c r="Q58" i="13"/>
  <c r="K58" i="13"/>
  <c r="F58" i="13"/>
  <c r="D58" i="13"/>
  <c r="G58" i="13"/>
  <c r="H58" i="13"/>
  <c r="O58" i="13"/>
  <c r="AN14" i="20" l="1"/>
  <c r="AN18" i="20"/>
  <c r="AM13" i="20"/>
  <c r="AN15" i="20"/>
  <c r="AN17" i="20"/>
  <c r="AM9" i="20"/>
  <c r="AN8" i="20"/>
  <c r="AN16" i="20"/>
  <c r="AN11" i="20"/>
  <c r="AN7" i="20"/>
  <c r="AG4" i="11"/>
  <c r="Y17" i="13"/>
  <c r="Y16" i="13"/>
  <c r="Y15" i="13"/>
  <c r="Y14" i="13"/>
  <c r="Y12" i="13"/>
  <c r="Y13" i="13"/>
  <c r="AB4" i="11"/>
  <c r="X4" i="11"/>
  <c r="AD4" i="32"/>
  <c r="AD4" i="34"/>
  <c r="A4" i="34"/>
  <c r="AG4" i="21"/>
  <c r="X4" i="23"/>
  <c r="AN5" i="23" s="1"/>
  <c r="AF4" i="23"/>
  <c r="AE4" i="23"/>
  <c r="AB4" i="23"/>
  <c r="AE4" i="34"/>
  <c r="Z4" i="34"/>
  <c r="AE4" i="35"/>
  <c r="AE4" i="21"/>
  <c r="AD4" i="25"/>
  <c r="X4" i="34"/>
  <c r="AN5" i="34" s="1"/>
  <c r="Y4" i="11"/>
  <c r="AD4" i="23"/>
  <c r="AD4" i="21"/>
  <c r="AC4" i="21"/>
  <c r="AG4" i="23"/>
  <c r="AC4" i="23"/>
  <c r="Z4" i="11"/>
  <c r="AB4" i="34"/>
  <c r="AB4" i="21"/>
  <c r="Z4" i="23"/>
  <c r="AC4" i="34"/>
  <c r="AA4" i="21"/>
  <c r="X4" i="21"/>
  <c r="AE4" i="20"/>
  <c r="AF4" i="11"/>
  <c r="Y4" i="34"/>
  <c r="AM5" i="34" s="1"/>
  <c r="A4" i="11"/>
  <c r="Y4" i="21"/>
  <c r="Y4" i="23"/>
  <c r="AM5" i="23" s="1"/>
  <c r="AE4" i="11"/>
  <c r="AF4" i="34"/>
  <c r="AA4" i="11"/>
  <c r="AM7" i="11" s="1"/>
  <c r="Z4" i="21"/>
  <c r="AA4" i="23"/>
  <c r="AF4" i="21"/>
  <c r="AA4" i="30"/>
  <c r="AG4" i="34"/>
  <c r="AC4" i="11"/>
  <c r="AE4" i="26"/>
  <c r="Y4" i="30"/>
  <c r="AM5" i="30" s="1"/>
  <c r="Y4" i="22"/>
  <c r="X4" i="30"/>
  <c r="AN5" i="30" s="1"/>
  <c r="AC4" i="30"/>
  <c r="AD4" i="29"/>
  <c r="Z4" i="22"/>
  <c r="X4" i="28"/>
  <c r="AN5" i="28" s="1"/>
  <c r="AG4" i="30"/>
  <c r="X4" i="22"/>
  <c r="Z4" i="29"/>
  <c r="AE4" i="28"/>
  <c r="AE4" i="30"/>
  <c r="AD4" i="22"/>
  <c r="AB4" i="28"/>
  <c r="AF4" i="30"/>
  <c r="AA4" i="26"/>
  <c r="AA4" i="22"/>
  <c r="AC4" i="29"/>
  <c r="Z4" i="30"/>
  <c r="Z4" i="27"/>
  <c r="AB4" i="26"/>
  <c r="AE4" i="32"/>
  <c r="AF4" i="26"/>
  <c r="A4" i="26"/>
  <c r="AE4" i="22"/>
  <c r="AE4" i="31"/>
  <c r="AE4" i="29"/>
  <c r="AD4" i="30"/>
  <c r="AD4" i="26"/>
  <c r="AB4" i="22"/>
  <c r="AF4" i="22"/>
  <c r="AG4" i="28"/>
  <c r="AA4" i="29"/>
  <c r="AC4" i="22"/>
  <c r="AB4" i="31"/>
  <c r="AG4" i="29"/>
  <c r="AB4" i="30"/>
  <c r="AC4" i="26"/>
  <c r="AG4" i="22"/>
  <c r="X4" i="35"/>
  <c r="Z4" i="28"/>
  <c r="X4" i="31"/>
  <c r="AN5" i="31" s="1"/>
  <c r="Z4" i="32"/>
  <c r="AA4" i="35"/>
  <c r="AD4" i="28"/>
  <c r="AC4" i="28"/>
  <c r="Y4" i="32"/>
  <c r="AM5" i="32" s="1"/>
  <c r="AF4" i="32"/>
  <c r="AF4" i="29"/>
  <c r="Z4" i="26"/>
  <c r="Y4" i="26"/>
  <c r="AM5" i="26" s="1"/>
  <c r="Y4" i="35"/>
  <c r="AB4" i="35"/>
  <c r="AC4" i="31"/>
  <c r="AF4" i="28"/>
  <c r="AA4" i="28"/>
  <c r="X4" i="32"/>
  <c r="AN5" i="32" s="1"/>
  <c r="AA4" i="32"/>
  <c r="Y4" i="29"/>
  <c r="AM5" i="29" s="1"/>
  <c r="X4" i="26"/>
  <c r="AN5" i="26" s="1"/>
  <c r="AA4" i="27"/>
  <c r="A4" i="35"/>
  <c r="AD4" i="35"/>
  <c r="AB4" i="32"/>
  <c r="AG4" i="35"/>
  <c r="AG4" i="20"/>
  <c r="AG4" i="32"/>
  <c r="AC4" i="35"/>
  <c r="AC4" i="20"/>
  <c r="AF4" i="27"/>
  <c r="Z4" i="35"/>
  <c r="Y4" i="28"/>
  <c r="AM5" i="28" s="1"/>
  <c r="AC4" i="32"/>
  <c r="X4" i="29"/>
  <c r="AN5" i="29" s="1"/>
  <c r="AB4" i="29"/>
  <c r="Y4" i="25"/>
  <c r="AM5" i="25" s="1"/>
  <c r="AA4" i="20"/>
  <c r="AM5" i="20" s="1"/>
  <c r="AE4" i="25"/>
  <c r="AF4" i="20"/>
  <c r="AF4" i="31"/>
  <c r="Y4" i="31"/>
  <c r="AM5" i="31" s="1"/>
  <c r="AF4" i="25"/>
  <c r="AE4" i="27"/>
  <c r="Y4" i="27"/>
  <c r="AD4" i="27"/>
  <c r="Z4" i="20"/>
  <c r="X4" i="25"/>
  <c r="Z4" i="25"/>
  <c r="A4" i="20"/>
  <c r="AA4" i="31"/>
  <c r="AD4" i="31"/>
  <c r="AB4" i="25"/>
  <c r="AB4" i="27"/>
  <c r="X4" i="27"/>
  <c r="AC4" i="25"/>
  <c r="AD4" i="20"/>
  <c r="AG4" i="31"/>
  <c r="AG4" i="27"/>
  <c r="X4" i="20"/>
  <c r="AN5" i="20" s="1"/>
  <c r="A4" i="25"/>
  <c r="AA4" i="25"/>
  <c r="AB4" i="20"/>
  <c r="Z4" i="31"/>
  <c r="AC4" i="27"/>
  <c r="AM5" i="11"/>
  <c r="AN7" i="11"/>
  <c r="AN5" i="11"/>
  <c r="AN5" i="25"/>
  <c r="Y8" i="13"/>
  <c r="Z10" i="13"/>
  <c r="CT4" i="33" s="1"/>
  <c r="Y9" i="13"/>
  <c r="Y10" i="13"/>
  <c r="Y11" i="13"/>
  <c r="DB34" i="11"/>
  <c r="CT55" i="11"/>
  <c r="DC30" i="11"/>
  <c r="DG30" i="11" s="1"/>
  <c r="DD30" i="11"/>
  <c r="DH30" i="11" s="1"/>
  <c r="DB30" i="11"/>
  <c r="CV55" i="11"/>
  <c r="DC27" i="11"/>
  <c r="DG27" i="11" s="1"/>
  <c r="DB27" i="11"/>
  <c r="DD27" i="11"/>
  <c r="DH27" i="11" s="1"/>
  <c r="CJ55" i="11"/>
  <c r="DC34" i="11"/>
  <c r="DG34" i="11" s="1"/>
  <c r="DD34" i="11"/>
  <c r="DH34" i="11" s="1"/>
  <c r="CS55" i="11"/>
  <c r="DB10" i="11"/>
  <c r="DD10" i="11"/>
  <c r="DH10" i="11" s="1"/>
  <c r="DC10" i="11"/>
  <c r="DG10" i="11" s="1"/>
  <c r="CU55" i="11"/>
  <c r="DC45" i="11"/>
  <c r="DG45" i="11" s="1"/>
  <c r="DB45" i="11"/>
  <c r="DD45" i="11"/>
  <c r="DH45" i="11" s="1"/>
  <c r="AU55" i="11"/>
  <c r="AX55" i="11"/>
  <c r="Y47" i="13"/>
  <c r="Y39" i="13"/>
  <c r="Y49" i="13"/>
  <c r="Y41" i="13"/>
  <c r="Y52" i="13"/>
  <c r="Y51" i="13"/>
  <c r="Y40" i="13"/>
  <c r="Y56" i="13"/>
  <c r="Y36" i="13"/>
  <c r="Y38" i="13"/>
  <c r="Y55" i="13"/>
  <c r="Y42" i="13"/>
  <c r="Y46" i="13"/>
  <c r="Y48" i="13"/>
  <c r="Y44" i="13"/>
  <c r="Y53" i="13"/>
  <c r="Y37" i="13"/>
  <c r="Y57" i="13"/>
  <c r="Y54" i="13"/>
  <c r="Y50" i="13"/>
  <c r="Y43" i="13"/>
  <c r="Y35" i="13"/>
  <c r="Y45" i="13"/>
  <c r="Y21" i="13"/>
  <c r="Y20" i="13"/>
  <c r="Y34" i="13"/>
  <c r="Y29" i="13"/>
  <c r="Y18" i="13"/>
  <c r="Y27" i="13"/>
  <c r="Y30" i="13"/>
  <c r="Y24" i="13"/>
  <c r="Y22" i="13"/>
  <c r="Y31" i="13"/>
  <c r="Y28" i="13"/>
  <c r="Y32" i="13"/>
  <c r="Y23" i="13"/>
  <c r="Y19" i="13"/>
  <c r="Y25" i="13"/>
  <c r="Y26" i="13"/>
  <c r="Y33" i="13"/>
  <c r="AN17" i="27" l="1"/>
  <c r="AM17" i="27"/>
  <c r="AM18" i="27"/>
  <c r="AN18" i="27"/>
  <c r="AM16" i="27"/>
  <c r="AN16" i="27"/>
  <c r="AN15" i="27"/>
  <c r="AM15" i="27"/>
  <c r="AM14" i="27"/>
  <c r="AN14" i="27"/>
  <c r="AN13" i="27"/>
  <c r="AM13" i="27"/>
  <c r="AN12" i="27"/>
  <c r="AM12" i="27"/>
  <c r="AM11" i="27"/>
  <c r="AN11" i="27"/>
  <c r="AM10" i="27"/>
  <c r="AN10" i="27"/>
  <c r="AM9" i="27"/>
  <c r="AN9" i="27"/>
  <c r="AM7" i="27"/>
  <c r="AN7" i="27"/>
  <c r="AN18" i="35"/>
  <c r="AM18" i="35"/>
  <c r="AN17" i="35"/>
  <c r="AM17" i="35"/>
  <c r="AM16" i="35"/>
  <c r="AN16" i="35"/>
  <c r="AN15" i="35"/>
  <c r="AM15" i="35"/>
  <c r="AM14" i="35"/>
  <c r="AN14" i="35"/>
  <c r="AN13" i="35"/>
  <c r="AM13" i="35"/>
  <c r="AM12" i="35"/>
  <c r="AN12" i="35"/>
  <c r="AN11" i="35"/>
  <c r="AM11" i="35"/>
  <c r="AM10" i="35"/>
  <c r="AN10" i="35"/>
  <c r="AN9" i="35"/>
  <c r="AM9" i="35"/>
  <c r="AN8" i="35"/>
  <c r="AM8" i="35"/>
  <c r="AM7" i="35"/>
  <c r="AN7" i="35"/>
  <c r="AN5" i="35"/>
  <c r="AN6" i="35"/>
  <c r="AM6" i="35"/>
  <c r="AM5" i="35"/>
  <c r="AM11" i="21"/>
  <c r="AM18" i="22"/>
  <c r="AN18" i="22"/>
  <c r="AN17" i="22"/>
  <c r="AM17" i="22"/>
  <c r="AM16" i="22"/>
  <c r="AN16" i="22"/>
  <c r="AN15" i="22"/>
  <c r="AM15" i="22"/>
  <c r="AN14" i="22"/>
  <c r="AM14" i="22"/>
  <c r="AN13" i="22"/>
  <c r="AM13" i="22"/>
  <c r="AN12" i="22"/>
  <c r="AM12" i="22"/>
  <c r="AN11" i="22"/>
  <c r="AM11" i="22"/>
  <c r="AN10" i="22"/>
  <c r="AM10" i="22"/>
  <c r="AN9" i="22"/>
  <c r="AM9" i="22"/>
  <c r="AM8" i="22"/>
  <c r="AN8" i="22"/>
  <c r="AM7" i="22"/>
  <c r="AN7" i="22"/>
  <c r="AN5" i="22"/>
  <c r="AM6" i="22"/>
  <c r="AN6" i="22"/>
  <c r="AM5" i="22"/>
  <c r="AN18" i="21"/>
  <c r="AM18" i="21"/>
  <c r="AN17" i="21"/>
  <c r="AM17" i="21"/>
  <c r="AN16" i="21"/>
  <c r="AM16" i="21"/>
  <c r="AN15" i="21"/>
  <c r="AM15" i="21"/>
  <c r="AM14" i="21"/>
  <c r="AN14" i="21"/>
  <c r="AN13" i="21"/>
  <c r="AM13" i="21"/>
  <c r="AN10" i="21"/>
  <c r="AM12" i="21"/>
  <c r="AN12" i="21"/>
  <c r="AM5" i="21"/>
  <c r="AN11" i="21"/>
  <c r="AM7" i="21"/>
  <c r="AM10" i="21"/>
  <c r="AN9" i="21"/>
  <c r="AM9" i="21"/>
  <c r="AN7" i="21"/>
  <c r="AM8" i="21"/>
  <c r="AN8" i="21"/>
  <c r="AN6" i="21"/>
  <c r="AM6" i="21"/>
  <c r="AN5" i="21"/>
  <c r="AM6" i="27"/>
  <c r="AN6" i="27"/>
  <c r="AN5" i="27"/>
  <c r="AM5" i="27"/>
  <c r="AM8" i="27"/>
  <c r="AN8" i="27"/>
  <c r="AN10" i="20"/>
  <c r="AM18" i="20"/>
  <c r="AM15" i="20"/>
  <c r="AN6" i="20"/>
  <c r="AM8" i="20"/>
  <c r="AM11" i="20"/>
  <c r="AN9" i="20"/>
  <c r="AM7" i="20"/>
  <c r="AN12" i="20"/>
  <c r="AM12" i="20"/>
  <c r="AM14" i="20"/>
  <c r="AM17" i="20"/>
  <c r="AM6" i="20"/>
  <c r="AN13" i="20"/>
  <c r="AM16" i="20"/>
  <c r="AM10" i="20"/>
  <c r="AY55" i="11"/>
  <c r="DB55" i="11"/>
  <c r="AZ55" i="11"/>
  <c r="S3" i="8"/>
  <c r="D7" i="4"/>
  <c r="E7" i="4"/>
  <c r="F7" i="4"/>
  <c r="W55" i="11"/>
  <c r="V55" i="11"/>
  <c r="U55" i="11"/>
  <c r="T55" i="11"/>
  <c r="S55" i="11"/>
  <c r="R55" i="11"/>
  <c r="Q55" i="11"/>
  <c r="P55" i="11"/>
  <c r="O55" i="11"/>
  <c r="N55" i="11"/>
  <c r="M55" i="11"/>
  <c r="L55" i="11"/>
  <c r="K55" i="11"/>
  <c r="J55" i="11"/>
  <c r="I55" i="11"/>
  <c r="H55" i="11"/>
  <c r="G55" i="11"/>
  <c r="F55" i="11"/>
  <c r="E55" i="11"/>
  <c r="D55" i="11"/>
  <c r="AL17" i="20" a="1"/>
  <c r="AL13" i="20" a="1"/>
  <c r="AL47" i="28" a="1"/>
  <c r="AL16" i="20" a="1"/>
  <c r="AL6" i="21" a="1"/>
  <c r="AL33" i="35" a="1"/>
  <c r="BV47" i="11" a="1"/>
  <c r="AK14" i="35" a="1"/>
  <c r="AK13" i="29" a="1"/>
  <c r="BD26" i="11" a="1"/>
  <c r="AK38" i="28" a="1"/>
  <c r="CM10" i="11" a="1"/>
  <c r="CM50" i="11" a="1"/>
  <c r="AL23" i="27" a="1"/>
  <c r="AL41" i="24" a="1"/>
  <c r="AK25" i="26" a="1"/>
  <c r="AK32" i="20" a="1"/>
  <c r="AK21" i="29" a="1"/>
  <c r="AL7" i="23" a="1"/>
  <c r="BV8" i="11" a="1"/>
  <c r="AK20" i="20" a="1"/>
  <c r="DF12" i="11" a="1"/>
  <c r="AK28" i="28" a="1"/>
  <c r="BV31" i="11" a="1"/>
  <c r="AK35" i="21" a="1"/>
  <c r="DE16" i="11" a="1"/>
  <c r="AK10" i="23" a="1"/>
  <c r="CM51" i="11" a="1"/>
  <c r="AL9" i="21" a="1"/>
  <c r="AK21" i="34" a="1"/>
  <c r="AL51" i="35" a="1"/>
  <c r="AL54" i="11" a="1"/>
  <c r="AK36" i="23" a="1"/>
  <c r="AK28" i="20" a="1"/>
  <c r="AL36" i="11" a="1"/>
  <c r="AK5" i="26" a="1"/>
  <c r="AK12" i="29" a="1"/>
  <c r="BD20" i="11" a="1"/>
  <c r="AK26" i="35" a="1"/>
  <c r="DF37" i="11" a="1"/>
  <c r="BU37" i="11" a="1"/>
  <c r="AK26" i="21" a="1"/>
  <c r="AL11" i="22" a="1"/>
  <c r="AK48" i="24" a="1"/>
  <c r="BV7" i="11" a="1"/>
  <c r="DE36" i="11" a="1"/>
  <c r="AL18" i="30" a="1"/>
  <c r="AL48" i="20" a="1"/>
  <c r="AL17" i="11" a="1"/>
  <c r="AL20" i="24" a="1"/>
  <c r="AL45" i="20" a="1"/>
  <c r="CN8" i="11" a="1"/>
  <c r="AK52" i="22" a="1"/>
  <c r="AL30" i="30" a="1"/>
  <c r="CM44" i="11" a="1"/>
  <c r="AL27" i="25" a="1"/>
  <c r="AK27" i="34" a="1"/>
  <c r="AK39" i="20" a="1"/>
  <c r="AL51" i="23" a="1"/>
  <c r="BU29" i="11" a="1"/>
  <c r="BV11" i="11" a="1"/>
  <c r="AK39" i="24" a="1"/>
  <c r="AL50" i="28" a="1"/>
  <c r="BU45" i="11" a="1"/>
  <c r="DF32" i="11" a="1"/>
  <c r="AL24" i="34" a="1"/>
  <c r="AK39" i="11" a="1"/>
  <c r="AK7" i="32" a="1"/>
  <c r="AK13" i="24" a="1"/>
  <c r="AL37" i="24" a="1"/>
  <c r="AL41" i="23" a="1"/>
  <c r="BD42" i="11" a="1"/>
  <c r="AK20" i="23" a="1"/>
  <c r="AK15" i="32" a="1"/>
  <c r="AL5" i="22" a="1"/>
  <c r="AK10" i="29" a="1"/>
  <c r="AK51" i="35" a="1"/>
  <c r="AL38" i="25" a="1"/>
  <c r="AL46" i="30" a="1"/>
  <c r="AK42" i="30" a="1"/>
  <c r="AK29" i="28" a="1"/>
  <c r="AL50" i="23" a="1"/>
  <c r="AL49" i="28" a="1"/>
  <c r="AK22" i="32" a="1"/>
  <c r="BC22" i="11" a="1"/>
  <c r="AK36" i="25" a="1"/>
  <c r="AK7" i="24" a="1"/>
  <c r="AK44" i="24" a="1"/>
  <c r="AL32" i="30" a="1"/>
  <c r="AL35" i="26" a="1"/>
  <c r="AL50" i="29" a="1"/>
  <c r="AL20" i="34" a="1"/>
  <c r="AK14" i="30" a="1"/>
  <c r="CM21" i="11" a="1"/>
  <c r="AL13" i="22" a="1"/>
  <c r="AL14" i="31" a="1"/>
  <c r="AL25" i="24" a="1"/>
  <c r="AL10" i="32" a="1"/>
  <c r="AL29" i="21" a="1"/>
  <c r="AK24" i="26" a="1"/>
  <c r="AK39" i="34" a="1"/>
  <c r="AL16" i="26" a="1"/>
  <c r="AK13" i="21" a="1"/>
  <c r="AK40" i="30" a="1"/>
  <c r="AK26" i="29" a="1"/>
  <c r="AK23" i="28" a="1"/>
  <c r="AK19" i="26" a="1"/>
  <c r="AL49" i="20" a="1"/>
  <c r="CN41" i="11" a="1"/>
  <c r="AK25" i="11" a="1"/>
  <c r="AL17" i="30" a="1"/>
  <c r="AK13" i="34" a="1"/>
  <c r="AK29" i="35" a="1"/>
  <c r="AL9" i="30" a="1"/>
  <c r="AK31" i="34" a="1"/>
  <c r="DE13" i="11" a="1"/>
  <c r="BV14" i="11" a="1"/>
  <c r="AL46" i="23" a="1"/>
  <c r="AL26" i="25" a="1"/>
  <c r="AL47" i="26" a="1"/>
  <c r="AK43" i="27" a="1"/>
  <c r="AL23" i="22" a="1"/>
  <c r="BV27" i="11" a="1"/>
  <c r="AK45" i="29" a="1"/>
  <c r="AK18" i="21" a="1"/>
  <c r="AK36" i="24" a="1"/>
  <c r="AK7" i="25" a="1"/>
  <c r="AK53" i="20" a="1"/>
  <c r="AL43" i="20" a="1"/>
  <c r="AK22" i="35" a="1"/>
  <c r="AL9" i="28" a="1"/>
  <c r="AK7" i="29" a="1"/>
  <c r="BC38" i="11" a="1"/>
  <c r="AK16" i="26" a="1"/>
  <c r="AL44" i="35" a="1"/>
  <c r="AL31" i="27" a="1"/>
  <c r="AK39" i="21" a="1"/>
  <c r="AK38" i="34" a="1"/>
  <c r="AK7" i="11" a="1"/>
  <c r="AK21" i="20" a="1"/>
  <c r="AL22" i="21" a="1"/>
  <c r="AK8" i="30" a="1"/>
  <c r="AK42" i="35" a="1"/>
  <c r="CN42" i="11" a="1"/>
  <c r="CM33" i="11" a="1"/>
  <c r="AL48" i="21" a="1"/>
  <c r="AK50" i="30" a="1"/>
  <c r="AK10" i="11" a="1"/>
  <c r="AK11" i="35" a="1"/>
  <c r="AL21" i="32" a="1"/>
  <c r="AK27" i="30" a="1"/>
  <c r="AL41" i="11" a="1"/>
  <c r="AK25" i="28" a="1"/>
  <c r="AK17" i="22" a="1"/>
  <c r="AL30" i="11" a="1"/>
  <c r="AK21" i="27" a="1"/>
  <c r="BC53" i="11" a="1"/>
  <c r="AL43" i="34" a="1"/>
  <c r="AL23" i="28" a="1"/>
  <c r="AL38" i="34" a="1"/>
  <c r="AK17" i="30" a="1"/>
  <c r="AK24" i="27" a="1"/>
  <c r="AL25" i="29" a="1"/>
  <c r="AK54" i="26" a="1"/>
  <c r="CN7" i="11" a="1"/>
  <c r="AK46" i="34" a="1"/>
  <c r="AK24" i="30" a="1"/>
  <c r="AK16" i="29" a="1"/>
  <c r="AK53" i="24" a="1"/>
  <c r="AK40" i="23" a="1"/>
  <c r="AK46" i="30" a="1"/>
  <c r="AL18" i="23" a="1"/>
  <c r="AK23" i="34" a="1"/>
  <c r="AK28" i="11" a="1"/>
  <c r="AL37" i="21" a="1"/>
  <c r="AL23" i="24" a="1"/>
  <c r="AL44" i="11" a="1"/>
  <c r="DE43" i="11" a="1"/>
  <c r="AK37" i="11" a="1"/>
  <c r="AK41" i="27" a="1"/>
  <c r="AK16" i="35" a="1"/>
  <c r="AK48" i="30" a="1"/>
  <c r="AL45" i="30" a="1"/>
  <c r="BD24" i="11" a="1"/>
  <c r="AK38" i="22" a="1"/>
  <c r="AK51" i="24" a="1"/>
  <c r="DF49" i="11" a="1"/>
  <c r="AK15" i="24" a="1"/>
  <c r="BD54" i="11" a="1"/>
  <c r="AK19" i="24" a="1"/>
  <c r="BU20" i="11" a="1"/>
  <c r="DE40" i="11" a="1"/>
  <c r="AL27" i="23" a="1"/>
  <c r="CN19" i="11" a="1"/>
  <c r="AL14" i="22" a="1"/>
  <c r="AL45" i="23" a="1"/>
  <c r="AK11" i="24" a="1"/>
  <c r="AK11" i="20" a="1"/>
  <c r="AK44" i="26" a="1"/>
  <c r="AL51" i="30" a="1"/>
  <c r="AK39" i="32" a="1"/>
  <c r="AL39" i="34" a="1"/>
  <c r="AL40" i="28" a="1"/>
  <c r="BD17" i="11" a="1"/>
  <c r="BC13" i="11" a="1"/>
  <c r="AK5" i="34" a="1"/>
  <c r="AL47" i="20" a="1"/>
  <c r="BC54" i="11" a="1"/>
  <c r="CM49" i="11" a="1"/>
  <c r="AK53" i="31" a="1"/>
  <c r="AL39" i="30" a="1"/>
  <c r="AK14" i="24" a="1"/>
  <c r="AK25" i="24" a="1"/>
  <c r="AL15" i="29" a="1"/>
  <c r="AL22" i="28" a="1"/>
  <c r="AK40" i="27" a="1"/>
  <c r="AK41" i="31" a="1"/>
  <c r="AL26" i="28" a="1"/>
  <c r="AK16" i="30" a="1"/>
  <c r="AK11" i="30" a="1"/>
  <c r="AK10" i="35" a="1"/>
  <c r="AL47" i="11" a="1"/>
  <c r="CM35" i="11" a="1"/>
  <c r="AL42" i="24" a="1"/>
  <c r="BC8" i="11" a="1"/>
  <c r="AK30" i="11" a="1"/>
  <c r="AL38" i="26" a="1"/>
  <c r="AL5" i="34" a="1"/>
  <c r="AL52" i="26" a="1"/>
  <c r="AK8" i="23" a="1"/>
  <c r="AL33" i="24" a="1"/>
  <c r="AL20" i="27" a="1"/>
  <c r="AL10" i="23" a="1"/>
  <c r="DE15" i="11" a="1"/>
  <c r="AK7" i="28" a="1"/>
  <c r="AK48" i="29" a="1"/>
  <c r="AK23" i="31" a="1"/>
  <c r="AK29" i="29" a="1"/>
  <c r="AK51" i="23" a="1"/>
  <c r="AL11" i="34" a="1"/>
  <c r="AK6" i="24" a="1"/>
  <c r="AK28" i="23" a="1"/>
  <c r="AL22" i="23" a="1"/>
  <c r="AL29" i="35" a="1"/>
  <c r="AL48" i="27" a="1"/>
  <c r="AK14" i="25" a="1"/>
  <c r="AL19" i="35" a="1"/>
  <c r="AL16" i="31" a="1"/>
  <c r="AL38" i="21" a="1"/>
  <c r="AL30" i="26" a="1"/>
  <c r="AK37" i="27" a="1"/>
  <c r="AK18" i="22" a="1"/>
  <c r="AK30" i="22" a="1"/>
  <c r="AK17" i="34" a="1"/>
  <c r="BU44" i="11" a="1"/>
  <c r="BD38" i="11" a="1"/>
  <c r="AL52" i="11" a="1"/>
  <c r="CM46" i="11" a="1"/>
  <c r="AK46" i="35" a="1"/>
  <c r="BD21" i="11" a="1"/>
  <c r="AK7" i="26" a="1"/>
  <c r="AL35" i="22" a="1"/>
  <c r="AK34" i="29" a="1"/>
  <c r="AL32" i="11" a="1"/>
  <c r="AL7" i="22" a="1"/>
  <c r="AK43" i="30" a="1"/>
  <c r="BU49" i="11" a="1"/>
  <c r="AK47" i="34" a="1"/>
  <c r="AL11" i="29" a="1"/>
  <c r="AK32" i="34" a="1"/>
  <c r="AK45" i="20" a="1"/>
  <c r="BC12" i="11" a="1"/>
  <c r="AK32" i="29" a="1"/>
  <c r="AL25" i="22" a="1"/>
  <c r="AL29" i="32" a="1"/>
  <c r="AL48" i="29" a="1"/>
  <c r="BC39" i="11" a="1"/>
  <c r="AK15" i="31" a="1"/>
  <c r="AL35" i="34" a="1"/>
  <c r="BD36" i="11" a="1"/>
  <c r="AK7" i="27" a="1"/>
  <c r="AK45" i="30" a="1"/>
  <c r="BV49" i="11" a="1"/>
  <c r="CN40" i="11" a="1"/>
  <c r="AL6" i="28" a="1"/>
  <c r="AK34" i="22" a="1"/>
  <c r="AK42" i="28" a="1"/>
  <c r="AK22" i="21" a="1"/>
  <c r="AK46" i="29" a="1"/>
  <c r="AL40" i="30" a="1"/>
  <c r="AK49" i="20" a="1"/>
  <c r="BU21" i="11" a="1"/>
  <c r="BD41" i="11" a="1"/>
  <c r="AL23" i="29" a="1"/>
  <c r="AL13" i="30" a="1"/>
  <c r="AL14" i="26" a="1"/>
  <c r="AK28" i="34" a="1"/>
  <c r="AL50" i="35" a="1"/>
  <c r="BC15" i="11" a="1"/>
  <c r="AL19" i="26" a="1"/>
  <c r="AL43" i="23" a="1"/>
  <c r="AK38" i="35" a="1"/>
  <c r="AL19" i="23" a="1"/>
  <c r="AK50" i="28" a="1"/>
  <c r="AL17" i="32" a="1"/>
  <c r="BV54" i="11" a="1"/>
  <c r="AK12" i="25" a="1"/>
  <c r="AL45" i="25" a="1"/>
  <c r="AK5" i="28" a="1"/>
  <c r="AL32" i="20" a="1"/>
  <c r="CN5" i="11" a="1"/>
  <c r="AL25" i="20" a="1"/>
  <c r="AK48" i="21" a="1"/>
  <c r="AL40" i="27" a="1"/>
  <c r="AL50" i="26" a="1"/>
  <c r="AL34" i="11" a="1"/>
  <c r="BD45" i="11" a="1"/>
  <c r="AK17" i="23" a="1"/>
  <c r="AL24" i="26" a="1"/>
  <c r="AK31" i="32" a="1"/>
  <c r="AL15" i="35" a="1"/>
  <c r="AL19" i="27" a="1"/>
  <c r="DE29" i="11" a="1"/>
  <c r="AL51" i="34" a="1"/>
  <c r="AL39" i="22" a="1"/>
  <c r="AL47" i="35" a="1"/>
  <c r="AK41" i="34" a="1"/>
  <c r="AK54" i="29" a="1"/>
  <c r="CM20" i="11" a="1"/>
  <c r="AK37" i="24" a="1"/>
  <c r="AK23" i="29" a="1"/>
  <c r="BU39" i="11" a="1"/>
  <c r="AK52" i="21" a="1"/>
  <c r="AL26" i="20" a="1"/>
  <c r="AK54" i="27" a="1"/>
  <c r="AK5" i="23" a="1"/>
  <c r="AL18" i="25" a="1"/>
  <c r="AL15" i="31" a="1"/>
  <c r="AK11" i="32" a="1"/>
  <c r="AL18" i="28" a="1"/>
  <c r="AK20" i="22" a="1"/>
  <c r="AK19" i="28" a="1"/>
  <c r="AL27" i="32" a="1"/>
  <c r="AL35" i="20" a="1"/>
  <c r="AK10" i="26" a="1"/>
  <c r="CN38" i="11" a="1"/>
  <c r="BV29" i="11" a="1"/>
  <c r="BD8" i="11" a="1"/>
  <c r="AK33" i="24" a="1"/>
  <c r="AK38" i="30" a="1"/>
  <c r="BC10" i="11" a="1"/>
  <c r="BU6" i="11" a="1"/>
  <c r="AL5" i="25" a="1"/>
  <c r="BD48" i="11" a="1"/>
  <c r="AK31" i="20" a="1"/>
  <c r="AK28" i="24" a="1"/>
  <c r="AL28" i="35" a="1"/>
  <c r="AL49" i="25" a="1"/>
  <c r="AK7" i="20" a="1"/>
  <c r="AL16" i="30" a="1"/>
  <c r="AL9" i="11" a="1"/>
  <c r="AK10" i="21" a="1"/>
  <c r="AL7" i="24" a="1"/>
  <c r="AK45" i="32" a="1"/>
  <c r="AK42" i="26" a="1"/>
  <c r="AL35" i="21" a="1"/>
  <c r="AK8" i="26" a="1"/>
  <c r="AL33" i="30" a="1"/>
  <c r="AK37" i="29" a="1"/>
  <c r="AL19" i="22" a="1"/>
  <c r="AL14" i="11" a="1"/>
  <c r="AL48" i="28" a="1"/>
  <c r="AL26" i="21" a="1"/>
  <c r="AK40" i="31" a="1"/>
  <c r="AK17" i="11" a="1"/>
  <c r="AL34" i="21" a="1"/>
  <c r="DF52" i="11" a="1"/>
  <c r="AL39" i="21" a="1"/>
  <c r="DF35" i="11" a="1"/>
  <c r="AK45" i="31" a="1"/>
  <c r="AK42" i="27" a="1"/>
  <c r="AL28" i="34" a="1"/>
  <c r="AK43" i="31" a="1"/>
  <c r="AL46" i="11" a="1"/>
  <c r="AK51" i="34" a="1"/>
  <c r="AK54" i="20" a="1"/>
  <c r="AK36" i="30" a="1"/>
  <c r="AK35" i="26" a="1"/>
  <c r="AK37" i="21" a="1"/>
  <c r="AL30" i="22" a="1"/>
  <c r="CN32" i="11" a="1"/>
  <c r="AK44" i="11" a="1"/>
  <c r="DF40" i="11" a="1"/>
  <c r="AL39" i="11" a="1"/>
  <c r="DF29" i="11" a="1"/>
  <c r="AK33" i="30" a="1"/>
  <c r="AK34" i="11" a="1"/>
  <c r="AL20" i="23" a="1"/>
  <c r="AK33" i="25" a="1"/>
  <c r="AK10" i="31" a="1"/>
  <c r="AL35" i="32" a="1"/>
  <c r="AK34" i="32" a="1"/>
  <c r="AK54" i="21" a="1"/>
  <c r="AK30" i="34" a="1"/>
  <c r="AL7" i="30" a="1"/>
  <c r="AL34" i="24" a="1"/>
  <c r="BU26" i="11" a="1"/>
  <c r="BD9" i="11" a="1"/>
  <c r="AL44" i="32" a="1"/>
  <c r="CN9" i="11" a="1"/>
  <c r="AL48" i="32" a="1"/>
  <c r="AK17" i="21" a="1"/>
  <c r="CN31" i="11" a="1"/>
  <c r="AL48" i="25" a="1"/>
  <c r="AL44" i="21" a="1"/>
  <c r="AK45" i="27" a="1"/>
  <c r="CM15" i="11" a="1"/>
  <c r="CN29" i="11" a="1"/>
  <c r="AK53" i="34" a="1"/>
  <c r="AL24" i="32" a="1"/>
  <c r="BU51" i="11" a="1"/>
  <c r="AK48" i="11" a="1"/>
  <c r="AK49" i="25" a="1"/>
  <c r="AK29" i="26" a="1"/>
  <c r="AL44" i="30" a="1"/>
  <c r="AK33" i="32" a="1"/>
  <c r="AL39" i="35" a="1"/>
  <c r="AK9" i="35" a="1"/>
  <c r="AK51" i="31" a="1"/>
  <c r="AL13" i="32" a="1"/>
  <c r="CN6" i="11" a="1"/>
  <c r="AL38" i="20" a="1"/>
  <c r="AL48" i="34" a="1"/>
  <c r="AK38" i="26" a="1"/>
  <c r="AL17" i="23" a="1"/>
  <c r="AK43" i="34" a="1"/>
  <c r="AK49" i="35" a="1"/>
  <c r="AK44" i="32" a="1"/>
  <c r="AL52" i="29" a="1"/>
  <c r="BV9" i="11" a="1"/>
  <c r="AL30" i="28" a="1"/>
  <c r="AL33" i="34" a="1"/>
  <c r="AK10" i="28" a="1"/>
  <c r="DF7" i="11" a="1"/>
  <c r="DF6" i="11" a="1"/>
  <c r="AK23" i="25" a="1"/>
  <c r="AK35" i="29" a="1"/>
  <c r="AK26" i="34" a="1"/>
  <c r="AK38" i="11" a="1"/>
  <c r="AL47" i="24" a="1"/>
  <c r="AL34" i="28" a="1"/>
  <c r="AK23" i="20" a="1"/>
  <c r="DF5" i="11" a="1"/>
  <c r="AL22" i="34" a="1"/>
  <c r="DE7" i="11" a="1"/>
  <c r="AK25" i="21" a="1"/>
  <c r="AL33" i="28" a="1"/>
  <c r="BC24" i="11" a="1"/>
  <c r="AK23" i="24" a="1"/>
  <c r="AK35" i="31" a="1"/>
  <c r="AK14" i="20" a="1"/>
  <c r="CN47" i="11" a="1"/>
  <c r="AL28" i="28" a="1"/>
  <c r="AL30" i="20" a="1"/>
  <c r="AL23" i="20" a="1"/>
  <c r="AL30" i="34" a="1"/>
  <c r="AK52" i="25" a="1"/>
  <c r="AL12" i="24" a="1"/>
  <c r="DE32" i="11" a="1"/>
  <c r="AL17" i="26" a="1"/>
  <c r="DF42" i="11" a="1"/>
  <c r="CM48" i="11" a="1"/>
  <c r="AK42" i="24" a="1"/>
  <c r="AL45" i="11" a="1"/>
  <c r="AL49" i="24" a="1"/>
  <c r="AK43" i="24" a="1"/>
  <c r="AL10" i="28" a="1"/>
  <c r="AK49" i="30" a="1"/>
  <c r="AL23" i="30" a="1"/>
  <c r="AK28" i="35" a="1"/>
  <c r="AK32" i="21" a="1"/>
  <c r="AK9" i="23" a="1"/>
  <c r="AK46" i="27" a="1"/>
  <c r="AK48" i="35" a="1"/>
  <c r="AK46" i="26" a="1"/>
  <c r="AK6" i="34" a="1"/>
  <c r="AL11" i="31" a="1"/>
  <c r="AK25" i="29" a="1"/>
  <c r="AL18" i="26" a="1"/>
  <c r="AL8" i="25" a="1"/>
  <c r="AL53" i="21" a="1"/>
  <c r="AL9" i="25" a="1"/>
  <c r="AL37" i="29" a="1"/>
  <c r="AK26" i="28" a="1"/>
  <c r="AK7" i="23" a="1"/>
  <c r="AK17" i="26" a="1"/>
  <c r="AK5" i="21" a="1"/>
  <c r="AL38" i="28" a="1"/>
  <c r="AL48" i="30" a="1"/>
  <c r="CM7" i="11" a="1"/>
  <c r="AK32" i="22" a="1"/>
  <c r="AK6" i="29" a="1"/>
  <c r="DE11" i="11" a="1"/>
  <c r="AK40" i="35" a="1"/>
  <c r="AL31" i="29" a="1"/>
  <c r="AK20" i="34" a="1"/>
  <c r="BC35" i="11" a="1"/>
  <c r="AL40" i="32" a="1"/>
  <c r="AL31" i="32" a="1"/>
  <c r="AL25" i="21" a="1"/>
  <c r="BU36" i="11" a="1"/>
  <c r="AK9" i="30" a="1"/>
  <c r="AL33" i="25" a="1"/>
  <c r="AL47" i="30" a="1"/>
  <c r="AL45" i="22" a="1"/>
  <c r="AL6" i="25" a="1"/>
  <c r="AK14" i="32" a="1"/>
  <c r="AK19" i="23" a="1"/>
  <c r="AL22" i="22" a="1"/>
  <c r="AK7" i="21" a="1"/>
  <c r="AL26" i="26" a="1"/>
  <c r="AK14" i="34" a="1"/>
  <c r="AL28" i="23" a="1"/>
  <c r="AL9" i="26" a="1"/>
  <c r="AL37" i="25" a="1"/>
  <c r="AK43" i="35" a="1"/>
  <c r="AL50" i="20" a="1"/>
  <c r="AK46" i="32" a="1"/>
  <c r="AK17" i="28" a="1"/>
  <c r="AK26" i="30" a="1"/>
  <c r="AK32" i="35" a="1"/>
  <c r="AK6" i="26" a="1"/>
  <c r="AK6" i="28" a="1"/>
  <c r="AK32" i="31" a="1"/>
  <c r="AL49" i="27" a="1"/>
  <c r="AK20" i="26" a="1"/>
  <c r="AK10" i="25" a="1"/>
  <c r="AL37" i="31" a="1"/>
  <c r="AK15" i="21" a="1"/>
  <c r="AK40" i="28" a="1"/>
  <c r="AK24" i="29" a="1"/>
  <c r="AL53" i="26" a="1"/>
  <c r="AK49" i="29" a="1"/>
  <c r="AK41" i="21" a="1"/>
  <c r="BC29" i="11" a="1"/>
  <c r="AL54" i="35" a="1"/>
  <c r="AL11" i="25" a="1"/>
  <c r="AL46" i="34" a="1"/>
  <c r="AL6" i="30" a="1"/>
  <c r="AL20" i="21" a="1"/>
  <c r="AL25" i="27" a="1"/>
  <c r="AK31" i="11" a="1"/>
  <c r="AK38" i="25" a="1"/>
  <c r="AK35" i="20" a="1"/>
  <c r="BD34" i="11" a="1"/>
  <c r="AK25" i="27" a="1"/>
  <c r="AK48" i="20" a="1"/>
  <c r="AK42" i="20" a="1"/>
  <c r="AK41" i="26" a="1"/>
  <c r="AK36" i="26" a="1"/>
  <c r="AL27" i="21" a="1"/>
  <c r="AK5" i="32" a="1"/>
  <c r="AK22" i="30" a="1"/>
  <c r="AK10" i="20" a="1"/>
  <c r="AK19" i="30" a="1"/>
  <c r="AL29" i="22" a="1"/>
  <c r="AL36" i="28" a="1"/>
  <c r="AL18" i="34" a="1"/>
  <c r="AL7" i="34" a="1"/>
  <c r="AK47" i="26" a="1"/>
  <c r="AK34" i="35" a="1"/>
  <c r="AK33" i="20" a="1"/>
  <c r="AL34" i="25" a="1"/>
  <c r="CN20" i="11" a="1"/>
  <c r="AL32" i="26" a="1"/>
  <c r="AK16" i="28" a="1"/>
  <c r="AK16" i="34" a="1"/>
  <c r="DF28" i="11" a="1"/>
  <c r="AL44" i="20" a="1"/>
  <c r="AK47" i="30" a="1"/>
  <c r="AK21" i="21" a="1"/>
  <c r="AL24" i="20" a="1"/>
  <c r="BC36" i="11" a="1"/>
  <c r="AL37" i="23" a="1"/>
  <c r="AL31" i="35" a="1"/>
  <c r="AK39" i="25" a="1"/>
  <c r="AL28" i="32" a="1"/>
  <c r="AL47" i="31" a="1"/>
  <c r="CN37" i="11" a="1"/>
  <c r="AL16" i="32" a="1"/>
  <c r="AL6" i="32" a="1"/>
  <c r="AL54" i="34" a="1"/>
  <c r="AK23" i="30" a="1"/>
  <c r="AL18" i="29" a="1"/>
  <c r="AL33" i="32" a="1"/>
  <c r="AK12" i="11" a="1"/>
  <c r="AK32" i="26" a="1"/>
  <c r="AK42" i="22" a="1"/>
  <c r="AL5" i="21" a="1"/>
  <c r="BD49" i="11" a="1"/>
  <c r="AL48" i="22" a="1"/>
  <c r="AL13" i="27" a="1"/>
  <c r="AK36" i="29" a="1"/>
  <c r="AK20" i="31" a="1"/>
  <c r="AL18" i="32" a="1"/>
  <c r="AL15" i="24" a="1"/>
  <c r="AL50" i="31" a="1"/>
  <c r="BC7" i="11" a="1"/>
  <c r="AL33" i="11" a="1"/>
  <c r="AK51" i="28" a="1"/>
  <c r="AL42" i="22" a="1"/>
  <c r="AK27" i="24" a="1"/>
  <c r="AK15" i="30" a="1"/>
  <c r="AL49" i="32" a="1"/>
  <c r="AL10" i="30" a="1"/>
  <c r="AK34" i="23" a="1"/>
  <c r="AK7" i="34" a="1"/>
  <c r="AK46" i="11" a="1"/>
  <c r="AK43" i="25" a="1"/>
  <c r="CM18" i="11" a="1"/>
  <c r="AL8" i="11" a="1"/>
  <c r="AL50" i="32" a="1"/>
  <c r="AK35" i="24" a="1"/>
  <c r="AL12" i="21" a="1"/>
  <c r="AL32" i="28" a="1"/>
  <c r="AK5" i="11" a="1"/>
  <c r="CN50" i="11" a="1"/>
  <c r="BD33" i="11" a="1"/>
  <c r="AL25" i="23" a="1"/>
  <c r="CN14" i="11" a="1"/>
  <c r="BC28" i="11" a="1"/>
  <c r="AK13" i="32" a="1"/>
  <c r="AL39" i="28" a="1"/>
  <c r="AK54" i="35" a="1"/>
  <c r="AL5" i="28" a="1"/>
  <c r="AK43" i="11" a="1"/>
  <c r="AK19" i="35" a="1"/>
  <c r="CN12" i="11" a="1"/>
  <c r="AL12" i="32" a="1"/>
  <c r="AL8" i="29" a="1"/>
  <c r="AL39" i="27" a="1"/>
  <c r="AK30" i="35" a="1"/>
  <c r="AL12" i="26" a="1"/>
  <c r="AL54" i="28" a="1"/>
  <c r="AL14" i="30" a="1"/>
  <c r="AL36" i="30" a="1"/>
  <c r="AK30" i="27" a="1"/>
  <c r="AK36" i="21" a="1"/>
  <c r="AK19" i="29" a="1"/>
  <c r="AL14" i="32" a="1"/>
  <c r="AL43" i="30" a="1"/>
  <c r="AK7" i="31" a="1"/>
  <c r="BC27" i="11" a="1"/>
  <c r="AK18" i="11" a="1"/>
  <c r="AL28" i="24" a="1"/>
  <c r="AK12" i="28" a="1"/>
  <c r="AL21" i="26" a="1"/>
  <c r="AL24" i="23" a="1"/>
  <c r="CM47" i="11" a="1"/>
  <c r="CM32" i="11" a="1"/>
  <c r="AK41" i="20" a="1"/>
  <c r="AK22" i="34" a="1"/>
  <c r="AK17" i="31" a="1"/>
  <c r="AK53" i="26" a="1"/>
  <c r="AL31" i="21" a="1"/>
  <c r="AK47" i="20" a="1"/>
  <c r="AK27" i="21" a="1"/>
  <c r="AL5" i="26" a="1"/>
  <c r="AK9" i="24" a="1"/>
  <c r="AL15" i="34" a="1"/>
  <c r="AK13" i="31" a="1"/>
  <c r="AL12" i="28" a="1"/>
  <c r="BU40" i="11" a="1"/>
  <c r="BD6" i="11" a="1"/>
  <c r="AL27" i="22" a="1"/>
  <c r="CM39" i="11" a="1"/>
  <c r="AK27" i="20" a="1"/>
  <c r="AL11" i="23" a="1"/>
  <c r="AL17" i="27" a="1"/>
  <c r="AK54" i="22" a="1"/>
  <c r="AL53" i="29" a="1"/>
  <c r="AL9" i="20" a="1"/>
  <c r="AK52" i="28" a="1"/>
  <c r="AL36" i="24" a="1"/>
  <c r="AK33" i="35" a="1"/>
  <c r="AL52" i="20" a="1"/>
  <c r="BU13" i="11" a="1"/>
  <c r="AL47" i="29" a="1"/>
  <c r="AL12" i="31" a="1"/>
  <c r="CM28" i="11" a="1"/>
  <c r="CM42" i="11" a="1"/>
  <c r="BU14" i="11" a="1"/>
  <c r="CN16" i="11" a="1"/>
  <c r="CM37" i="11" a="1"/>
  <c r="AK32" i="25" a="1"/>
  <c r="AL31" i="23" a="1"/>
  <c r="DE33" i="11" a="1"/>
  <c r="AL43" i="29" a="1"/>
  <c r="AK5" i="22" a="1"/>
  <c r="AL13" i="21" a="1"/>
  <c r="AL53" i="28" a="1"/>
  <c r="AK41" i="30" a="1"/>
  <c r="AL27" i="34" a="1"/>
  <c r="AK15" i="28" a="1"/>
  <c r="AK25" i="30" a="1"/>
  <c r="AK8" i="31" a="1"/>
  <c r="AL21" i="22" a="1"/>
  <c r="AL50" i="22" a="1"/>
  <c r="AK51" i="11" a="1"/>
  <c r="CN23" i="11" a="1"/>
  <c r="BU27" i="11" a="1"/>
  <c r="AK29" i="25" a="1"/>
  <c r="BV23" i="11" a="1"/>
  <c r="BD31" i="11" a="1"/>
  <c r="AK46" i="20" a="1"/>
  <c r="AL30" i="35" a="1"/>
  <c r="AL42" i="30" a="1"/>
  <c r="AL32" i="24" a="1"/>
  <c r="AL25" i="31" a="1"/>
  <c r="AL17" i="25" a="1"/>
  <c r="AK11" i="25" a="1"/>
  <c r="AK34" i="20" a="1"/>
  <c r="AL14" i="29" a="1"/>
  <c r="AL22" i="20" a="1"/>
  <c r="AK31" i="30" a="1"/>
  <c r="AL45" i="32" a="1"/>
  <c r="AK16" i="27" a="1"/>
  <c r="AL46" i="26" a="1"/>
  <c r="CM17" i="11" a="1"/>
  <c r="CN52" i="11" a="1"/>
  <c r="AL9" i="22" a="1"/>
  <c r="AL27" i="35" a="1"/>
  <c r="AK12" i="35" a="1"/>
  <c r="AL41" i="29" a="1"/>
  <c r="AK48" i="25" a="1"/>
  <c r="CN28" i="11" a="1"/>
  <c r="AK7" i="35" a="1"/>
  <c r="AL34" i="23" a="1"/>
  <c r="AK30" i="23" a="1"/>
  <c r="AK13" i="22" a="1"/>
  <c r="AK22" i="11" a="1"/>
  <c r="AK22" i="31" a="1"/>
  <c r="AK23" i="11" a="1"/>
  <c r="AK30" i="25" a="1"/>
  <c r="AK54" i="25" a="1"/>
  <c r="AL14" i="23" a="1"/>
  <c r="DE6" i="11" a="1"/>
  <c r="AL20" i="31" a="1"/>
  <c r="CM27" i="11" a="1"/>
  <c r="AL26" i="32" a="1"/>
  <c r="AL37" i="20" a="1"/>
  <c r="CN33" i="11" a="1"/>
  <c r="AK52" i="31" a="1"/>
  <c r="AK21" i="35" a="1"/>
  <c r="AL40" i="20" a="1"/>
  <c r="AL54" i="23" a="1"/>
  <c r="BV38" i="11" a="1"/>
  <c r="DE35" i="11" a="1"/>
  <c r="AK34" i="24" a="1"/>
  <c r="AK35" i="11" a="1"/>
  <c r="AK41" i="11" a="1"/>
  <c r="AL34" i="29" a="1"/>
  <c r="AK9" i="20" a="1"/>
  <c r="AL46" i="28" a="1"/>
  <c r="BV37" i="11" a="1"/>
  <c r="AL22" i="25" a="1"/>
  <c r="AK44" i="27" a="1"/>
  <c r="AL6" i="31" a="1"/>
  <c r="AK14" i="26" a="1"/>
  <c r="BD16" i="11" a="1"/>
  <c r="AL30" i="24" a="1"/>
  <c r="AL12" i="27" a="1"/>
  <c r="BV12" i="11" a="1"/>
  <c r="AK47" i="29" a="1"/>
  <c r="AL34" i="34" a="1"/>
  <c r="CN46" i="11" a="1"/>
  <c r="AK25" i="32" a="1"/>
  <c r="DE42" i="11" a="1"/>
  <c r="AL7" i="21" a="1"/>
  <c r="AL54" i="24" a="1"/>
  <c r="AL43" i="21" a="1"/>
  <c r="AL24" i="24" a="1"/>
  <c r="AL45" i="29" a="1"/>
  <c r="AK39" i="29" a="1"/>
  <c r="AL6" i="34" a="1"/>
  <c r="AL51" i="11" a="1"/>
  <c r="AL52" i="22" a="1"/>
  <c r="AK16" i="21" a="1"/>
  <c r="AK15" i="27" a="1"/>
  <c r="DF19" i="11" a="1"/>
  <c r="AK35" i="27" a="1"/>
  <c r="AL23" i="21" a="1"/>
  <c r="AL43" i="31" a="1"/>
  <c r="BU17" i="11" a="1"/>
  <c r="AK6" i="23" a="1"/>
  <c r="AL21" i="29" a="1"/>
  <c r="DE46" i="11" a="1"/>
  <c r="AK25" i="35" a="1"/>
  <c r="AL7" i="35" a="1"/>
  <c r="AL28" i="11" a="1"/>
  <c r="AL48" i="23" a="1"/>
  <c r="AL20" i="11" a="1"/>
  <c r="AK9" i="34" a="1"/>
  <c r="DE24" i="11" a="1"/>
  <c r="AL29" i="28" a="1"/>
  <c r="AK16" i="11" a="1"/>
  <c r="AK36" i="22" a="1"/>
  <c r="AK20" i="11" a="1"/>
  <c r="AL18" i="22" a="1"/>
  <c r="AL22" i="27" a="1"/>
  <c r="AL16" i="22" a="1"/>
  <c r="AK24" i="20" a="1"/>
  <c r="AK16" i="22" a="1"/>
  <c r="BD39" i="11" a="1"/>
  <c r="AL39" i="23" a="1"/>
  <c r="AL33" i="23" a="1"/>
  <c r="AK18" i="30" a="1"/>
  <c r="CM16" i="11" a="1"/>
  <c r="AL33" i="21" a="1"/>
  <c r="AL18" i="24" a="1"/>
  <c r="AK5" i="27" a="1"/>
  <c r="BV17" i="11" a="1"/>
  <c r="AL9" i="23" a="1"/>
  <c r="AL29" i="31" a="1"/>
  <c r="AL9" i="34" a="1"/>
  <c r="AL9" i="32" a="1"/>
  <c r="AL32" i="31" a="1"/>
  <c r="AL28" i="27" a="1"/>
  <c r="BV40" i="11" a="1"/>
  <c r="AK12" i="23" a="1"/>
  <c r="AK45" i="23" a="1"/>
  <c r="AL7" i="26" a="1"/>
  <c r="AL24" i="28" a="1"/>
  <c r="AK22" i="28" a="1"/>
  <c r="AK14" i="29" a="1"/>
  <c r="AL16" i="25" a="1"/>
  <c r="AL15" i="11" a="1"/>
  <c r="BD43" i="11" a="1"/>
  <c r="AK49" i="28" a="1"/>
  <c r="AL19" i="30" a="1"/>
  <c r="AL12" i="25" a="1"/>
  <c r="AK11" i="31" a="1"/>
  <c r="AK37" i="26" a="1"/>
  <c r="AL49" i="30" a="1"/>
  <c r="AK17" i="20" a="1"/>
  <c r="AL40" i="24" a="1"/>
  <c r="DF8" i="11" a="1"/>
  <c r="AK23" i="22" a="1"/>
  <c r="DE19" i="11" a="1"/>
  <c r="BU24" i="11" a="1"/>
  <c r="AL24" i="30" a="1"/>
  <c r="AK18" i="28" a="1"/>
  <c r="BV21" i="11" a="1"/>
  <c r="AK37" i="31" a="1"/>
  <c r="AK35" i="32" a="1"/>
  <c r="AK49" i="34" a="1"/>
  <c r="AL53" i="20" a="1"/>
  <c r="BC45" i="11" a="1"/>
  <c r="AK25" i="31" a="1"/>
  <c r="AK31" i="22" a="1"/>
  <c r="DF53" i="11" a="1"/>
  <c r="AK14" i="28" a="1"/>
  <c r="AL38" i="30" a="1"/>
  <c r="AL24" i="11" a="1"/>
  <c r="BV34" i="11" a="1"/>
  <c r="AL38" i="24" a="1"/>
  <c r="AL38" i="32" a="1"/>
  <c r="AL45" i="31" a="1"/>
  <c r="AK23" i="35" a="1"/>
  <c r="AL51" i="21" a="1"/>
  <c r="BD7" i="11" a="1"/>
  <c r="AL6" i="20" a="1"/>
  <c r="AL19" i="20" a="1"/>
  <c r="AK42" i="34" a="1"/>
  <c r="AL10" i="21" a="1"/>
  <c r="AK6" i="21" a="1"/>
  <c r="AK53" i="32" a="1"/>
  <c r="AL37" i="26" a="1"/>
  <c r="AL21" i="11" a="1"/>
  <c r="AL5" i="11" a="1"/>
  <c r="AK18" i="23" a="1"/>
  <c r="AL12" i="22" a="1"/>
  <c r="AK28" i="25" a="1"/>
  <c r="AK45" i="11" a="1"/>
  <c r="AL5" i="20" a="1"/>
  <c r="AL7" i="32" a="1"/>
  <c r="AL8" i="31" a="1"/>
  <c r="DE20" i="11" a="1"/>
  <c r="AK42" i="31" a="1"/>
  <c r="BC17" i="11" a="1"/>
  <c r="DE23" i="11" a="1"/>
  <c r="AL13" i="24" a="1"/>
  <c r="AL36" i="31" a="1"/>
  <c r="AK19" i="32" a="1"/>
  <c r="AL51" i="24" a="1"/>
  <c r="AK28" i="22" a="1"/>
  <c r="AK52" i="20" a="1"/>
  <c r="AK44" i="25" a="1"/>
  <c r="AK47" i="25" a="1"/>
  <c r="AK28" i="26" a="1"/>
  <c r="AL32" i="22" a="1"/>
  <c r="AL16" i="35" a="1"/>
  <c r="AL49" i="34" a="1"/>
  <c r="AK38" i="27" a="1"/>
  <c r="AK43" i="32" a="1"/>
  <c r="DF51" i="11" a="1"/>
  <c r="BC21" i="11" a="1"/>
  <c r="AK37" i="30" a="1"/>
  <c r="BU7" i="11" a="1"/>
  <c r="AK14" i="21" a="1"/>
  <c r="CM5" i="11" a="1"/>
  <c r="CM45" i="11" a="1"/>
  <c r="AL12" i="20" a="1"/>
  <c r="AL52" i="34" a="1"/>
  <c r="AK34" i="25" a="1"/>
  <c r="AL31" i="34" a="1"/>
  <c r="AL15" i="21" a="1"/>
  <c r="AL13" i="31" a="1"/>
  <c r="AK36" i="20" a="1"/>
  <c r="AK27" i="25" a="1"/>
  <c r="AL11" i="27" a="1"/>
  <c r="AL41" i="21" a="1"/>
  <c r="AL28" i="26" a="1"/>
  <c r="CN43" i="11" a="1"/>
  <c r="CN10" i="11" a="1"/>
  <c r="AL49" i="29" a="1"/>
  <c r="DF22" i="11" a="1"/>
  <c r="BV24" i="11" a="1"/>
  <c r="AK50" i="31" a="1"/>
  <c r="AL34" i="31" a="1"/>
  <c r="AL36" i="26" a="1"/>
  <c r="AL19" i="31" a="1"/>
  <c r="AL36" i="35" a="1"/>
  <c r="DF16" i="11" a="1"/>
  <c r="BU5" i="11" a="1"/>
  <c r="AL23" i="25" a="1"/>
  <c r="AL16" i="21" a="1"/>
  <c r="AK39" i="28" a="1"/>
  <c r="AK30" i="21" a="1"/>
  <c r="DF46" i="11" a="1"/>
  <c r="AL7" i="20" a="1"/>
  <c r="AK24" i="23" a="1"/>
  <c r="AL6" i="29" a="1"/>
  <c r="AL50" i="21" a="1"/>
  <c r="AL34" i="26" a="1"/>
  <c r="BD19" i="11" a="1"/>
  <c r="AK40" i="20" a="1"/>
  <c r="AL53" i="24" a="1"/>
  <c r="AK29" i="20" a="1"/>
  <c r="BU42" i="11" a="1"/>
  <c r="AK35" i="22" a="1"/>
  <c r="AL13" i="26" a="1"/>
  <c r="AK11" i="23" a="1"/>
  <c r="AL12" i="11" a="1"/>
  <c r="BD32" i="11" a="1"/>
  <c r="AK24" i="34" a="1"/>
  <c r="AK12" i="20" a="1"/>
  <c r="AL11" i="24" a="1"/>
  <c r="CN53" i="11" a="1"/>
  <c r="AL47" i="23" a="1"/>
  <c r="AK18" i="32" a="1"/>
  <c r="AL49" i="26" a="1"/>
  <c r="AL7" i="28" a="1"/>
  <c r="AL40" i="21" a="1"/>
  <c r="AK23" i="32" a="1"/>
  <c r="AK42" i="21" a="1"/>
  <c r="AL7" i="27" a="1"/>
  <c r="AK15" i="35" a="1"/>
  <c r="AL18" i="21" a="1"/>
  <c r="AL52" i="31" a="1"/>
  <c r="AL19" i="32" a="1"/>
  <c r="AK49" i="11" a="1"/>
  <c r="AK43" i="26" a="1"/>
  <c r="BU54" i="11" a="1"/>
  <c r="AL49" i="21" a="1"/>
  <c r="AL44" i="26" a="1"/>
  <c r="BU41" i="11" a="1"/>
  <c r="AL29" i="20" a="1"/>
  <c r="AK16" i="24" a="1"/>
  <c r="AL23" i="31" a="1"/>
  <c r="DF9" i="11" a="1"/>
  <c r="AK19" i="11" a="1"/>
  <c r="AK43" i="20" a="1"/>
  <c r="BD46" i="11" a="1"/>
  <c r="DE52" i="11" a="1"/>
  <c r="BU9" i="11" a="1"/>
  <c r="AK39" i="23" a="1"/>
  <c r="AL46" i="24" a="1"/>
  <c r="AK47" i="23" a="1"/>
  <c r="AL9" i="27" a="1"/>
  <c r="AL23" i="26" a="1"/>
  <c r="AL45" i="34" a="1"/>
  <c r="AL24" i="25" a="1"/>
  <c r="BU53" i="11" a="1"/>
  <c r="AL48" i="24" a="1"/>
  <c r="BV52" i="11" a="1"/>
  <c r="AL49" i="22" a="1"/>
  <c r="AK54" i="24" a="1"/>
  <c r="AK29" i="22" a="1"/>
  <c r="AK28" i="29" a="1"/>
  <c r="BD53" i="11" a="1"/>
  <c r="AL33" i="26" a="1"/>
  <c r="AL32" i="35" a="1"/>
  <c r="AK30" i="24" a="1"/>
  <c r="AL23" i="11" a="1"/>
  <c r="AL8" i="21" a="1"/>
  <c r="AK20" i="29" a="1"/>
  <c r="AL25" i="28" a="1"/>
  <c r="AK16" i="20" a="1"/>
  <c r="AL35" i="30" a="1"/>
  <c r="DE49" i="11" a="1"/>
  <c r="BV18" i="11" a="1"/>
  <c r="AK12" i="30" a="1"/>
  <c r="AL19" i="11" a="1"/>
  <c r="AL35" i="29" a="1"/>
  <c r="AK14" i="22" a="1"/>
  <c r="BV35" i="11" a="1"/>
  <c r="AK54" i="34" a="1"/>
  <c r="AK27" i="23" a="1"/>
  <c r="AK13" i="25" a="1"/>
  <c r="AL14" i="27" a="1"/>
  <c r="AL43" i="35" a="1"/>
  <c r="DE39" i="11" a="1"/>
  <c r="AK52" i="26" a="1"/>
  <c r="AK30" i="30" a="1"/>
  <c r="AL17" i="29" a="1"/>
  <c r="BC6" i="11" a="1"/>
  <c r="AL54" i="31" a="1"/>
  <c r="AK27" i="22" a="1"/>
  <c r="AL38" i="31" a="1"/>
  <c r="DE25" i="11" a="1"/>
  <c r="AK24" i="24" a="1"/>
  <c r="AK47" i="28" a="1"/>
  <c r="AK29" i="31" a="1"/>
  <c r="AK30" i="20" a="1"/>
  <c r="AL10" i="29" a="1"/>
  <c r="AL37" i="28" a="1"/>
  <c r="AK41" i="32" a="1"/>
  <c r="AL33" i="31" a="1"/>
  <c r="BU31" i="11" a="1"/>
  <c r="AL47" i="22" a="1"/>
  <c r="AK45" i="21" a="1"/>
  <c r="AL8" i="30" a="1"/>
  <c r="AL17" i="22" a="1"/>
  <c r="AK45" i="34" a="1"/>
  <c r="AL40" i="34" a="1"/>
  <c r="AK41" i="23" a="1"/>
  <c r="AK28" i="32" a="1"/>
  <c r="AK31" i="29" a="1"/>
  <c r="AK11" i="27" a="1"/>
  <c r="BD14" i="11" a="1"/>
  <c r="AK11" i="34" a="1"/>
  <c r="AL8" i="34" a="1"/>
  <c r="AL20" i="26" a="1"/>
  <c r="AK44" i="29" a="1"/>
  <c r="AK35" i="34" a="1"/>
  <c r="AL5" i="30" a="1"/>
  <c r="AL10" i="27" a="1"/>
  <c r="AL41" i="26" a="1"/>
  <c r="AL16" i="24" a="1"/>
  <c r="AL31" i="22" a="1"/>
  <c r="CM13" i="11" a="1"/>
  <c r="AL43" i="25" a="1"/>
  <c r="AL36" i="22" a="1"/>
  <c r="AL11" i="11" a="1"/>
  <c r="AK39" i="26" a="1"/>
  <c r="AK17" i="27" a="1"/>
  <c r="AK49" i="21" a="1"/>
  <c r="CM8" i="11" a="1"/>
  <c r="AL19" i="29" a="1"/>
  <c r="BC25" i="11" a="1"/>
  <c r="AK18" i="31" a="1"/>
  <c r="AL16" i="28" a="1"/>
  <c r="AL7" i="25" a="1"/>
  <c r="AL32" i="29" a="1"/>
  <c r="AL33" i="29" a="1"/>
  <c r="CM52" i="11" a="1"/>
  <c r="AK42" i="32" a="1"/>
  <c r="AL50" i="24" a="1"/>
  <c r="AK49" i="24" a="1"/>
  <c r="AK6" i="20" a="1"/>
  <c r="CM26" i="11" a="1"/>
  <c r="AL44" i="28" a="1"/>
  <c r="AL35" i="24" a="1"/>
  <c r="AK44" i="21" a="1"/>
  <c r="DE51" i="11" a="1"/>
  <c r="DF18" i="11" a="1"/>
  <c r="AL54" i="30" a="1"/>
  <c r="AK35" i="30" a="1"/>
  <c r="AL28" i="22" a="1"/>
  <c r="AL31" i="28" a="1"/>
  <c r="AK51" i="32" a="1"/>
  <c r="AL5" i="24" a="1"/>
  <c r="AL5" i="23" a="1"/>
  <c r="AL42" i="23" a="1"/>
  <c r="AK29" i="11" a="1"/>
  <c r="AL42" i="32" a="1"/>
  <c r="AK21" i="28" a="1"/>
  <c r="AK34" i="34" a="1"/>
  <c r="AK28" i="31" a="1"/>
  <c r="AL25" i="25" a="1"/>
  <c r="AL54" i="22" a="1"/>
  <c r="AL7" i="31" a="1"/>
  <c r="AL38" i="22" a="1"/>
  <c r="AK20" i="28" a="1"/>
  <c r="AL45" i="24" a="1"/>
  <c r="AK36" i="34" a="1"/>
  <c r="BC42" i="11" a="1"/>
  <c r="AL35" i="27" a="1"/>
  <c r="AK25" i="25" a="1"/>
  <c r="AL14" i="20" a="1"/>
  <c r="AL24" i="35" a="1"/>
  <c r="AK51" i="20" a="1"/>
  <c r="AL20" i="32" a="1"/>
  <c r="AK48" i="28" a="1"/>
  <c r="AL13" i="25" a="1"/>
  <c r="AL20" i="29" a="1"/>
  <c r="AL21" i="27" a="1"/>
  <c r="AL10" i="22" a="1"/>
  <c r="AL11" i="20" a="1"/>
  <c r="AK15" i="34" a="1"/>
  <c r="AL46" i="20" a="1"/>
  <c r="BD37" i="11" a="1"/>
  <c r="AL14" i="34" a="1"/>
  <c r="AK12" i="26" a="1"/>
  <c r="BU16" i="11" a="1"/>
  <c r="AL43" i="24" a="1"/>
  <c r="AL44" i="23" a="1"/>
  <c r="AL17" i="28" a="1"/>
  <c r="AK40" i="29" a="1"/>
  <c r="AL23" i="35" a="1"/>
  <c r="CN51" i="11" a="1"/>
  <c r="AL46" i="32" a="1"/>
  <c r="BV20" i="11" a="1"/>
  <c r="AL30" i="25" a="1"/>
  <c r="AL35" i="31" a="1"/>
  <c r="AK53" i="28" a="1"/>
  <c r="AL12" i="23" a="1"/>
  <c r="AK25" i="34" a="1"/>
  <c r="AK21" i="11" a="1"/>
  <c r="AL29" i="27" a="1"/>
  <c r="AL23" i="34" a="1"/>
  <c r="AK20" i="32" a="1"/>
  <c r="AL19" i="21" a="1"/>
  <c r="AK29" i="34" a="1"/>
  <c r="AK53" i="25" a="1"/>
  <c r="DF44" i="11" a="1"/>
  <c r="AL8" i="35" a="1"/>
  <c r="AL39" i="31" a="1"/>
  <c r="AL37" i="27" a="1"/>
  <c r="AK30" i="26" a="1"/>
  <c r="AK37" i="25" a="1"/>
  <c r="AL8" i="20" a="1"/>
  <c r="AK33" i="34" a="1"/>
  <c r="AL53" i="22" a="1"/>
  <c r="AL53" i="34" a="1"/>
  <c r="AL45" i="26" a="1"/>
  <c r="AL45" i="27" a="1"/>
  <c r="AK29" i="32" a="1"/>
  <c r="AK8" i="34" a="1"/>
  <c r="AL22" i="11" a="1"/>
  <c r="AK27" i="31" a="1"/>
  <c r="AL11" i="32" a="1"/>
  <c r="AL44" i="25" a="1"/>
  <c r="AL54" i="32" a="1"/>
  <c r="AL25" i="11" a="1"/>
  <c r="DE14" i="11" a="1"/>
  <c r="AK26" i="27" a="1"/>
  <c r="AK16" i="31" a="1"/>
  <c r="AK37" i="23" a="1"/>
  <c r="AL38" i="29" a="1"/>
  <c r="AL52" i="32" a="1"/>
  <c r="AK41" i="24" a="1"/>
  <c r="AL32" i="32" a="1"/>
  <c r="AL42" i="27" a="1"/>
  <c r="AK47" i="35" a="1"/>
  <c r="AL17" i="31" a="1"/>
  <c r="AL24" i="31" a="1"/>
  <c r="BU23" i="11" a="1"/>
  <c r="AK46" i="22" a="1"/>
  <c r="DF47" i="11" a="1"/>
  <c r="AL24" i="22" a="1"/>
  <c r="AL35" i="23" a="1"/>
  <c r="AL52" i="24" a="1"/>
  <c r="AK7" i="30" a="1"/>
  <c r="AK39" i="35" a="1"/>
  <c r="DF24" i="11" a="1"/>
  <c r="AK53" i="35" a="1"/>
  <c r="AL28" i="30" a="1"/>
  <c r="AK45" i="24" a="1"/>
  <c r="BC37" i="11" a="1"/>
  <c r="AK31" i="21" a="1"/>
  <c r="AK10" i="32" a="1"/>
  <c r="AL16" i="27" a="1"/>
  <c r="AK31" i="35" a="1"/>
  <c r="DE37" i="11" a="1"/>
  <c r="AL27" i="24" a="1"/>
  <c r="AK52" i="35" a="1"/>
  <c r="DF23" i="11" a="1"/>
  <c r="CN15" i="11" a="1"/>
  <c r="AK44" i="35" a="1"/>
  <c r="AL41" i="30" a="1"/>
  <c r="BC26" i="11" a="1"/>
  <c r="CN44" i="11" a="1"/>
  <c r="AL52" i="30" a="1"/>
  <c r="AL32" i="21" a="1"/>
  <c r="AK53" i="27" a="1"/>
  <c r="AK44" i="20" a="1"/>
  <c r="BC23" i="11" a="1"/>
  <c r="AL23" i="32" a="1"/>
  <c r="AL17" i="34" a="1"/>
  <c r="CN39" i="11" a="1"/>
  <c r="AL52" i="21" a="1"/>
  <c r="AK26" i="20" a="1"/>
  <c r="AL10" i="35" a="1"/>
  <c r="AK50" i="25" a="1"/>
  <c r="AK24" i="11" a="1"/>
  <c r="AL14" i="24" a="1"/>
  <c r="AK39" i="30" a="1"/>
  <c r="AL32" i="34" a="1"/>
  <c r="AL20" i="22" a="1"/>
  <c r="BV6" i="11" a="1"/>
  <c r="AL29" i="26" a="1"/>
  <c r="AL50" i="30" a="1"/>
  <c r="BU12" i="11" a="1"/>
  <c r="CN48" i="11" a="1"/>
  <c r="AK31" i="24" a="1"/>
  <c r="CN21" i="11" a="1"/>
  <c r="AK43" i="28" a="1"/>
  <c r="AL21" i="35" a="1"/>
  <c r="BC47" i="11" a="1"/>
  <c r="AL26" i="27" a="1"/>
  <c r="AL11" i="21" a="1"/>
  <c r="AL12" i="29" a="1"/>
  <c r="AL38" i="23" a="1"/>
  <c r="AL31" i="26" a="1"/>
  <c r="BD13" i="11" a="1"/>
  <c r="AK22" i="20" a="1"/>
  <c r="AL18" i="20" a="1"/>
  <c r="AL33" i="20" a="1"/>
  <c r="AK14" i="11" a="1"/>
  <c r="AL25" i="34" a="1"/>
  <c r="AL9" i="35" a="1"/>
  <c r="AL54" i="27" a="1"/>
  <c r="AL42" i="20" a="1"/>
  <c r="AL21" i="34" a="1"/>
  <c r="AL53" i="27" a="1"/>
  <c r="AL41" i="22" a="1"/>
  <c r="AL5" i="27" a="1"/>
  <c r="BU22" i="11" a="1"/>
  <c r="AK48" i="22" a="1"/>
  <c r="AK44" i="22" a="1"/>
  <c r="AK41" i="28" a="1"/>
  <c r="AL37" i="35" a="1"/>
  <c r="AK44" i="31" a="1"/>
  <c r="AK37" i="28" a="1"/>
  <c r="AL50" i="25" a="1"/>
  <c r="AK12" i="32" a="1"/>
  <c r="BC31" i="11" a="1"/>
  <c r="DF38" i="11" a="1"/>
  <c r="AK18" i="26" a="1"/>
  <c r="AL17" i="35" a="1"/>
  <c r="AK11" i="21" a="1"/>
  <c r="DE41" i="11" a="1"/>
  <c r="AL10" i="26" a="1"/>
  <c r="BC44" i="11" a="1"/>
  <c r="AL11" i="30" a="1"/>
  <c r="AK18" i="27" a="1"/>
  <c r="AK24" i="32" a="1"/>
  <c r="AK50" i="35" a="1"/>
  <c r="AK38" i="23" a="1"/>
  <c r="AK24" i="21" a="1"/>
  <c r="CM43" i="11" a="1"/>
  <c r="BV50" i="11" a="1"/>
  <c r="CM24" i="11" a="1"/>
  <c r="AK21" i="26" a="1"/>
  <c r="AL51" i="26" a="1"/>
  <c r="AL18" i="35" a="1"/>
  <c r="AK41" i="29" a="1"/>
  <c r="AL42" i="31" a="1"/>
  <c r="AK33" i="23" a="1"/>
  <c r="AL33" i="27" a="1"/>
  <c r="BU47" i="11" a="1"/>
  <c r="AK37" i="35" a="1"/>
  <c r="AL38" i="11" a="1"/>
  <c r="AL27" i="27" a="1"/>
  <c r="BD29" i="11" a="1"/>
  <c r="AL29" i="24" a="1"/>
  <c r="AK48" i="32" a="1"/>
  <c r="AL21" i="24" a="1"/>
  <c r="AL21" i="30" a="1"/>
  <c r="AL19" i="34" a="1"/>
  <c r="AK26" i="25" a="1"/>
  <c r="BV46" i="11" a="1"/>
  <c r="AL9" i="29" a="1"/>
  <c r="AK13" i="30" a="1"/>
  <c r="AK6" i="11" a="1"/>
  <c r="AK47" i="22" a="1"/>
  <c r="BD28" i="11" a="1"/>
  <c r="AK32" i="23" a="1"/>
  <c r="AL38" i="35" a="1"/>
  <c r="BV43" i="11" a="1"/>
  <c r="CN22" i="11" a="1"/>
  <c r="BU35" i="11" a="1"/>
  <c r="BC51" i="11" a="1"/>
  <c r="AK20" i="27" a="1"/>
  <c r="AK9" i="21" a="1"/>
  <c r="BD44" i="11" a="1"/>
  <c r="CM23" i="11" a="1"/>
  <c r="AK27" i="35" a="1"/>
  <c r="DF41" i="11" a="1"/>
  <c r="AK47" i="21" a="1"/>
  <c r="AL42" i="34" a="1"/>
  <c r="AL27" i="26" a="1"/>
  <c r="AK41" i="22" a="1"/>
  <c r="AK23" i="26" a="1"/>
  <c r="BU32" i="11" a="1"/>
  <c r="BU43" i="11" a="1"/>
  <c r="CN54" i="11" a="1"/>
  <c r="AK48" i="27" a="1"/>
  <c r="AK18" i="29" a="1"/>
  <c r="AL13" i="34" a="1"/>
  <c r="CM40" i="11" a="1"/>
  <c r="AL39" i="24" a="1"/>
  <c r="AK16" i="25" a="1"/>
  <c r="AK15" i="26" a="1"/>
  <c r="AK45" i="26" a="1"/>
  <c r="AK22" i="25" a="1"/>
  <c r="BU46" i="11" a="1"/>
  <c r="AL20" i="30" a="1"/>
  <c r="CN45" i="11" a="1"/>
  <c r="AK33" i="31" a="1"/>
  <c r="AK20" i="30" a="1"/>
  <c r="BU18" i="11" a="1"/>
  <c r="AL31" i="20" a="1"/>
  <c r="AL36" i="29" a="1"/>
  <c r="AK5" i="35" a="1"/>
  <c r="CM53" i="11" a="1"/>
  <c r="AK34" i="30" a="1"/>
  <c r="AK15" i="25" a="1"/>
  <c r="DE54" i="11" a="1"/>
  <c r="CN34" i="11" a="1"/>
  <c r="AL26" i="29" a="1"/>
  <c r="AL31" i="30" a="1"/>
  <c r="AK27" i="27" a="1"/>
  <c r="DF36" i="11" a="1"/>
  <c r="AL15" i="32" a="1"/>
  <c r="AL9" i="31" a="1"/>
  <c r="AK27" i="32" a="1"/>
  <c r="AK10" i="34" a="1"/>
  <c r="AK9" i="22" a="1"/>
  <c r="AK15" i="29" a="1"/>
  <c r="AK37" i="34" a="1"/>
  <c r="AK29" i="21" a="1"/>
  <c r="DE34" i="11" a="1"/>
  <c r="DF30" i="11" a="1"/>
  <c r="AK52" i="32" a="1"/>
  <c r="CM38" i="11" a="1"/>
  <c r="AK44" i="28" a="1"/>
  <c r="BC18" i="11" a="1"/>
  <c r="AK51" i="29" a="1"/>
  <c r="AL50" i="27" a="1"/>
  <c r="AL5" i="29" a="1"/>
  <c r="AL39" i="25" a="1"/>
  <c r="AK37" i="20" a="1"/>
  <c r="AL26" i="11" a="1"/>
  <c r="AK19" i="34" a="1"/>
  <c r="AK17" i="32" a="1"/>
  <c r="AL22" i="26" a="1"/>
  <c r="AK18" i="20" a="1"/>
  <c r="AL46" i="22" a="1"/>
  <c r="BV28" i="11" a="1"/>
  <c r="CM6" i="11" a="1"/>
  <c r="DF25" i="11" a="1"/>
  <c r="BV13" i="11" a="1"/>
  <c r="AL49" i="31" a="1"/>
  <c r="BC33" i="11" a="1"/>
  <c r="AL39" i="20" a="1"/>
  <c r="AK9" i="27" a="1"/>
  <c r="DF33" i="11" a="1"/>
  <c r="AK42" i="25" a="1"/>
  <c r="AK33" i="26" a="1"/>
  <c r="AK53" i="29" a="1"/>
  <c r="AL54" i="26" a="1"/>
  <c r="AK11" i="28" a="1"/>
  <c r="AL49" i="11" a="1"/>
  <c r="AK51" i="22" a="1"/>
  <c r="AK8" i="20" a="1"/>
  <c r="AL25" i="32" a="1"/>
  <c r="AL26" i="34" a="1"/>
  <c r="AK52" i="27" a="1"/>
  <c r="AK32" i="24" a="1"/>
  <c r="AL13" i="29" a="1"/>
  <c r="BC48" i="11" a="1"/>
  <c r="AL40" i="29" a="1"/>
  <c r="AL46" i="31" a="1"/>
  <c r="AL22" i="31" a="1"/>
  <c r="AK34" i="27" a="1"/>
  <c r="AK46" i="28" a="1"/>
  <c r="AK26" i="22" a="1"/>
  <c r="AL22" i="35" a="1"/>
  <c r="AL40" i="11" a="1"/>
  <c r="AK45" i="22" a="1"/>
  <c r="AK30" i="28" a="1"/>
  <c r="AK24" i="25" a="1"/>
  <c r="AK30" i="32" a="1"/>
  <c r="AL44" i="24" a="1"/>
  <c r="AK11" i="22" a="1"/>
  <c r="AK34" i="26" a="1"/>
  <c r="AL6" i="11" a="1"/>
  <c r="AK36" i="35" a="1"/>
  <c r="AL53" i="31" a="1"/>
  <c r="AK38" i="31" a="1"/>
  <c r="AK35" i="35" a="1"/>
  <c r="AL19" i="25" a="1"/>
  <c r="BU34" i="11" a="1"/>
  <c r="AK47" i="11" a="1"/>
  <c r="AL40" i="26" a="1"/>
  <c r="AL52" i="35" a="1"/>
  <c r="BV33" i="11" a="1"/>
  <c r="AK31" i="23" a="1"/>
  <c r="AK27" i="26" a="1"/>
  <c r="AK24" i="31" a="1"/>
  <c r="AL34" i="32" a="1"/>
  <c r="AK51" i="30" a="1"/>
  <c r="AK33" i="21" a="1"/>
  <c r="AK8" i="28" a="1"/>
  <c r="DE50" i="11" a="1"/>
  <c r="AK18" i="25" a="1"/>
  <c r="BC43" i="11" a="1"/>
  <c r="BU38" i="11" a="1"/>
  <c r="AK12" i="22" a="1"/>
  <c r="AL26" i="22" a="1"/>
  <c r="BU15" i="11" a="1"/>
  <c r="AK6" i="35" a="1"/>
  <c r="AL19" i="24" a="1"/>
  <c r="BV42" i="11" a="1"/>
  <c r="AL43" i="11" a="1"/>
  <c r="AL41" i="25" a="1"/>
  <c r="CM11" i="11" a="1"/>
  <c r="AL30" i="31" a="1"/>
  <c r="AK50" i="21" a="1"/>
  <c r="AK32" i="27" a="1"/>
  <c r="AK23" i="21" a="1"/>
  <c r="AK9" i="32" a="1"/>
  <c r="DE21" i="11" a="1"/>
  <c r="BD52" i="11" a="1"/>
  <c r="AK47" i="24" a="1"/>
  <c r="AK53" i="30" a="1"/>
  <c r="DF21" i="11" a="1"/>
  <c r="AL15" i="25" a="1"/>
  <c r="AL51" i="32" a="1"/>
  <c r="AL26" i="24" a="1"/>
  <c r="AK36" i="32" a="1"/>
  <c r="AL34" i="27" a="1"/>
  <c r="BD11" i="11" a="1"/>
  <c r="AK48" i="31" a="1"/>
  <c r="AL13" i="11" a="1"/>
  <c r="AK6" i="22" a="1"/>
  <c r="DF50" i="11" a="1"/>
  <c r="AK43" i="29" a="1"/>
  <c r="AK40" i="25" a="1"/>
  <c r="AL41" i="31" a="1"/>
  <c r="DF26" i="11" a="1"/>
  <c r="AL40" i="35" a="1"/>
  <c r="AK10" i="30" a="1"/>
  <c r="CM25" i="11" a="1"/>
  <c r="AL10" i="20" a="1"/>
  <c r="BV39" i="11" a="1"/>
  <c r="AL48" i="31" a="1"/>
  <c r="BU33" i="11" a="1"/>
  <c r="AL36" i="34" a="1"/>
  <c r="AK49" i="27" a="1"/>
  <c r="AK25" i="22" a="1"/>
  <c r="AK15" i="20" a="1"/>
  <c r="BU19" i="11" a="1"/>
  <c r="BV32" i="11" a="1"/>
  <c r="AK22" i="26" a="1"/>
  <c r="AL44" i="27" a="1"/>
  <c r="BV48" i="11" a="1"/>
  <c r="AK6" i="25" a="1"/>
  <c r="BD50" i="11" a="1"/>
  <c r="DE30" i="11" a="1"/>
  <c r="DF10" i="11" a="1"/>
  <c r="AL5" i="35" a="1"/>
  <c r="AL43" i="32" a="1"/>
  <c r="AL10" i="24" a="1"/>
  <c r="AL26" i="35" a="1"/>
  <c r="BD22" i="11" a="1"/>
  <c r="BU52" i="11" a="1"/>
  <c r="AL27" i="20" a="1"/>
  <c r="DE26" i="11" a="1"/>
  <c r="AK22" i="24" a="1"/>
  <c r="AL28" i="20" a="1"/>
  <c r="CN18" i="11" a="1"/>
  <c r="BU48" i="11" a="1"/>
  <c r="AK50" i="29" a="1"/>
  <c r="AK51" i="26" a="1"/>
  <c r="AK28" i="30" a="1"/>
  <c r="AK54" i="23" a="1"/>
  <c r="AL37" i="22" a="1"/>
  <c r="BV25" i="11" a="1"/>
  <c r="AL15" i="30" a="1"/>
  <c r="AK21" i="23" a="1"/>
  <c r="AK5" i="20" a="1"/>
  <c r="AK47" i="27" a="1"/>
  <c r="AL46" i="25" a="1"/>
  <c r="AK33" i="22" a="1"/>
  <c r="AK52" i="23" a="1"/>
  <c r="AL52" i="23" a="1"/>
  <c r="BV30" i="11" a="1"/>
  <c r="AK9" i="11" a="1"/>
  <c r="AL50" i="11" a="1"/>
  <c r="AL9" i="24" a="1"/>
  <c r="AK21" i="24" a="1"/>
  <c r="AL7" i="29" a="1"/>
  <c r="AK15" i="11" a="1"/>
  <c r="AL41" i="35" a="1"/>
  <c r="AK27" i="11" a="1"/>
  <c r="AL51" i="22" a="1"/>
  <c r="AL53" i="11" a="1"/>
  <c r="BD12" i="11" a="1"/>
  <c r="AK13" i="27" a="1"/>
  <c r="AK22" i="23" a="1"/>
  <c r="AL36" i="23" a="1"/>
  <c r="AL53" i="25" a="1"/>
  <c r="AK12" i="27" a="1"/>
  <c r="AK49" i="23" a="1"/>
  <c r="AL54" i="29" a="1"/>
  <c r="AL47" i="21" a="1"/>
  <c r="CM12" i="11" a="1"/>
  <c r="AK35" i="23" a="1"/>
  <c r="BV41" i="11" a="1"/>
  <c r="AK47" i="31" a="1"/>
  <c r="AL19" i="28" a="1"/>
  <c r="AL8" i="22" a="1"/>
  <c r="AL44" i="29" a="1"/>
  <c r="AK30" i="31" a="1"/>
  <c r="DE28" i="11" a="1"/>
  <c r="AL35" i="35" a="1"/>
  <c r="CN26" i="11" a="1"/>
  <c r="AK8" i="25" a="1"/>
  <c r="AK31" i="28" a="1"/>
  <c r="AK54" i="28" a="1"/>
  <c r="AL30" i="29" a="1"/>
  <c r="AK7" i="22" a="1"/>
  <c r="AK50" i="11" a="1"/>
  <c r="AL30" i="32" a="1"/>
  <c r="BV53" i="11" a="1"/>
  <c r="AK6" i="27" a="1"/>
  <c r="CN24" i="11" a="1"/>
  <c r="AK13" i="26" a="1"/>
  <c r="AK52" i="29" a="1"/>
  <c r="AL27" i="28" a="1"/>
  <c r="AK39" i="31" a="1"/>
  <c r="AL36" i="20" a="1"/>
  <c r="BC16" i="11" a="1"/>
  <c r="AL8" i="27" a="1"/>
  <c r="AK20" i="24" a="1"/>
  <c r="AL14" i="28" a="1"/>
  <c r="AL30" i="21" a="1"/>
  <c r="AL28" i="25" a="1"/>
  <c r="AL36" i="25" a="1"/>
  <c r="AL8" i="32" a="1"/>
  <c r="AK45" i="28" a="1"/>
  <c r="AK5" i="24" a="1"/>
  <c r="AL34" i="20" a="1"/>
  <c r="AK18" i="35" a="1"/>
  <c r="AK52" i="24" a="1"/>
  <c r="AK5" i="29" a="1"/>
  <c r="AK40" i="24" a="1"/>
  <c r="AK8" i="27" a="1"/>
  <c r="AK8" i="29" a="1"/>
  <c r="AL42" i="28" a="1"/>
  <c r="AK18" i="34" a="1"/>
  <c r="AL33" i="22" a="1"/>
  <c r="BV22" i="11" a="1"/>
  <c r="AK29" i="30" a="1"/>
  <c r="AK29" i="23" a="1"/>
  <c r="AK49" i="32" a="1"/>
  <c r="AL48" i="26" a="1"/>
  <c r="AL46" i="29" a="1"/>
  <c r="AL6" i="27" a="1"/>
  <c r="AK24" i="22" a="1"/>
  <c r="AL22" i="30" a="1"/>
  <c r="AL40" i="23" a="1"/>
  <c r="AL22" i="32" a="1"/>
  <c r="AL18" i="31" a="1"/>
  <c r="AL53" i="32" a="1"/>
  <c r="AL25" i="26" a="1"/>
  <c r="AK43" i="23" a="1"/>
  <c r="AL13" i="23" a="1"/>
  <c r="AK40" i="34" a="1"/>
  <c r="AK6" i="32" a="1"/>
  <c r="AK33" i="27" a="1"/>
  <c r="CM34" i="11" a="1"/>
  <c r="AK10" i="22" a="1"/>
  <c r="AL45" i="21" a="1"/>
  <c r="AL17" i="21" a="1"/>
  <c r="AL34" i="35" a="1"/>
  <c r="CN30" i="11" a="1"/>
  <c r="AK38" i="29" a="1"/>
  <c r="AK33" i="28" a="1"/>
  <c r="AK22" i="22" a="1"/>
  <c r="BV51" i="11" a="1"/>
  <c r="AK9" i="29" a="1"/>
  <c r="AK48" i="26" a="1"/>
  <c r="AK50" i="22" a="1"/>
  <c r="CN27" i="11" a="1"/>
  <c r="AK19" i="25" a="1"/>
  <c r="DK6" i="11" a="1"/>
  <c r="AL36" i="21" a="1"/>
  <c r="BD15" i="11" a="1"/>
  <c r="AL41" i="28" a="1"/>
  <c r="AK42" i="11" a="1"/>
  <c r="AL15" i="27" a="1"/>
  <c r="AK38" i="21" a="1"/>
  <c r="CN36" i="11" a="1"/>
  <c r="AK50" i="27" a="1"/>
  <c r="BV15" i="11" a="1"/>
  <c r="AL16" i="11" a="1"/>
  <c r="AL16" i="34" a="1"/>
  <c r="AL34" i="22" a="1"/>
  <c r="AL32" i="25" a="1"/>
  <c r="BD40" i="11" a="1"/>
  <c r="BC50" i="11" a="1"/>
  <c r="AL48" i="11" a="1"/>
  <c r="AK31" i="26" a="1"/>
  <c r="AL17" i="24" a="1"/>
  <c r="CM22" i="11" a="1"/>
  <c r="AK8" i="22" a="1"/>
  <c r="AK27" i="29" a="1"/>
  <c r="AK43" i="22" a="1"/>
  <c r="DF34" i="11" a="1"/>
  <c r="AK14" i="31" a="1"/>
  <c r="AK42" i="23" a="1"/>
  <c r="AK50" i="32" a="1"/>
  <c r="AK26" i="26" a="1"/>
  <c r="CM9" i="11" a="1"/>
  <c r="AK13" i="23" a="1"/>
  <c r="DE12" i="11" a="1"/>
  <c r="AL36" i="32" a="1"/>
  <c r="AL37" i="34" a="1"/>
  <c r="BV36" i="11" a="1"/>
  <c r="AL43" i="26" a="1"/>
  <c r="AL24" i="21" a="1"/>
  <c r="AK39" i="27" a="1"/>
  <c r="AL26" i="31" a="1"/>
  <c r="CN17" i="11" a="1"/>
  <c r="AK11" i="29" a="1"/>
  <c r="AK46" i="23" a="1"/>
  <c r="AK26" i="32" a="1"/>
  <c r="AK32" i="11" a="1"/>
  <c r="AK13" i="35" a="1"/>
  <c r="AK38" i="24" a="1"/>
  <c r="AK51" i="25" a="1"/>
  <c r="AL54" i="25" a="1"/>
  <c r="AK24" i="28" a="1"/>
  <c r="DK7" i="11" a="1"/>
  <c r="AK52" i="11" a="1"/>
  <c r="AL20" i="35" a="1"/>
  <c r="AK26" i="23" a="1"/>
  <c r="CM54" i="11" a="1"/>
  <c r="AL30" i="23" a="1"/>
  <c r="AK52" i="34" a="1"/>
  <c r="AL26" i="30" a="1"/>
  <c r="AL5" i="32" a="1"/>
  <c r="AL10" i="34" a="1"/>
  <c r="BC34" i="11" a="1"/>
  <c r="DF48" i="11" a="1"/>
  <c r="AL37" i="11" a="1"/>
  <c r="CN49" i="11" a="1"/>
  <c r="AK25" i="20" a="1"/>
  <c r="AK29" i="24" a="1"/>
  <c r="AK8" i="11" a="1"/>
  <c r="AL13" i="28" a="1"/>
  <c r="DF17" i="11" a="1"/>
  <c r="AK6" i="31" a="1"/>
  <c r="AL47" i="25" a="1"/>
  <c r="AL41" i="32" a="1"/>
  <c r="AK53" i="21" a="1"/>
  <c r="AL18" i="27" a="1"/>
  <c r="AK21" i="25" a="1"/>
  <c r="BU28" i="11" a="1"/>
  <c r="AL25" i="35" a="1"/>
  <c r="AL28" i="29" a="1"/>
  <c r="AK8" i="24" a="1"/>
  <c r="AK28" i="21" a="1"/>
  <c r="AL30" i="27" a="1"/>
  <c r="AK8" i="35" a="1"/>
  <c r="AL20" i="25" a="1"/>
  <c r="DF20" i="11" a="1"/>
  <c r="AK54" i="32" a="1"/>
  <c r="AL42" i="21" a="1"/>
  <c r="BC20" i="11" a="1"/>
  <c r="BU8" i="11" a="1"/>
  <c r="AL27" i="30" a="1"/>
  <c r="BD30" i="11" a="1"/>
  <c r="AK9" i="26" a="1"/>
  <c r="AK50" i="26" a="1"/>
  <c r="BC30" i="11" a="1"/>
  <c r="AK34" i="28" a="1"/>
  <c r="AL15" i="20" a="1"/>
  <c r="AL43" i="28" a="1"/>
  <c r="AK10" i="27" a="1"/>
  <c r="BV45" i="11" a="1"/>
  <c r="AK54" i="11" a="1"/>
  <c r="AK26" i="31" a="1"/>
  <c r="AL41" i="34" a="1"/>
  <c r="AL39" i="32" a="1"/>
  <c r="AK9" i="28" a="1"/>
  <c r="AL51" i="31" a="1"/>
  <c r="CM31" i="11" a="1"/>
  <c r="AL52" i="28" a="1"/>
  <c r="AK35" i="25" a="1"/>
  <c r="BD47" i="11" a="1"/>
  <c r="AK26" i="24" a="1"/>
  <c r="AL40" i="25" a="1"/>
  <c r="AK5" i="30" a="1"/>
  <c r="AK38" i="20" a="1"/>
  <c r="BD27" i="11" a="1"/>
  <c r="AL24" i="29" a="1"/>
  <c r="AL39" i="26" a="1"/>
  <c r="AL12" i="34" a="1"/>
  <c r="AK17" i="25" a="1"/>
  <c r="AK21" i="30" a="1"/>
  <c r="AK14" i="23" a="1"/>
  <c r="AK18" i="24" a="1"/>
  <c r="AL27" i="11" a="1"/>
  <c r="AK44" i="23" a="1"/>
  <c r="AL21" i="25" a="1"/>
  <c r="AK32" i="30" a="1"/>
  <c r="AK19" i="31" a="1"/>
  <c r="AK33" i="11" a="1"/>
  <c r="AK22" i="27" a="1"/>
  <c r="AK54" i="30" a="1"/>
  <c r="AK21" i="31" a="1"/>
  <c r="AL54" i="20" a="1"/>
  <c r="AK14" i="27" a="1"/>
  <c r="CM41" i="11" a="1"/>
  <c r="AK50" i="23" a="1"/>
  <c r="AL5" i="31" a="1"/>
  <c r="DE48" i="11" a="1"/>
  <c r="AK16" i="23" a="1"/>
  <c r="BV26" i="11" a="1"/>
  <c r="AK20" i="35" a="1"/>
  <c r="AL6" i="26" a="1"/>
  <c r="BD25" i="11" a="1"/>
  <c r="AK53" i="22" a="1"/>
  <c r="AK35" i="28" a="1"/>
  <c r="BV5" i="11" a="1"/>
  <c r="CM36" i="11" a="1"/>
  <c r="AK32" i="32" a="1"/>
  <c r="AL14" i="35" a="1"/>
  <c r="AL31" i="24" a="1"/>
  <c r="BU50" i="11" a="1"/>
  <c r="AL13" i="35" a="1"/>
  <c r="AK19" i="20" a="1"/>
  <c r="AL21" i="23" a="1"/>
  <c r="AK20" i="25" a="1"/>
  <c r="AK45" i="35" a="1"/>
  <c r="AK23" i="23" a="1"/>
  <c r="AL54" i="21" a="1"/>
  <c r="AK37" i="22" a="1"/>
  <c r="AL31" i="31" a="1"/>
  <c r="AK43" i="21" a="1"/>
  <c r="AK40" i="11" a="1"/>
  <c r="AL35" i="25" a="1"/>
  <c r="AK39" i="22" a="1"/>
  <c r="AK9" i="31" a="1"/>
  <c r="AL51" i="20" a="1"/>
  <c r="AK5" i="25" a="1"/>
  <c r="AL32" i="27" a="1"/>
  <c r="AK9" i="25" a="1"/>
  <c r="BC40" i="11" a="1"/>
  <c r="AL53" i="30" a="1"/>
  <c r="AL51" i="28" a="1"/>
  <c r="AK15" i="22" a="1"/>
  <c r="AL25" i="30" a="1"/>
  <c r="AK17" i="35" a="1"/>
  <c r="AL10" i="25" a="1"/>
  <c r="AL8" i="26" a="1"/>
  <c r="AK47" i="32" a="1"/>
  <c r="AL44" i="22" a="1"/>
  <c r="AL42" i="35" a="1"/>
  <c r="AL8" i="23" a="1"/>
  <c r="AK6" i="30" a="1"/>
  <c r="AK44" i="34" a="1"/>
  <c r="DF39" i="11" a="1"/>
  <c r="AK17" i="29" a="1"/>
  <c r="BV19" i="11" a="1"/>
  <c r="AL47" i="27" a="1"/>
  <c r="AL53" i="23" a="1"/>
  <c r="AL22" i="29" a="1"/>
  <c r="AK5" i="31" a="1"/>
  <c r="AL49" i="23" a="1"/>
  <c r="BD51" i="11" a="1"/>
  <c r="AK21" i="32" a="1"/>
  <c r="AK32" i="28" a="1"/>
  <c r="AK51" i="27" a="1"/>
  <c r="DE5" i="11" a="1"/>
  <c r="AL6" i="35" a="1"/>
  <c r="DF11" i="11" a="1"/>
  <c r="AL6" i="24" a="1"/>
  <c r="AK46" i="25" a="1"/>
  <c r="AL24" i="27" a="1"/>
  <c r="AK36" i="27" a="1"/>
  <c r="AK52" i="30" a="1"/>
  <c r="AL29" i="25" a="1"/>
  <c r="BV44" i="11" a="1"/>
  <c r="AL28" i="31" a="1"/>
  <c r="BC49" i="11" a="1"/>
  <c r="AK25" i="23" a="1"/>
  <c r="AL31" i="25" a="1"/>
  <c r="CM30" i="11" a="1"/>
  <c r="AK20" i="21" a="1"/>
  <c r="AK53" i="11" a="1"/>
  <c r="DE38" i="11" a="1"/>
  <c r="AK17" i="24" a="1"/>
  <c r="BC46" i="11" a="1"/>
  <c r="DE47" i="11" a="1"/>
  <c r="AK19" i="27" a="1"/>
  <c r="BU11" i="11" a="1"/>
  <c r="CN25" i="11" a="1"/>
  <c r="AL45" i="28" a="1"/>
  <c r="AL49" i="35" a="1"/>
  <c r="BV16" i="11" a="1"/>
  <c r="DE53" i="11" a="1"/>
  <c r="AK13" i="11" a="1"/>
  <c r="AK28" i="27" a="1"/>
  <c r="AL15" i="28" a="1"/>
  <c r="AL27" i="31" a="1"/>
  <c r="AL18" i="11" a="1"/>
  <c r="AK11" i="26" a="1"/>
  <c r="BC52" i="11" a="1"/>
  <c r="DE31" i="11" a="1"/>
  <c r="AL46" i="27" a="1"/>
  <c r="AL35" i="28" a="1"/>
  <c r="AL44" i="31" a="1"/>
  <c r="AK15" i="23" a="1"/>
  <c r="AL8" i="24" a="1"/>
  <c r="AL22" i="24" a="1"/>
  <c r="DF43" i="11" a="1"/>
  <c r="AK46" i="24" a="1"/>
  <c r="DF14" i="11" a="1"/>
  <c r="AL43" i="22" a="1"/>
  <c r="AK24" i="35" a="1"/>
  <c r="AK50" i="20" a="1"/>
  <c r="AK12" i="24" a="1"/>
  <c r="BC19" i="11" a="1"/>
  <c r="AK12" i="31" a="1"/>
  <c r="AL16" i="29" a="1"/>
  <c r="AL12" i="35" a="1"/>
  <c r="DK5" i="11" a="1"/>
  <c r="DE45" i="11" a="1"/>
  <c r="CN13" i="11" a="1"/>
  <c r="AL8" i="28" a="1"/>
  <c r="AK8" i="32" a="1"/>
  <c r="AK40" i="32" a="1"/>
  <c r="AL15" i="23" a="1"/>
  <c r="AK53" i="23" a="1"/>
  <c r="AL50" i="34" a="1"/>
  <c r="AL41" i="27" a="1"/>
  <c r="AL41" i="20" a="1"/>
  <c r="DF13" i="11" a="1"/>
  <c r="AK31" i="31" a="1"/>
  <c r="AK40" i="21" a="1"/>
  <c r="AL37" i="32" a="1"/>
  <c r="AL38" i="27" a="1"/>
  <c r="CN35" i="11" a="1"/>
  <c r="AL27" i="29" a="1"/>
  <c r="AL42" i="11" a="1"/>
  <c r="AL35" i="11" a="1"/>
  <c r="AL11" i="35" a="1"/>
  <c r="AL20" i="20" a="1"/>
  <c r="DF15" i="11" a="1"/>
  <c r="DE9" i="11" a="1"/>
  <c r="AL21" i="28" a="1"/>
  <c r="AL6" i="23" a="1"/>
  <c r="AK19" i="21" a="1"/>
  <c r="BC9" i="11" a="1"/>
  <c r="AL29" i="30" a="1"/>
  <c r="AK54" i="31" a="1"/>
  <c r="AK31" i="27" a="1"/>
  <c r="AK44" i="30" a="1"/>
  <c r="AL29" i="29" a="1"/>
  <c r="AK19" i="22" a="1"/>
  <c r="DE27" i="11" a="1"/>
  <c r="DE10" i="11" a="1"/>
  <c r="AL10" i="11" a="1"/>
  <c r="AL7" i="11" a="1"/>
  <c r="AL52" i="27" a="1"/>
  <c r="AK41" i="35" a="1"/>
  <c r="DE22" i="11" a="1"/>
  <c r="AK12" i="21" a="1"/>
  <c r="AK36" i="31" a="1"/>
  <c r="AL29" i="23" a="1"/>
  <c r="AK40" i="26" a="1"/>
  <c r="AL47" i="34" a="1"/>
  <c r="AL51" i="29" a="1"/>
  <c r="AK27" i="28" a="1"/>
  <c r="BC41" i="11" a="1"/>
  <c r="AK46" i="31" a="1"/>
  <c r="AL14" i="21" a="1"/>
  <c r="BD23" i="11" a="1"/>
  <c r="AK30" i="29" a="1"/>
  <c r="AL46" i="35" a="1"/>
  <c r="AL21" i="20" a="1"/>
  <c r="AL51" i="27" a="1"/>
  <c r="AL20" i="28" a="1"/>
  <c r="AL10" i="31" a="1"/>
  <c r="AK49" i="26" a="1"/>
  <c r="AL48" i="35" a="1"/>
  <c r="AK13" i="20" a="1"/>
  <c r="BU10" i="11" a="1"/>
  <c r="AL11" i="28" a="1"/>
  <c r="AK13" i="28" a="1"/>
  <c r="AK45" i="25" a="1"/>
  <c r="AL46" i="21" a="1"/>
  <c r="AL29" i="34" a="1"/>
  <c r="BU30" i="11" a="1"/>
  <c r="AK48" i="34" a="1"/>
  <c r="CN11" i="11" a="1"/>
  <c r="AL53" i="35" a="1"/>
  <c r="AL21" i="31" a="1"/>
  <c r="CM19" i="11" a="1"/>
  <c r="AK29" i="27" a="1"/>
  <c r="AK8" i="21" a="1"/>
  <c r="AL6" i="22" a="1"/>
  <c r="AL42" i="29" a="1"/>
  <c r="BC11" i="11" a="1"/>
  <c r="AL34" i="30" a="1"/>
  <c r="DE17" i="11" a="1"/>
  <c r="DE44" i="11" a="1"/>
  <c r="AK51" i="21" a="1"/>
  <c r="AK31" i="25" a="1"/>
  <c r="CM14" i="11" a="1"/>
  <c r="AL42" i="25" a="1"/>
  <c r="AL12" i="30" a="1"/>
  <c r="BU25" i="11" a="1"/>
  <c r="AL31" i="11" a="1"/>
  <c r="AL36" i="27" a="1"/>
  <c r="AL14" i="25" a="1"/>
  <c r="BD35" i="11" a="1"/>
  <c r="AL43" i="27" a="1"/>
  <c r="AK11" i="11" a="1"/>
  <c r="DF31" i="11" a="1"/>
  <c r="AL23" i="23" a="1"/>
  <c r="AL16" i="23" a="1"/>
  <c r="AL42" i="26" a="1"/>
  <c r="AL11" i="26" a="1"/>
  <c r="AK10" i="24" a="1"/>
  <c r="AK21" i="22" a="1"/>
  <c r="BC32" i="11" a="1"/>
  <c r="AK49" i="31" a="1"/>
  <c r="AL51" i="25" a="1"/>
  <c r="AL21" i="21" a="1"/>
  <c r="AK49" i="22" a="1"/>
  <c r="AK38" i="32" a="1"/>
  <c r="AK48" i="23" a="1"/>
  <c r="AL15" i="26" a="1"/>
  <c r="AK42" i="29" a="1"/>
  <c r="AK36" i="28" a="1"/>
  <c r="AK22" i="29" a="1"/>
  <c r="AL26" i="23" a="1"/>
  <c r="AK16" i="32" a="1"/>
  <c r="AL29" i="11" a="1"/>
  <c r="AK34" i="31" a="1"/>
  <c r="AK41" i="25" a="1"/>
  <c r="AL47" i="32" a="1"/>
  <c r="BC14" i="11" a="1"/>
  <c r="AK26" i="11" a="1"/>
  <c r="AK40" i="22" a="1"/>
  <c r="BV10" i="11" a="1"/>
  <c r="AK34" i="21" a="1"/>
  <c r="DE18" i="11" a="1"/>
  <c r="DE8" i="11" a="1"/>
  <c r="AL40" i="31" a="1"/>
  <c r="AL40" i="22" a="1"/>
  <c r="AK46" i="21" a="1"/>
  <c r="AL37" i="30" a="1"/>
  <c r="AK36" i="11" a="1"/>
  <c r="AK23" i="27" a="1"/>
  <c r="AL39" i="29" a="1"/>
  <c r="CM29" i="11" a="1"/>
  <c r="AL28" i="21" a="1"/>
  <c r="BD10" i="11" a="1"/>
  <c r="AL44" i="34" a="1"/>
  <c r="AK33" i="29" a="1"/>
  <c r="AK37" i="32" a="1"/>
  <c r="AL32" i="23" a="1"/>
  <c r="AL15" i="22" a="1"/>
  <c r="DF27" i="11" a="1"/>
  <c r="BD18" i="11" a="1"/>
  <c r="AL45" i="35" a="1"/>
  <c r="DF54" i="11" a="1"/>
  <c r="AK50" i="24" a="1"/>
  <c r="AK12" i="34" a="1"/>
  <c r="AL52" i="25" a="1"/>
  <c r="DF45" i="11" a="1"/>
  <c r="AK42" i="25" l="1"/>
  <c r="CM38" i="11"/>
  <c r="CN27" i="11"/>
  <c r="BD50" i="11"/>
  <c r="AK29" i="21"/>
  <c r="BC14" i="11"/>
  <c r="AK27" i="28"/>
  <c r="AL12" i="35"/>
  <c r="AK33" i="22"/>
  <c r="AL5" i="35"/>
  <c r="AK50" i="22"/>
  <c r="AK6" i="25"/>
  <c r="AK37" i="34"/>
  <c r="CN11" i="11"/>
  <c r="AL10" i="11"/>
  <c r="AL16" i="29"/>
  <c r="AL14" i="35"/>
  <c r="AL21" i="25"/>
  <c r="AK48" i="26"/>
  <c r="BV48" i="11"/>
  <c r="AK15" i="29"/>
  <c r="AK13" i="28"/>
  <c r="AK19" i="22"/>
  <c r="AK12" i="31"/>
  <c r="AK43" i="22"/>
  <c r="AK52" i="32"/>
  <c r="AK9" i="29"/>
  <c r="AL44" i="27"/>
  <c r="AK9" i="22"/>
  <c r="AO9" i="22" s="1"/>
  <c r="AW6" i="33" s="1"/>
  <c r="BC41" i="11"/>
  <c r="AL15" i="22"/>
  <c r="BC19" i="11"/>
  <c r="DF33" i="11"/>
  <c r="AK19" i="25"/>
  <c r="BV51" i="11"/>
  <c r="AK22" i="26"/>
  <c r="AK10" i="34"/>
  <c r="AL47" i="32"/>
  <c r="BC32" i="11"/>
  <c r="AK12" i="24"/>
  <c r="AL46" i="25"/>
  <c r="AK44" i="23"/>
  <c r="AK22" i="22"/>
  <c r="BV32" i="11"/>
  <c r="AK27" i="32"/>
  <c r="AL16" i="23"/>
  <c r="BD35" i="11"/>
  <c r="AK50" i="20"/>
  <c r="AK32" i="32"/>
  <c r="AL27" i="11"/>
  <c r="AK33" i="28"/>
  <c r="BU19" i="11"/>
  <c r="AL9" i="31"/>
  <c r="AL11" i="28"/>
  <c r="AL29" i="29"/>
  <c r="AK24" i="35"/>
  <c r="AK27" i="29"/>
  <c r="AK18" i="24"/>
  <c r="AK38" i="29"/>
  <c r="AK15" i="20"/>
  <c r="AL15" i="32"/>
  <c r="AK49" i="31"/>
  <c r="AL32" i="23"/>
  <c r="AL43" i="22"/>
  <c r="CM36" i="11"/>
  <c r="AK14" i="23"/>
  <c r="CN30" i="11"/>
  <c r="AK25" i="22"/>
  <c r="DF36" i="11"/>
  <c r="AK41" i="25"/>
  <c r="AK8" i="21"/>
  <c r="DF14" i="11"/>
  <c r="AK9" i="27"/>
  <c r="AK21" i="30"/>
  <c r="AL34" i="35"/>
  <c r="AK49" i="27"/>
  <c r="AK27" i="27"/>
  <c r="AK12" i="21"/>
  <c r="AO12" i="21" s="1"/>
  <c r="AU9" i="33" s="1"/>
  <c r="AL14" i="25"/>
  <c r="AK46" i="24"/>
  <c r="AK47" i="27"/>
  <c r="AK17" i="25"/>
  <c r="AL17" i="21"/>
  <c r="AL36" i="34"/>
  <c r="AL31" i="30"/>
  <c r="BU10" i="11"/>
  <c r="AK44" i="30"/>
  <c r="AO44" i="30" s="1"/>
  <c r="BT41" i="33" s="1"/>
  <c r="DF43" i="11"/>
  <c r="BV5" i="11"/>
  <c r="AL12" i="34"/>
  <c r="AL45" i="21"/>
  <c r="BU33" i="11"/>
  <c r="AL26" i="29"/>
  <c r="DE8" i="11"/>
  <c r="AK37" i="32"/>
  <c r="AL22" i="24"/>
  <c r="AK8" i="22"/>
  <c r="AL39" i="26"/>
  <c r="AK10" i="22"/>
  <c r="AL48" i="31"/>
  <c r="CN34" i="11"/>
  <c r="CQ34" i="11" s="1"/>
  <c r="AK34" i="31"/>
  <c r="AL51" i="29"/>
  <c r="AL8" i="24"/>
  <c r="AL39" i="20"/>
  <c r="AL24" i="29"/>
  <c r="CM34" i="11"/>
  <c r="BV39" i="11"/>
  <c r="DE54" i="11"/>
  <c r="AK48" i="34"/>
  <c r="AL36" i="27"/>
  <c r="AK15" i="23"/>
  <c r="AK5" i="20"/>
  <c r="BD27" i="11"/>
  <c r="AK33" i="27"/>
  <c r="AL10" i="20"/>
  <c r="AK15" i="25"/>
  <c r="AO15" i="25" s="1"/>
  <c r="BG12" i="33" s="1"/>
  <c r="AK13" i="20"/>
  <c r="AK31" i="27"/>
  <c r="AL44" i="31"/>
  <c r="AK35" i="28"/>
  <c r="AK38" i="20"/>
  <c r="AK6" i="32"/>
  <c r="CM25" i="11"/>
  <c r="AK34" i="30"/>
  <c r="AL6" i="22"/>
  <c r="AK33" i="29"/>
  <c r="AL35" i="28"/>
  <c r="CM22" i="11"/>
  <c r="AK5" i="30"/>
  <c r="AK40" i="34"/>
  <c r="AK10" i="30"/>
  <c r="CM53" i="11"/>
  <c r="CQ53" i="11" s="1"/>
  <c r="AL29" i="11"/>
  <c r="AK29" i="27"/>
  <c r="AL46" i="27"/>
  <c r="BC33" i="11"/>
  <c r="AL40" i="25"/>
  <c r="AL13" i="23"/>
  <c r="AL40" i="35"/>
  <c r="AK5" i="35"/>
  <c r="AO5" i="35" s="1"/>
  <c r="BE2" i="33" s="1"/>
  <c r="AL23" i="23"/>
  <c r="AL31" i="11"/>
  <c r="DE31" i="11"/>
  <c r="AK21" i="23"/>
  <c r="AK26" i="24"/>
  <c r="AK43" i="23"/>
  <c r="DF26" i="11"/>
  <c r="AL36" i="29"/>
  <c r="AL48" i="35"/>
  <c r="AK54" i="31"/>
  <c r="BC52" i="11"/>
  <c r="AK53" i="22"/>
  <c r="BD47" i="11"/>
  <c r="AL25" i="26"/>
  <c r="AL41" i="31"/>
  <c r="AL31" i="20"/>
  <c r="AL52" i="25"/>
  <c r="AL44" i="34"/>
  <c r="AK11" i="26"/>
  <c r="AL17" i="24"/>
  <c r="AK35" i="25"/>
  <c r="AL53" i="32"/>
  <c r="AK40" i="25"/>
  <c r="BU18" i="11"/>
  <c r="AK16" i="32"/>
  <c r="AL47" i="34"/>
  <c r="AL18" i="11"/>
  <c r="AL49" i="31"/>
  <c r="AL52" i="28"/>
  <c r="AL18" i="31"/>
  <c r="AK43" i="29"/>
  <c r="AK20" i="30"/>
  <c r="DE22" i="11"/>
  <c r="BU25" i="11"/>
  <c r="BY25" i="11" s="1"/>
  <c r="AL27" i="31"/>
  <c r="AL15" i="30"/>
  <c r="CM31" i="11"/>
  <c r="AL22" i="32"/>
  <c r="DF50" i="11"/>
  <c r="AK33" i="31"/>
  <c r="AK49" i="26"/>
  <c r="AL29" i="30"/>
  <c r="AL15" i="28"/>
  <c r="BD25" i="11"/>
  <c r="AL51" i="31"/>
  <c r="AL40" i="23"/>
  <c r="AK6" i="22"/>
  <c r="CN45" i="11"/>
  <c r="CQ45" i="11" s="1"/>
  <c r="DE18" i="11"/>
  <c r="DI18" i="11" s="1"/>
  <c r="BD10" i="11"/>
  <c r="AK28" i="27"/>
  <c r="BV13" i="11"/>
  <c r="AK9" i="28"/>
  <c r="AL22" i="30"/>
  <c r="AL13" i="11"/>
  <c r="AL20" i="30"/>
  <c r="AL26" i="23"/>
  <c r="AK21" i="22"/>
  <c r="AK13" i="11"/>
  <c r="AO13" i="11" s="1"/>
  <c r="AK31" i="26"/>
  <c r="AL39" i="32"/>
  <c r="AK24" i="22"/>
  <c r="AK48" i="31"/>
  <c r="AO48" i="31" s="1"/>
  <c r="BW45" i="33" s="1"/>
  <c r="BU46" i="11"/>
  <c r="BU30" i="11"/>
  <c r="BY30" i="11" s="1"/>
  <c r="AL12" i="30"/>
  <c r="DE53" i="11"/>
  <c r="DF25" i="11"/>
  <c r="AL41" i="34"/>
  <c r="AL6" i="27"/>
  <c r="BD11" i="11"/>
  <c r="AK22" i="25"/>
  <c r="AL10" i="31"/>
  <c r="BC9" i="11"/>
  <c r="BV16" i="11"/>
  <c r="AL48" i="11"/>
  <c r="AK26" i="31"/>
  <c r="AL46" i="29"/>
  <c r="AL34" i="27"/>
  <c r="AK45" i="26"/>
  <c r="AK12" i="34"/>
  <c r="AL28" i="21"/>
  <c r="AL49" i="35"/>
  <c r="AL6" i="26"/>
  <c r="AK54" i="11"/>
  <c r="AL48" i="26"/>
  <c r="AK36" i="32"/>
  <c r="AK15" i="26"/>
  <c r="AK22" i="29"/>
  <c r="CM19" i="11"/>
  <c r="AL45" i="28"/>
  <c r="BV25" i="11"/>
  <c r="BV45" i="11"/>
  <c r="AK49" i="32"/>
  <c r="AL26" i="24"/>
  <c r="AK16" i="25"/>
  <c r="DF31" i="11"/>
  <c r="AL42" i="25"/>
  <c r="AO42" i="25" s="1"/>
  <c r="BG39" i="33" s="1"/>
  <c r="CN25" i="11"/>
  <c r="CQ25" i="11" s="1"/>
  <c r="BC50" i="11"/>
  <c r="AK10" i="27"/>
  <c r="AK29" i="23"/>
  <c r="AL51" i="32"/>
  <c r="AL39" i="24"/>
  <c r="AL20" i="28"/>
  <c r="AK19" i="21"/>
  <c r="BU11" i="11"/>
  <c r="AK20" i="35"/>
  <c r="AL43" i="28"/>
  <c r="AK29" i="30"/>
  <c r="AL15" i="25"/>
  <c r="CM40" i="11"/>
  <c r="AK34" i="21"/>
  <c r="CM29" i="11"/>
  <c r="AK19" i="27"/>
  <c r="AL37" i="22"/>
  <c r="AL15" i="20"/>
  <c r="BV22" i="11"/>
  <c r="DF21" i="11"/>
  <c r="AL13" i="34"/>
  <c r="AK36" i="28"/>
  <c r="AK40" i="26"/>
  <c r="DE47" i="11"/>
  <c r="CM6" i="11"/>
  <c r="AK34" i="28"/>
  <c r="AL33" i="22"/>
  <c r="AK53" i="30"/>
  <c r="AK18" i="29"/>
  <c r="AK41" i="35"/>
  <c r="CM14" i="11"/>
  <c r="BC46" i="11"/>
  <c r="BD40" i="11"/>
  <c r="BC30" i="11"/>
  <c r="AK18" i="34"/>
  <c r="AK47" i="24"/>
  <c r="AK48" i="27"/>
  <c r="AL51" i="27"/>
  <c r="DE41" i="11"/>
  <c r="AL42" i="11"/>
  <c r="AL35" i="31"/>
  <c r="AK17" i="24"/>
  <c r="AO17" i="24" s="1"/>
  <c r="BA14" i="33" s="1"/>
  <c r="BV28" i="11"/>
  <c r="AK50" i="26"/>
  <c r="AL42" i="28"/>
  <c r="BD52" i="11"/>
  <c r="AK11" i="21"/>
  <c r="CN54" i="11"/>
  <c r="AL30" i="25"/>
  <c r="AL6" i="23"/>
  <c r="AK52" i="27"/>
  <c r="DE38" i="11"/>
  <c r="AK54" i="23"/>
  <c r="AK9" i="26"/>
  <c r="AL17" i="35"/>
  <c r="AK8" i="29"/>
  <c r="BV20" i="11"/>
  <c r="DE21" i="11"/>
  <c r="BU43" i="11"/>
  <c r="AK50" i="24"/>
  <c r="BV36" i="11"/>
  <c r="AK53" i="11"/>
  <c r="AK18" i="26"/>
  <c r="BV26" i="11"/>
  <c r="AL46" i="32"/>
  <c r="BD30" i="11"/>
  <c r="AK8" i="27"/>
  <c r="AK9" i="32"/>
  <c r="BU32" i="11"/>
  <c r="AL39" i="29"/>
  <c r="DF38" i="11"/>
  <c r="AL41" i="35"/>
  <c r="CN51" i="11"/>
  <c r="AK20" i="21"/>
  <c r="AL32" i="25"/>
  <c r="AL27" i="30"/>
  <c r="AK40" i="24"/>
  <c r="AK23" i="21"/>
  <c r="BC31" i="11"/>
  <c r="AK23" i="26"/>
  <c r="AL23" i="35"/>
  <c r="AK42" i="29"/>
  <c r="AL54" i="21"/>
  <c r="CM30" i="11"/>
  <c r="AL46" i="22"/>
  <c r="BU8" i="11"/>
  <c r="AK12" i="32"/>
  <c r="AK5" i="29"/>
  <c r="AK40" i="29"/>
  <c r="AK32" i="27"/>
  <c r="AK41" i="22"/>
  <c r="AK10" i="24"/>
  <c r="AL27" i="29"/>
  <c r="AL31" i="25"/>
  <c r="AO31" i="25" s="1"/>
  <c r="BG28" i="33" s="1"/>
  <c r="AL50" i="25"/>
  <c r="AK28" i="30"/>
  <c r="AL17" i="28"/>
  <c r="BC20" i="11"/>
  <c r="AK52" i="24"/>
  <c r="AK16" i="22"/>
  <c r="AK50" i="21"/>
  <c r="AL27" i="26"/>
  <c r="AK37" i="28"/>
  <c r="AO37" i="28" s="1"/>
  <c r="BK34" i="33" s="1"/>
  <c r="AK11" i="11"/>
  <c r="AL44" i="23"/>
  <c r="AL26" i="34"/>
  <c r="AK25" i="23"/>
  <c r="AK24" i="20"/>
  <c r="AK16" i="23"/>
  <c r="AL42" i="21"/>
  <c r="AK44" i="31"/>
  <c r="AK18" i="35"/>
  <c r="AL43" i="24"/>
  <c r="AL30" i="31"/>
  <c r="AL42" i="34"/>
  <c r="AL16" i="22"/>
  <c r="AK31" i="25"/>
  <c r="AL37" i="34"/>
  <c r="AL37" i="35"/>
  <c r="BC49" i="11"/>
  <c r="BG49" i="11" s="1"/>
  <c r="BU16" i="11"/>
  <c r="AL34" i="22"/>
  <c r="AK54" i="32"/>
  <c r="AL22" i="27"/>
  <c r="AL34" i="20"/>
  <c r="CM11" i="11"/>
  <c r="CQ11" i="11" s="1"/>
  <c r="AK41" i="28"/>
  <c r="AK47" i="21"/>
  <c r="AK12" i="26"/>
  <c r="AL21" i="20"/>
  <c r="AK50" i="31"/>
  <c r="AL18" i="22"/>
  <c r="AK15" i="11"/>
  <c r="AL28" i="31"/>
  <c r="AK44" i="22"/>
  <c r="AK51" i="26"/>
  <c r="AL14" i="34"/>
  <c r="DF20" i="11"/>
  <c r="BV24" i="11"/>
  <c r="AK20" i="11"/>
  <c r="AK5" i="24"/>
  <c r="AL41" i="25"/>
  <c r="AK48" i="22"/>
  <c r="DF41" i="11"/>
  <c r="BD37" i="11"/>
  <c r="AL21" i="28"/>
  <c r="DF22" i="11"/>
  <c r="AK36" i="22"/>
  <c r="CN35" i="11"/>
  <c r="BV44" i="11"/>
  <c r="BU22" i="11"/>
  <c r="BY22" i="11" s="1"/>
  <c r="AK18" i="20"/>
  <c r="AL46" i="20"/>
  <c r="AL20" i="25"/>
  <c r="AL49" i="29"/>
  <c r="AK16" i="11"/>
  <c r="AK45" i="28"/>
  <c r="AL43" i="11"/>
  <c r="AL5" i="27"/>
  <c r="AK27" i="35"/>
  <c r="AK15" i="34"/>
  <c r="BV10" i="11"/>
  <c r="CN10" i="11"/>
  <c r="AL29" i="28"/>
  <c r="AK23" i="23"/>
  <c r="AL29" i="25"/>
  <c r="AL41" i="22"/>
  <c r="AO41" i="22" s="1"/>
  <c r="AW38" i="33" s="1"/>
  <c r="AL16" i="34"/>
  <c r="AL11" i="20"/>
  <c r="AK8" i="35"/>
  <c r="CN43" i="11"/>
  <c r="DE24" i="11"/>
  <c r="AL8" i="32"/>
  <c r="BV42" i="11"/>
  <c r="AL53" i="27"/>
  <c r="CM23" i="11"/>
  <c r="AL10" i="22"/>
  <c r="AK23" i="27"/>
  <c r="AL28" i="26"/>
  <c r="AK9" i="34"/>
  <c r="AL25" i="32"/>
  <c r="AK52" i="30"/>
  <c r="AL21" i="34"/>
  <c r="DE48" i="11"/>
  <c r="AL21" i="27"/>
  <c r="AL30" i="27"/>
  <c r="AL41" i="21"/>
  <c r="AL20" i="11"/>
  <c r="AL36" i="25"/>
  <c r="AL19" i="24"/>
  <c r="AL42" i="20"/>
  <c r="BD44" i="11"/>
  <c r="AL20" i="29"/>
  <c r="AL15" i="26"/>
  <c r="AL11" i="27"/>
  <c r="AL48" i="23"/>
  <c r="AL36" i="32"/>
  <c r="AK36" i="27"/>
  <c r="AO36" i="27" s="1"/>
  <c r="BN33" i="33" s="1"/>
  <c r="AL54" i="27"/>
  <c r="AK50" i="29"/>
  <c r="AL13" i="25"/>
  <c r="AK28" i="21"/>
  <c r="AK27" i="25"/>
  <c r="AL28" i="11"/>
  <c r="AL28" i="25"/>
  <c r="AK6" i="35"/>
  <c r="AO6" i="35" s="1"/>
  <c r="BE3" i="33" s="1"/>
  <c r="AL9" i="35"/>
  <c r="AK9" i="21"/>
  <c r="AK48" i="28"/>
  <c r="AL21" i="31"/>
  <c r="AK36" i="20"/>
  <c r="AL7" i="35"/>
  <c r="AL38" i="27"/>
  <c r="AL24" i="27"/>
  <c r="AL25" i="34"/>
  <c r="AL22" i="26"/>
  <c r="AL20" i="32"/>
  <c r="AK8" i="24"/>
  <c r="AL13" i="31"/>
  <c r="AK25" i="35"/>
  <c r="AL30" i="21"/>
  <c r="BU15" i="11"/>
  <c r="AK14" i="11"/>
  <c r="AK20" i="27"/>
  <c r="AO20" i="27" s="1"/>
  <c r="BN17" i="33" s="1"/>
  <c r="AK51" i="20"/>
  <c r="AL29" i="34"/>
  <c r="AL15" i="21"/>
  <c r="DE46" i="11"/>
  <c r="AL7" i="29"/>
  <c r="AK46" i="25"/>
  <c r="AO46" i="25" s="1"/>
  <c r="BG43" i="33" s="1"/>
  <c r="AL33" i="20"/>
  <c r="AL16" i="11"/>
  <c r="AL24" i="35"/>
  <c r="AL28" i="29"/>
  <c r="AL31" i="34"/>
  <c r="AL21" i="29"/>
  <c r="AL14" i="28"/>
  <c r="AL26" i="22"/>
  <c r="AL18" i="20"/>
  <c r="BC51" i="11"/>
  <c r="AL14" i="20"/>
  <c r="AK51" i="21"/>
  <c r="AK34" i="25"/>
  <c r="AK6" i="23"/>
  <c r="AK45" i="35"/>
  <c r="AL6" i="24"/>
  <c r="AK22" i="20"/>
  <c r="AL5" i="31"/>
  <c r="AK25" i="25"/>
  <c r="AL25" i="35"/>
  <c r="AL52" i="34"/>
  <c r="BU17" i="11"/>
  <c r="AK20" i="24"/>
  <c r="AK12" i="22"/>
  <c r="BD13" i="11"/>
  <c r="BU35" i="11"/>
  <c r="AL35" i="27"/>
  <c r="AL46" i="35"/>
  <c r="AL12" i="20"/>
  <c r="AL43" i="31"/>
  <c r="AK21" i="24"/>
  <c r="DF11" i="11"/>
  <c r="AL31" i="26"/>
  <c r="BU48" i="11"/>
  <c r="BY48" i="11" s="1"/>
  <c r="BC42" i="11"/>
  <c r="BU28" i="11"/>
  <c r="CM45" i="11"/>
  <c r="AL23" i="21"/>
  <c r="AL8" i="27"/>
  <c r="AO8" i="27" s="1"/>
  <c r="BN5" i="33" s="1"/>
  <c r="BU38" i="11"/>
  <c r="AL38" i="23"/>
  <c r="CN22" i="11"/>
  <c r="CQ22" i="11" s="1"/>
  <c r="AK36" i="34"/>
  <c r="DE9" i="11"/>
  <c r="CM5" i="11"/>
  <c r="AK35" i="27"/>
  <c r="DE12" i="11"/>
  <c r="AL6" i="35"/>
  <c r="AL12" i="29"/>
  <c r="AK17" i="32"/>
  <c r="AL45" i="24"/>
  <c r="AK21" i="25"/>
  <c r="AK14" i="21"/>
  <c r="DF19" i="11"/>
  <c r="BC16" i="11"/>
  <c r="BG16" i="11" s="1"/>
  <c r="BC43" i="11"/>
  <c r="AL11" i="21"/>
  <c r="BV43" i="11"/>
  <c r="AK20" i="28"/>
  <c r="DF54" i="11"/>
  <c r="BU7" i="11"/>
  <c r="AK15" i="27"/>
  <c r="AK8" i="20"/>
  <c r="DE5" i="11"/>
  <c r="AL26" i="27"/>
  <c r="AK50" i="23"/>
  <c r="AL38" i="22"/>
  <c r="AL18" i="27"/>
  <c r="AK37" i="30"/>
  <c r="AK16" i="21"/>
  <c r="AL36" i="20"/>
  <c r="AK18" i="25"/>
  <c r="BC47" i="11"/>
  <c r="AL38" i="35"/>
  <c r="AL7" i="31"/>
  <c r="AK36" i="11"/>
  <c r="BC21" i="11"/>
  <c r="AL52" i="22"/>
  <c r="AL37" i="32"/>
  <c r="AK51" i="27"/>
  <c r="AO51" i="27" s="1"/>
  <c r="BN48" i="33" s="1"/>
  <c r="AL21" i="35"/>
  <c r="BV15" i="11"/>
  <c r="AL54" i="22"/>
  <c r="AK53" i="21"/>
  <c r="DF51" i="11"/>
  <c r="AL51" i="11"/>
  <c r="AK39" i="31"/>
  <c r="DE50" i="11"/>
  <c r="AK43" i="28"/>
  <c r="AK32" i="23"/>
  <c r="AL25" i="25"/>
  <c r="AK48" i="23"/>
  <c r="AK43" i="32"/>
  <c r="AL6" i="34"/>
  <c r="AK20" i="25"/>
  <c r="AK32" i="28"/>
  <c r="CN21" i="11"/>
  <c r="CN18" i="11"/>
  <c r="AK28" i="31"/>
  <c r="AL41" i="32"/>
  <c r="AK38" i="27"/>
  <c r="AK39" i="29"/>
  <c r="AL27" i="28"/>
  <c r="AK8" i="28"/>
  <c r="AK31" i="24"/>
  <c r="BD28" i="11"/>
  <c r="AK34" i="34"/>
  <c r="AL29" i="23"/>
  <c r="AL49" i="34"/>
  <c r="AL45" i="29"/>
  <c r="AL9" i="24"/>
  <c r="AK21" i="32"/>
  <c r="CN48" i="11"/>
  <c r="AK19" i="34"/>
  <c r="AK21" i="28"/>
  <c r="AL47" i="25"/>
  <c r="AL16" i="35"/>
  <c r="AL24" i="24"/>
  <c r="AK52" i="29"/>
  <c r="AO52" i="29" s="1"/>
  <c r="BQ49" i="33" s="1"/>
  <c r="AK33" i="21"/>
  <c r="BU12" i="11"/>
  <c r="AK47" i="22"/>
  <c r="AL42" i="32"/>
  <c r="AL52" i="27"/>
  <c r="AL32" i="22"/>
  <c r="AL43" i="21"/>
  <c r="AK51" i="22"/>
  <c r="BD51" i="11"/>
  <c r="AL50" i="30"/>
  <c r="CM41" i="11"/>
  <c r="AK29" i="11"/>
  <c r="AK6" i="31"/>
  <c r="AK28" i="26"/>
  <c r="AO28" i="26" s="1"/>
  <c r="BI25" i="33" s="1"/>
  <c r="AL54" i="24"/>
  <c r="AK13" i="26"/>
  <c r="AK51" i="30"/>
  <c r="AL29" i="26"/>
  <c r="AK6" i="11"/>
  <c r="AL42" i="23"/>
  <c r="DE44" i="11"/>
  <c r="AK47" i="25"/>
  <c r="AL7" i="21"/>
  <c r="AK13" i="23"/>
  <c r="AO13" i="23" s="1"/>
  <c r="AY10" i="33" s="1"/>
  <c r="AL49" i="23"/>
  <c r="BV6" i="11"/>
  <c r="AL28" i="20"/>
  <c r="AL5" i="23"/>
  <c r="DF17" i="11"/>
  <c r="AK44" i="25"/>
  <c r="DE42" i="11"/>
  <c r="CN24" i="11"/>
  <c r="AL34" i="32"/>
  <c r="AL20" i="22"/>
  <c r="AK13" i="30"/>
  <c r="AL5" i="24"/>
  <c r="AK30" i="29"/>
  <c r="AK52" i="20"/>
  <c r="AK25" i="32"/>
  <c r="AL21" i="23"/>
  <c r="AO21" i="23" s="1"/>
  <c r="AY18" i="33" s="1"/>
  <c r="AK5" i="31"/>
  <c r="AL32" i="34"/>
  <c r="AK50" i="27"/>
  <c r="AK51" i="32"/>
  <c r="AL13" i="28"/>
  <c r="AK28" i="22"/>
  <c r="CN46" i="11"/>
  <c r="AK6" i="27"/>
  <c r="AO6" i="27" s="1"/>
  <c r="BN3" i="33" s="1"/>
  <c r="AK24" i="31"/>
  <c r="AK39" i="30"/>
  <c r="AL9" i="29"/>
  <c r="AO9" i="29" s="1"/>
  <c r="BQ6" i="33" s="1"/>
  <c r="AL31" i="28"/>
  <c r="DF15" i="11"/>
  <c r="AL51" i="24"/>
  <c r="AL34" i="34"/>
  <c r="AK40" i="21"/>
  <c r="AL22" i="29"/>
  <c r="AL14" i="24"/>
  <c r="AL26" i="11"/>
  <c r="AL28" i="22"/>
  <c r="AK8" i="11"/>
  <c r="AK19" i="32"/>
  <c r="AK47" i="29"/>
  <c r="BV53" i="11"/>
  <c r="AK27" i="26"/>
  <c r="AK24" i="11"/>
  <c r="BV46" i="11"/>
  <c r="AK35" i="30"/>
  <c r="AK16" i="20"/>
  <c r="AL36" i="31"/>
  <c r="BV12" i="11"/>
  <c r="AK40" i="22"/>
  <c r="AL50" i="11"/>
  <c r="AK50" i="25"/>
  <c r="AO50" i="25" s="1"/>
  <c r="BG47" i="33" s="1"/>
  <c r="AL53" i="23"/>
  <c r="AL54" i="30"/>
  <c r="AL25" i="28"/>
  <c r="AL13" i="24"/>
  <c r="AL12" i="27"/>
  <c r="AK22" i="24"/>
  <c r="AK29" i="24"/>
  <c r="AL10" i="35"/>
  <c r="AL30" i="32"/>
  <c r="DF18" i="11"/>
  <c r="AK20" i="29"/>
  <c r="AO20" i="29" s="1"/>
  <c r="BQ17" i="33" s="1"/>
  <c r="DE23" i="11"/>
  <c r="AL30" i="24"/>
  <c r="AK31" i="23"/>
  <c r="AK26" i="25"/>
  <c r="AK26" i="20"/>
  <c r="AL37" i="30"/>
  <c r="DE51" i="11"/>
  <c r="AL8" i="21"/>
  <c r="BC17" i="11"/>
  <c r="BD16" i="11"/>
  <c r="CM9" i="11"/>
  <c r="AL47" i="27"/>
  <c r="AL52" i="21"/>
  <c r="AK14" i="27"/>
  <c r="AK44" i="21"/>
  <c r="AL23" i="11"/>
  <c r="AK42" i="31"/>
  <c r="AK14" i="26"/>
  <c r="AK25" i="20"/>
  <c r="AK50" i="11"/>
  <c r="CN39" i="11"/>
  <c r="BV33" i="11"/>
  <c r="AL35" i="24"/>
  <c r="AK30" i="24"/>
  <c r="DE20" i="11"/>
  <c r="AL6" i="31"/>
  <c r="AL19" i="34"/>
  <c r="AK38" i="32"/>
  <c r="AL17" i="34"/>
  <c r="AL49" i="11"/>
  <c r="AL44" i="28"/>
  <c r="AL32" i="35"/>
  <c r="AL8" i="31"/>
  <c r="AK44" i="27"/>
  <c r="BV19" i="11"/>
  <c r="BY19" i="11" s="1"/>
  <c r="CN36" i="11"/>
  <c r="CQ36" i="11" s="1"/>
  <c r="AL23" i="32"/>
  <c r="CN49" i="11"/>
  <c r="CM26" i="11"/>
  <c r="AL33" i="26"/>
  <c r="AL7" i="32"/>
  <c r="AL22" i="25"/>
  <c r="AK7" i="22"/>
  <c r="AO7" i="22" s="1"/>
  <c r="AW4" i="33" s="1"/>
  <c r="AL52" i="35"/>
  <c r="BC23" i="11"/>
  <c r="AL21" i="30"/>
  <c r="AO21" i="30" s="1"/>
  <c r="BT18" i="33" s="1"/>
  <c r="AK6" i="20"/>
  <c r="BD53" i="11"/>
  <c r="AL5" i="20"/>
  <c r="AO5" i="20" s="1"/>
  <c r="AS2" i="33" s="1"/>
  <c r="BV37" i="11"/>
  <c r="AL11" i="26"/>
  <c r="AK31" i="31"/>
  <c r="AK44" i="20"/>
  <c r="AK17" i="29"/>
  <c r="AK49" i="24"/>
  <c r="AK28" i="29"/>
  <c r="AO28" i="29" s="1"/>
  <c r="BQ25" i="33" s="1"/>
  <c r="AK45" i="11"/>
  <c r="AL46" i="28"/>
  <c r="AK37" i="20"/>
  <c r="AO37" i="20" s="1"/>
  <c r="AS34" i="33" s="1"/>
  <c r="AL37" i="11"/>
  <c r="AK53" i="27"/>
  <c r="AO53" i="27" s="1"/>
  <c r="BN50" i="33" s="1"/>
  <c r="AL30" i="29"/>
  <c r="AL50" i="24"/>
  <c r="AK29" i="22"/>
  <c r="AK28" i="25"/>
  <c r="AK9" i="20"/>
  <c r="AL40" i="26"/>
  <c r="AL21" i="24"/>
  <c r="AL32" i="21"/>
  <c r="AL46" i="21"/>
  <c r="AK42" i="32"/>
  <c r="AO42" i="32" s="1"/>
  <c r="BZ39" i="33" s="1"/>
  <c r="AK54" i="24"/>
  <c r="AL12" i="22"/>
  <c r="AL34" i="29"/>
  <c r="AK19" i="20"/>
  <c r="DF39" i="11"/>
  <c r="AL52" i="30"/>
  <c r="AO52" i="30" s="1"/>
  <c r="BT49" i="33" s="1"/>
  <c r="DE26" i="11"/>
  <c r="DI26" i="11" s="1"/>
  <c r="CM52" i="11"/>
  <c r="AL49" i="22"/>
  <c r="AK18" i="23"/>
  <c r="AK41" i="11"/>
  <c r="DF48" i="11"/>
  <c r="AK54" i="28"/>
  <c r="CN44" i="11"/>
  <c r="AK47" i="11"/>
  <c r="AL33" i="29"/>
  <c r="BV52" i="11"/>
  <c r="AL5" i="11"/>
  <c r="AV55" i="11" s="1"/>
  <c r="AK35" i="11"/>
  <c r="AK48" i="32"/>
  <c r="DE17" i="11"/>
  <c r="BC26" i="11"/>
  <c r="AK9" i="11"/>
  <c r="AL32" i="29"/>
  <c r="AL48" i="24"/>
  <c r="AL21" i="11"/>
  <c r="AK34" i="24"/>
  <c r="AK44" i="34"/>
  <c r="AL54" i="20"/>
  <c r="AL41" i="30"/>
  <c r="BC34" i="11"/>
  <c r="AL7" i="25"/>
  <c r="BU53" i="11"/>
  <c r="AL37" i="26"/>
  <c r="DE35" i="11"/>
  <c r="AK31" i="28"/>
  <c r="BU34" i="11"/>
  <c r="AK44" i="35"/>
  <c r="AL29" i="24"/>
  <c r="AL16" i="28"/>
  <c r="AL24" i="25"/>
  <c r="AK53" i="32"/>
  <c r="AO53" i="32" s="1"/>
  <c r="BZ50" i="33" s="1"/>
  <c r="BV38" i="11"/>
  <c r="BD23" i="11"/>
  <c r="AK26" i="26"/>
  <c r="CN15" i="11"/>
  <c r="AK6" i="30"/>
  <c r="AK18" i="31"/>
  <c r="AL45" i="34"/>
  <c r="AK6" i="21"/>
  <c r="AL54" i="23"/>
  <c r="AK38" i="21"/>
  <c r="AL10" i="34"/>
  <c r="DF23" i="11"/>
  <c r="AK8" i="25"/>
  <c r="BC25" i="11"/>
  <c r="BG25" i="11" s="1"/>
  <c r="AL23" i="26"/>
  <c r="AL10" i="21"/>
  <c r="AL40" i="20"/>
  <c r="AL19" i="25"/>
  <c r="AO19" i="25" s="1"/>
  <c r="BG16" i="33" s="1"/>
  <c r="BD29" i="11"/>
  <c r="AK52" i="35"/>
  <c r="AL20" i="20"/>
  <c r="AL19" i="29"/>
  <c r="AL9" i="27"/>
  <c r="AK42" i="34"/>
  <c r="AK21" i="35"/>
  <c r="AK11" i="28"/>
  <c r="AL8" i="23"/>
  <c r="AL27" i="24"/>
  <c r="AL39" i="25"/>
  <c r="CM8" i="11"/>
  <c r="AK47" i="23"/>
  <c r="AL19" i="20"/>
  <c r="AK52" i="31"/>
  <c r="AL5" i="32"/>
  <c r="CN26" i="11"/>
  <c r="CQ26" i="11" s="1"/>
  <c r="DE37" i="11"/>
  <c r="AK35" i="35"/>
  <c r="AK49" i="21"/>
  <c r="AL46" i="24"/>
  <c r="AL6" i="20"/>
  <c r="CN33" i="11"/>
  <c r="AL27" i="27"/>
  <c r="AL45" i="35"/>
  <c r="AK31" i="35"/>
  <c r="DF13" i="11"/>
  <c r="AK17" i="27"/>
  <c r="AK39" i="23"/>
  <c r="BD7" i="11"/>
  <c r="AL37" i="20"/>
  <c r="AL42" i="35"/>
  <c r="AL27" i="20"/>
  <c r="AO27" i="20" s="1"/>
  <c r="AS24" i="33" s="1"/>
  <c r="AL16" i="27"/>
  <c r="AL26" i="30"/>
  <c r="AK39" i="26"/>
  <c r="AO39" i="26" s="1"/>
  <c r="BI36" i="33" s="1"/>
  <c r="BU9" i="11"/>
  <c r="AL51" i="21"/>
  <c r="AL26" i="32"/>
  <c r="AL35" i="35"/>
  <c r="AK38" i="31"/>
  <c r="AK10" i="32"/>
  <c r="AL38" i="11"/>
  <c r="AL11" i="11"/>
  <c r="DE52" i="11"/>
  <c r="AK23" i="35"/>
  <c r="AO23" i="35" s="1"/>
  <c r="BE20" i="33" s="1"/>
  <c r="CM27" i="11"/>
  <c r="AK46" i="21"/>
  <c r="BV30" i="11"/>
  <c r="AK31" i="21"/>
  <c r="AL44" i="22"/>
  <c r="AL36" i="22"/>
  <c r="BD46" i="11"/>
  <c r="AL45" i="31"/>
  <c r="AL20" i="31"/>
  <c r="AK21" i="31"/>
  <c r="AK52" i="34"/>
  <c r="BC37" i="11"/>
  <c r="BG37" i="11" s="1"/>
  <c r="DE28" i="11"/>
  <c r="AL43" i="25"/>
  <c r="AK43" i="20"/>
  <c r="AL38" i="32"/>
  <c r="DE6" i="11"/>
  <c r="AL53" i="31"/>
  <c r="AK37" i="35"/>
  <c r="AK45" i="24"/>
  <c r="AO45" i="24" s="1"/>
  <c r="BA42" i="33" s="1"/>
  <c r="AK49" i="22"/>
  <c r="CM13" i="11"/>
  <c r="AK19" i="11"/>
  <c r="AL38" i="24"/>
  <c r="AL14" i="23"/>
  <c r="AL13" i="35"/>
  <c r="AK47" i="32"/>
  <c r="AO47" i="32" s="1"/>
  <c r="BZ44" i="33" s="1"/>
  <c r="AL28" i="30"/>
  <c r="AL5" i="29"/>
  <c r="AO5" i="29" s="1"/>
  <c r="BQ2" i="33" s="1"/>
  <c r="AL31" i="22"/>
  <c r="DF9" i="11"/>
  <c r="BV34" i="11"/>
  <c r="AK54" i="25"/>
  <c r="AL30" i="23"/>
  <c r="AK30" i="31"/>
  <c r="AK53" i="35"/>
  <c r="AO53" i="35" s="1"/>
  <c r="BE50" i="33" s="1"/>
  <c r="AK36" i="35"/>
  <c r="AL16" i="24"/>
  <c r="AL23" i="31"/>
  <c r="AL24" i="11"/>
  <c r="AK30" i="25"/>
  <c r="AO30" i="25" s="1"/>
  <c r="BG27" i="33" s="1"/>
  <c r="BU47" i="11"/>
  <c r="AL53" i="35"/>
  <c r="DF24" i="11"/>
  <c r="AL54" i="26"/>
  <c r="AL41" i="26"/>
  <c r="AK16" i="24"/>
  <c r="AL38" i="30"/>
  <c r="AK23" i="11"/>
  <c r="AO23" i="11" s="1"/>
  <c r="AL8" i="26"/>
  <c r="AL15" i="27"/>
  <c r="AK39" i="35"/>
  <c r="CM54" i="11"/>
  <c r="CQ54" i="11" s="1"/>
  <c r="AL10" i="27"/>
  <c r="AL29" i="20"/>
  <c r="AK14" i="28"/>
  <c r="AK22" i="31"/>
  <c r="AL44" i="29"/>
  <c r="AL6" i="11"/>
  <c r="AK7" i="30"/>
  <c r="AL33" i="27"/>
  <c r="AL5" i="30"/>
  <c r="BU41" i="11"/>
  <c r="DF53" i="11"/>
  <c r="AK22" i="11"/>
  <c r="AL43" i="27"/>
  <c r="AK50" i="32"/>
  <c r="AL52" i="24"/>
  <c r="AL10" i="25"/>
  <c r="AK35" i="34"/>
  <c r="AL44" i="26"/>
  <c r="AK31" i="22"/>
  <c r="AK13" i="22"/>
  <c r="AK54" i="30"/>
  <c r="AO54" i="30" s="1"/>
  <c r="BT51" i="33" s="1"/>
  <c r="AK26" i="23"/>
  <c r="AO26" i="23" s="1"/>
  <c r="AY23" i="33" s="1"/>
  <c r="AL35" i="23"/>
  <c r="AL8" i="22"/>
  <c r="AO8" i="22" s="1"/>
  <c r="AW5" i="33" s="1"/>
  <c r="AK44" i="29"/>
  <c r="AL49" i="21"/>
  <c r="AK25" i="31"/>
  <c r="AK30" i="23"/>
  <c r="AK34" i="26"/>
  <c r="AK33" i="23"/>
  <c r="AL24" i="22"/>
  <c r="AO24" i="22" s="1"/>
  <c r="AW21" i="33" s="1"/>
  <c r="AL34" i="30"/>
  <c r="AL20" i="26"/>
  <c r="BU54" i="11"/>
  <c r="BC45" i="11"/>
  <c r="AL34" i="23"/>
  <c r="AL41" i="20"/>
  <c r="AK17" i="35"/>
  <c r="DF47" i="11"/>
  <c r="BU52" i="11"/>
  <c r="BY52" i="11" s="1"/>
  <c r="AL8" i="34"/>
  <c r="AK43" i="26"/>
  <c r="AL53" i="20"/>
  <c r="AK7" i="35"/>
  <c r="AL20" i="35"/>
  <c r="AO20" i="35" s="1"/>
  <c r="BE17" i="33" s="1"/>
  <c r="AL19" i="28"/>
  <c r="AK46" i="22"/>
  <c r="AK11" i="22"/>
  <c r="AK11" i="34"/>
  <c r="AK49" i="11"/>
  <c r="AK49" i="34"/>
  <c r="AO49" i="34" s="1"/>
  <c r="BC46" i="33" s="1"/>
  <c r="CN28" i="11"/>
  <c r="AL42" i="31"/>
  <c r="AO42" i="31" s="1"/>
  <c r="BW39" i="33" s="1"/>
  <c r="AL14" i="21"/>
  <c r="AO14" i="21" s="1"/>
  <c r="AU11" i="33" s="1"/>
  <c r="BU23" i="11"/>
  <c r="AL52" i="23"/>
  <c r="BD14" i="11"/>
  <c r="AL19" i="32"/>
  <c r="AK35" i="32"/>
  <c r="AK48" i="25"/>
  <c r="AL25" i="30"/>
  <c r="AK22" i="27"/>
  <c r="AL24" i="31"/>
  <c r="AK52" i="11"/>
  <c r="AK11" i="27"/>
  <c r="AL52" i="31"/>
  <c r="AK37" i="31"/>
  <c r="AL41" i="29"/>
  <c r="AK42" i="27"/>
  <c r="AK17" i="34"/>
  <c r="AK7" i="25"/>
  <c r="AO7" i="25" s="1"/>
  <c r="BG4" i="33" s="1"/>
  <c r="AK47" i="31"/>
  <c r="AL44" i="24"/>
  <c r="CN16" i="11"/>
  <c r="AL17" i="31"/>
  <c r="AL40" i="32"/>
  <c r="AK45" i="31"/>
  <c r="AK30" i="22"/>
  <c r="AK36" i="24"/>
  <c r="AO36" i="24" s="1"/>
  <c r="BA33" i="33" s="1"/>
  <c r="AK41" i="29"/>
  <c r="AK31" i="29"/>
  <c r="BU14" i="11"/>
  <c r="AL18" i="21"/>
  <c r="BC35" i="11"/>
  <c r="DF35" i="11"/>
  <c r="AK18" i="22"/>
  <c r="AK18" i="21"/>
  <c r="AO18" i="21" s="1"/>
  <c r="AU15" i="33" s="1"/>
  <c r="BV21" i="11"/>
  <c r="AK12" i="35"/>
  <c r="CM42" i="11"/>
  <c r="AL11" i="35"/>
  <c r="AK20" i="34"/>
  <c r="AL39" i="21"/>
  <c r="AK37" i="27"/>
  <c r="AK45" i="29"/>
  <c r="BU50" i="11"/>
  <c r="AK47" i="35"/>
  <c r="CM28" i="11"/>
  <c r="AK15" i="22"/>
  <c r="AL31" i="29"/>
  <c r="DF52" i="11"/>
  <c r="DI52" i="11" s="1"/>
  <c r="AL30" i="26"/>
  <c r="BV27" i="11"/>
  <c r="AK28" i="32"/>
  <c r="AK15" i="35"/>
  <c r="AL12" i="31"/>
  <c r="AK18" i="28"/>
  <c r="AK40" i="35"/>
  <c r="AO40" i="35" s="1"/>
  <c r="BE37" i="33" s="1"/>
  <c r="AL34" i="21"/>
  <c r="AL38" i="21"/>
  <c r="AL23" i="22"/>
  <c r="AL27" i="35"/>
  <c r="AL50" i="27"/>
  <c r="AL47" i="29"/>
  <c r="DK7" i="11"/>
  <c r="AQ4" i="33" s="1"/>
  <c r="DE11" i="11"/>
  <c r="AK17" i="11"/>
  <c r="AL16" i="31"/>
  <c r="AK43" i="27"/>
  <c r="AL42" i="27"/>
  <c r="BV41" i="11"/>
  <c r="BU13" i="11"/>
  <c r="AK41" i="23"/>
  <c r="AK6" i="29"/>
  <c r="AK40" i="31"/>
  <c r="AL19" i="35"/>
  <c r="AL47" i="26"/>
  <c r="AL7" i="27"/>
  <c r="AL24" i="30"/>
  <c r="AL52" i="20"/>
  <c r="AL9" i="22"/>
  <c r="AK32" i="22"/>
  <c r="AL26" i="21"/>
  <c r="AK14" i="25"/>
  <c r="AL26" i="25"/>
  <c r="AK30" i="32"/>
  <c r="AO30" i="32" s="1"/>
  <c r="BZ27" i="33" s="1"/>
  <c r="AL18" i="35"/>
  <c r="AK33" i="35"/>
  <c r="AL32" i="32"/>
  <c r="CM7" i="11"/>
  <c r="AL48" i="28"/>
  <c r="AL48" i="27"/>
  <c r="AL46" i="23"/>
  <c r="BD18" i="11"/>
  <c r="AL40" i="34"/>
  <c r="AO40" i="34" s="1"/>
  <c r="BC37" i="33" s="1"/>
  <c r="AL36" i="24"/>
  <c r="AK42" i="21"/>
  <c r="AL48" i="30"/>
  <c r="AL14" i="11"/>
  <c r="AL29" i="35"/>
  <c r="BV14" i="11"/>
  <c r="BY14" i="11" s="1"/>
  <c r="BU24" i="11"/>
  <c r="BY24" i="11" s="1"/>
  <c r="CN52" i="11"/>
  <c r="AK52" i="28"/>
  <c r="AK53" i="29"/>
  <c r="AL38" i="28"/>
  <c r="AL19" i="22"/>
  <c r="AL22" i="23"/>
  <c r="DE13" i="11"/>
  <c r="AL51" i="28"/>
  <c r="AK41" i="24"/>
  <c r="AL9" i="20"/>
  <c r="AK42" i="11"/>
  <c r="AK5" i="21"/>
  <c r="AK37" i="29"/>
  <c r="AK28" i="23"/>
  <c r="AK31" i="34"/>
  <c r="AO31" i="34" s="1"/>
  <c r="BC28" i="33" s="1"/>
  <c r="AK45" i="34"/>
  <c r="AO45" i="34" s="1"/>
  <c r="BC42" i="33" s="1"/>
  <c r="AK23" i="32"/>
  <c r="AL53" i="29"/>
  <c r="DE19" i="11"/>
  <c r="AK17" i="26"/>
  <c r="AL33" i="30"/>
  <c r="AK6" i="24"/>
  <c r="AO6" i="24" s="1"/>
  <c r="BA3" i="33" s="1"/>
  <c r="AL9" i="30"/>
  <c r="CM17" i="11"/>
  <c r="AK24" i="28"/>
  <c r="AK54" i="22"/>
  <c r="AK35" i="23"/>
  <c r="AK7" i="23"/>
  <c r="AK8" i="26"/>
  <c r="AO8" i="26" s="1"/>
  <c r="BI5" i="33" s="1"/>
  <c r="AL11" i="34"/>
  <c r="AK29" i="35"/>
  <c r="AO29" i="35" s="1"/>
  <c r="BE26" i="33" s="1"/>
  <c r="AL52" i="32"/>
  <c r="AK24" i="25"/>
  <c r="AL17" i="27"/>
  <c r="AL17" i="22"/>
  <c r="AK26" i="28"/>
  <c r="AL35" i="21"/>
  <c r="AK51" i="23"/>
  <c r="AK13" i="34"/>
  <c r="AL40" i="21"/>
  <c r="AK23" i="22"/>
  <c r="AL11" i="23"/>
  <c r="AL46" i="26"/>
  <c r="AL37" i="29"/>
  <c r="AK42" i="26"/>
  <c r="AK29" i="29"/>
  <c r="AL17" i="30"/>
  <c r="AL51" i="26"/>
  <c r="AL40" i="22"/>
  <c r="AK27" i="20"/>
  <c r="AL38" i="29"/>
  <c r="AL9" i="25"/>
  <c r="AK45" i="32"/>
  <c r="AK23" i="31"/>
  <c r="AO23" i="31" s="1"/>
  <c r="BW20" i="33" s="1"/>
  <c r="AK25" i="11"/>
  <c r="AK42" i="23"/>
  <c r="AO42" i="23" s="1"/>
  <c r="AY39" i="33" s="1"/>
  <c r="AL8" i="30"/>
  <c r="CM39" i="11"/>
  <c r="AL7" i="28"/>
  <c r="AL53" i="21"/>
  <c r="AO53" i="21" s="1"/>
  <c r="AU50" i="33" s="1"/>
  <c r="AL7" i="24"/>
  <c r="AK48" i="29"/>
  <c r="CN41" i="11"/>
  <c r="DF8" i="11"/>
  <c r="DI8" i="11" s="1"/>
  <c r="AK16" i="27"/>
  <c r="AL27" i="22"/>
  <c r="AL53" i="30"/>
  <c r="AL8" i="25"/>
  <c r="AK10" i="21"/>
  <c r="AO10" i="21" s="1"/>
  <c r="AU7" i="33" s="1"/>
  <c r="AK7" i="28"/>
  <c r="AL49" i="20"/>
  <c r="BD22" i="11"/>
  <c r="AK37" i="23"/>
  <c r="BD6" i="11"/>
  <c r="AL54" i="25"/>
  <c r="AL18" i="26"/>
  <c r="AL9" i="11"/>
  <c r="DE15" i="11"/>
  <c r="DI15" i="11" s="1"/>
  <c r="AK19" i="26"/>
  <c r="AK45" i="21"/>
  <c r="AO45" i="21" s="1"/>
  <c r="AU42" i="33" s="1"/>
  <c r="AL49" i="26"/>
  <c r="BU40" i="11"/>
  <c r="AL40" i="24"/>
  <c r="AK25" i="29"/>
  <c r="AL16" i="30"/>
  <c r="AL10" i="23"/>
  <c r="AK23" i="28"/>
  <c r="AL45" i="32"/>
  <c r="CM12" i="11"/>
  <c r="AL12" i="28"/>
  <c r="AK30" i="28"/>
  <c r="AL11" i="31"/>
  <c r="AK7" i="20"/>
  <c r="AL20" i="27"/>
  <c r="AK26" i="29"/>
  <c r="AK16" i="31"/>
  <c r="AK21" i="26"/>
  <c r="AK13" i="31"/>
  <c r="AO13" i="31" s="1"/>
  <c r="BW10" i="33" s="1"/>
  <c r="AL47" i="22"/>
  <c r="AK6" i="34"/>
  <c r="AO6" i="34" s="1"/>
  <c r="BC3" i="33" s="1"/>
  <c r="AL49" i="25"/>
  <c r="AL33" i="24"/>
  <c r="AK40" i="30"/>
  <c r="AK18" i="32"/>
  <c r="AK17" i="20"/>
  <c r="AL15" i="34"/>
  <c r="AK31" i="30"/>
  <c r="AK46" i="26"/>
  <c r="AL28" i="35"/>
  <c r="AK8" i="23"/>
  <c r="AO8" i="23" s="1"/>
  <c r="AY5" i="33" s="1"/>
  <c r="AK13" i="21"/>
  <c r="AL21" i="21"/>
  <c r="AL41" i="27"/>
  <c r="AK9" i="24"/>
  <c r="AK26" i="27"/>
  <c r="AK48" i="35"/>
  <c r="AK28" i="24"/>
  <c r="AL52" i="26"/>
  <c r="AL16" i="26"/>
  <c r="BC40" i="11"/>
  <c r="BG40" i="11" s="1"/>
  <c r="BU31" i="11"/>
  <c r="AL5" i="26"/>
  <c r="AL47" i="23"/>
  <c r="AO47" i="23" s="1"/>
  <c r="AY44" i="33" s="1"/>
  <c r="AK46" i="27"/>
  <c r="AK31" i="20"/>
  <c r="AO31" i="20" s="1"/>
  <c r="AS28" i="33" s="1"/>
  <c r="AL5" i="34"/>
  <c r="AK39" i="34"/>
  <c r="AL49" i="30"/>
  <c r="AL22" i="20"/>
  <c r="AK27" i="21"/>
  <c r="AK51" i="29"/>
  <c r="AK9" i="23"/>
  <c r="BD48" i="11"/>
  <c r="AL38" i="26"/>
  <c r="AK24" i="26"/>
  <c r="AK51" i="25"/>
  <c r="DE14" i="11"/>
  <c r="AK47" i="20"/>
  <c r="AL47" i="21"/>
  <c r="AK32" i="21"/>
  <c r="AL5" i="25"/>
  <c r="AK30" i="11"/>
  <c r="AL29" i="21"/>
  <c r="AL33" i="31"/>
  <c r="CN53" i="11"/>
  <c r="AL31" i="21"/>
  <c r="AK37" i="26"/>
  <c r="AK28" i="35"/>
  <c r="BU6" i="11"/>
  <c r="BC8" i="11"/>
  <c r="AL10" i="32"/>
  <c r="AL14" i="29"/>
  <c r="AK45" i="22"/>
  <c r="AK53" i="26"/>
  <c r="CM24" i="11"/>
  <c r="AL23" i="30"/>
  <c r="BC10" i="11"/>
  <c r="AL42" i="24"/>
  <c r="AL25" i="24"/>
  <c r="AO25" i="24" s="1"/>
  <c r="BA22" i="33" s="1"/>
  <c r="AL25" i="11"/>
  <c r="AL42" i="26"/>
  <c r="AK17" i="31"/>
  <c r="AK41" i="32"/>
  <c r="AO41" i="32" s="1"/>
  <c r="BZ38" i="33" s="1"/>
  <c r="AK49" i="30"/>
  <c r="AK38" i="30"/>
  <c r="CM35" i="11"/>
  <c r="AL14" i="31"/>
  <c r="AL11" i="24"/>
  <c r="AK11" i="31"/>
  <c r="AK22" i="34"/>
  <c r="AK34" i="20"/>
  <c r="AL10" i="28"/>
  <c r="AK33" i="24"/>
  <c r="AL47" i="11"/>
  <c r="AL13" i="22"/>
  <c r="AL50" i="34"/>
  <c r="AO50" i="34" s="1"/>
  <c r="BC47" i="33" s="1"/>
  <c r="AK9" i="25"/>
  <c r="AK41" i="20"/>
  <c r="AL54" i="32"/>
  <c r="AO54" i="32" s="1"/>
  <c r="BZ51" i="33" s="1"/>
  <c r="AK43" i="24"/>
  <c r="AO43" i="24" s="1"/>
  <c r="BA40" i="33" s="1"/>
  <c r="BD8" i="11"/>
  <c r="AK10" i="35"/>
  <c r="CM21" i="11"/>
  <c r="CQ21" i="11" s="1"/>
  <c r="AL41" i="28"/>
  <c r="AL37" i="28"/>
  <c r="CM32" i="11"/>
  <c r="AK12" i="20"/>
  <c r="AL49" i="24"/>
  <c r="BV29" i="11"/>
  <c r="AK11" i="30"/>
  <c r="AK14" i="30"/>
  <c r="AL12" i="25"/>
  <c r="AK11" i="25"/>
  <c r="CM47" i="11"/>
  <c r="AK38" i="24"/>
  <c r="AO38" i="24" s="1"/>
  <c r="BA35" i="33" s="1"/>
  <c r="AL45" i="11"/>
  <c r="CN38" i="11"/>
  <c r="CQ38" i="11" s="1"/>
  <c r="AK16" i="30"/>
  <c r="AL20" i="34"/>
  <c r="AL54" i="29"/>
  <c r="AL44" i="25"/>
  <c r="AO44" i="25" s="1"/>
  <c r="BG41" i="33" s="1"/>
  <c r="AL24" i="23"/>
  <c r="AL40" i="11"/>
  <c r="AK42" i="24"/>
  <c r="AK10" i="26"/>
  <c r="AL26" i="28"/>
  <c r="AL50" i="29"/>
  <c r="AL10" i="29"/>
  <c r="AK24" i="34"/>
  <c r="AL21" i="26"/>
  <c r="AL19" i="30"/>
  <c r="CM48" i="11"/>
  <c r="AL35" i="20"/>
  <c r="AK41" i="31"/>
  <c r="AO41" i="31" s="1"/>
  <c r="BW38" i="33" s="1"/>
  <c r="AL35" i="26"/>
  <c r="AL17" i="25"/>
  <c r="BV50" i="11"/>
  <c r="AK12" i="28"/>
  <c r="AL7" i="11"/>
  <c r="DF42" i="11"/>
  <c r="AL27" i="32"/>
  <c r="AO27" i="32" s="1"/>
  <c r="BZ24" i="33" s="1"/>
  <c r="AK40" i="27"/>
  <c r="AO40" i="27" s="1"/>
  <c r="BN37" i="33" s="1"/>
  <c r="AL32" i="30"/>
  <c r="AL11" i="32"/>
  <c r="AK53" i="23"/>
  <c r="AL28" i="24"/>
  <c r="AK30" i="20"/>
  <c r="AL17" i="26"/>
  <c r="AK19" i="28"/>
  <c r="AL22" i="28"/>
  <c r="AO22" i="28" s="1"/>
  <c r="BK19" i="33" s="1"/>
  <c r="AK44" i="24"/>
  <c r="BD32" i="11"/>
  <c r="AK49" i="28"/>
  <c r="AK18" i="11"/>
  <c r="AL25" i="31"/>
  <c r="AO25" i="31" s="1"/>
  <c r="BW22" i="33" s="1"/>
  <c r="DE32" i="11"/>
  <c r="AK20" i="22"/>
  <c r="AL15" i="29"/>
  <c r="AK7" i="24"/>
  <c r="AL32" i="27"/>
  <c r="AO32" i="27" s="1"/>
  <c r="BN29" i="33" s="1"/>
  <c r="AK33" i="11"/>
  <c r="BC27" i="11"/>
  <c r="AK27" i="31"/>
  <c r="AL12" i="24"/>
  <c r="AL18" i="28"/>
  <c r="AK25" i="24"/>
  <c r="AK36" i="25"/>
  <c r="AK13" i="35"/>
  <c r="AK29" i="31"/>
  <c r="AK7" i="31"/>
  <c r="AO7" i="31" s="1"/>
  <c r="BW4" i="33" s="1"/>
  <c r="AL12" i="11"/>
  <c r="AK52" i="25"/>
  <c r="AK11" i="32"/>
  <c r="AK14" i="24"/>
  <c r="BC22" i="11"/>
  <c r="BD43" i="11"/>
  <c r="BG43" i="11" s="1"/>
  <c r="AL32" i="24"/>
  <c r="AL43" i="30"/>
  <c r="AK49" i="23"/>
  <c r="AL30" i="34"/>
  <c r="AL15" i="31"/>
  <c r="AL39" i="30"/>
  <c r="AK22" i="32"/>
  <c r="AO22" i="32" s="1"/>
  <c r="BZ19" i="33" s="1"/>
  <c r="AL22" i="35"/>
  <c r="AL22" i="11"/>
  <c r="AL14" i="32"/>
  <c r="CM43" i="11"/>
  <c r="CQ43" i="11" s="1"/>
  <c r="AL23" i="20"/>
  <c r="AL18" i="25"/>
  <c r="AK53" i="31"/>
  <c r="AL49" i="28"/>
  <c r="AK47" i="28"/>
  <c r="AK11" i="23"/>
  <c r="AK19" i="29"/>
  <c r="AL15" i="11"/>
  <c r="AL30" i="20"/>
  <c r="AK5" i="23"/>
  <c r="AO5" i="23" s="1"/>
  <c r="AY2" i="33" s="1"/>
  <c r="CM49" i="11"/>
  <c r="AL50" i="23"/>
  <c r="AL42" i="30"/>
  <c r="BC11" i="11"/>
  <c r="BG11" i="11" s="1"/>
  <c r="AK36" i="21"/>
  <c r="AL31" i="24"/>
  <c r="AL28" i="28"/>
  <c r="AK54" i="27"/>
  <c r="BC54" i="11"/>
  <c r="AK29" i="28"/>
  <c r="AK8" i="34"/>
  <c r="AK5" i="25"/>
  <c r="AK30" i="27"/>
  <c r="AO30" i="27" s="1"/>
  <c r="BN27" i="33" s="1"/>
  <c r="AK24" i="24"/>
  <c r="CN47" i="11"/>
  <c r="CQ47" i="11" s="1"/>
  <c r="AL26" i="20"/>
  <c r="AL47" i="20"/>
  <c r="AK42" i="30"/>
  <c r="AL13" i="26"/>
  <c r="AL16" i="25"/>
  <c r="AL36" i="30"/>
  <c r="AL30" i="35"/>
  <c r="AK14" i="20"/>
  <c r="AK52" i="21"/>
  <c r="AK5" i="34"/>
  <c r="AO5" i="34" s="1"/>
  <c r="BC2" i="33" s="1"/>
  <c r="AL46" i="30"/>
  <c r="AL26" i="35"/>
  <c r="AK32" i="11"/>
  <c r="AL14" i="30"/>
  <c r="AK29" i="32"/>
  <c r="AK35" i="31"/>
  <c r="BU39" i="11"/>
  <c r="BY39" i="11" s="1"/>
  <c r="BC13" i="11"/>
  <c r="AL38" i="25"/>
  <c r="AK12" i="27"/>
  <c r="AO12" i="27" s="1"/>
  <c r="BN9" i="33" s="1"/>
  <c r="DE25" i="11"/>
  <c r="DI25" i="11" s="1"/>
  <c r="AL54" i="28"/>
  <c r="AK35" i="22"/>
  <c r="AK23" i="24"/>
  <c r="AK23" i="29"/>
  <c r="BD17" i="11"/>
  <c r="BG17" i="11" s="1"/>
  <c r="AK51" i="35"/>
  <c r="AK14" i="29"/>
  <c r="AK46" i="20"/>
  <c r="AO46" i="20" s="1"/>
  <c r="AS43" i="33" s="1"/>
  <c r="AL12" i="26"/>
  <c r="AK26" i="22"/>
  <c r="BC24" i="11"/>
  <c r="AK37" i="24"/>
  <c r="AL40" i="28"/>
  <c r="AK10" i="29"/>
  <c r="AK24" i="21"/>
  <c r="AL45" i="27"/>
  <c r="AK30" i="35"/>
  <c r="AK46" i="31"/>
  <c r="AL33" i="28"/>
  <c r="AO33" i="28" s="1"/>
  <c r="BK30" i="33" s="1"/>
  <c r="CM20" i="11"/>
  <c r="AL39" i="34"/>
  <c r="AL5" i="22"/>
  <c r="AL38" i="31"/>
  <c r="AO38" i="31" s="1"/>
  <c r="BW35" i="33" s="1"/>
  <c r="BU42" i="11"/>
  <c r="AL39" i="27"/>
  <c r="AK22" i="28"/>
  <c r="AK25" i="21"/>
  <c r="AK54" i="29"/>
  <c r="AK39" i="32"/>
  <c r="AO39" i="32" s="1"/>
  <c r="BZ36" i="33" s="1"/>
  <c r="AK15" i="32"/>
  <c r="BD31" i="11"/>
  <c r="AK33" i="26"/>
  <c r="AO33" i="26" s="1"/>
  <c r="BI30" i="33" s="1"/>
  <c r="AL8" i="29"/>
  <c r="AL51" i="20"/>
  <c r="AO51" i="20" s="1"/>
  <c r="AS48" i="33" s="1"/>
  <c r="DE7" i="11"/>
  <c r="AK41" i="34"/>
  <c r="AL51" i="30"/>
  <c r="AK20" i="23"/>
  <c r="AL45" i="26"/>
  <c r="BC18" i="11"/>
  <c r="AL12" i="32"/>
  <c r="AK27" i="22"/>
  <c r="AL22" i="34"/>
  <c r="AL47" i="35"/>
  <c r="AO47" i="35" s="1"/>
  <c r="BE44" i="33" s="1"/>
  <c r="AK44" i="26"/>
  <c r="AO44" i="26" s="1"/>
  <c r="BI41" i="33" s="1"/>
  <c r="BD42" i="11"/>
  <c r="BG42" i="11" s="1"/>
  <c r="AK29" i="20"/>
  <c r="AO29" i="20" s="1"/>
  <c r="AS26" i="33" s="1"/>
  <c r="AL24" i="28"/>
  <c r="AO24" i="28" s="1"/>
  <c r="BK21" i="33" s="1"/>
  <c r="CN12" i="11"/>
  <c r="BV23" i="11"/>
  <c r="DF5" i="11"/>
  <c r="AL39" i="22"/>
  <c r="AK11" i="20"/>
  <c r="AL41" i="23"/>
  <c r="AO41" i="23" s="1"/>
  <c r="AY38" i="33" s="1"/>
  <c r="AK26" i="32"/>
  <c r="AO26" i="32" s="1"/>
  <c r="BZ23" i="33" s="1"/>
  <c r="AL53" i="25"/>
  <c r="AK19" i="35"/>
  <c r="AL53" i="34"/>
  <c r="AK23" i="20"/>
  <c r="AL51" i="34"/>
  <c r="AK11" i="24"/>
  <c r="AL37" i="24"/>
  <c r="AK46" i="28"/>
  <c r="AO46" i="28" s="1"/>
  <c r="BK43" i="33" s="1"/>
  <c r="AL54" i="31"/>
  <c r="AK43" i="11"/>
  <c r="AL53" i="24"/>
  <c r="AL34" i="28"/>
  <c r="AO34" i="28" s="1"/>
  <c r="BK31" i="33" s="1"/>
  <c r="DE29" i="11"/>
  <c r="AL45" i="23"/>
  <c r="AK13" i="24"/>
  <c r="AO13" i="24" s="1"/>
  <c r="BA10" i="33" s="1"/>
  <c r="AL7" i="26"/>
  <c r="AK29" i="25"/>
  <c r="AL5" i="28"/>
  <c r="AK38" i="23"/>
  <c r="AL47" i="24"/>
  <c r="AO47" i="24" s="1"/>
  <c r="BA44" i="33" s="1"/>
  <c r="AL19" i="27"/>
  <c r="AL14" i="22"/>
  <c r="AO14" i="22" s="1"/>
  <c r="AW11" i="33" s="1"/>
  <c r="AK7" i="32"/>
  <c r="AO7" i="32" s="1"/>
  <c r="BZ4" i="33" s="1"/>
  <c r="AL35" i="11"/>
  <c r="AO35" i="11" s="1"/>
  <c r="AL53" i="22"/>
  <c r="AK54" i="35"/>
  <c r="AK14" i="31"/>
  <c r="AK38" i="11"/>
  <c r="AL15" i="35"/>
  <c r="CN19" i="11"/>
  <c r="AK39" i="11"/>
  <c r="BC6" i="11"/>
  <c r="BG6" i="11" s="1"/>
  <c r="AK40" i="20"/>
  <c r="AO40" i="20" s="1"/>
  <c r="AS37" i="33" s="1"/>
  <c r="AL39" i="28"/>
  <c r="AK45" i="23"/>
  <c r="AK26" i="34"/>
  <c r="AO26" i="34" s="1"/>
  <c r="BC23" i="33" s="1"/>
  <c r="AK31" i="32"/>
  <c r="AL27" i="23"/>
  <c r="AO27" i="23" s="1"/>
  <c r="AY24" i="33" s="1"/>
  <c r="AL24" i="34"/>
  <c r="BU27" i="11"/>
  <c r="AK9" i="31"/>
  <c r="AK13" i="32"/>
  <c r="BD15" i="11"/>
  <c r="AK35" i="29"/>
  <c r="AL24" i="26"/>
  <c r="DE40" i="11"/>
  <c r="DF32" i="11"/>
  <c r="AK33" i="34"/>
  <c r="AK46" i="23"/>
  <c r="BC28" i="11"/>
  <c r="AL17" i="29"/>
  <c r="AK23" i="25"/>
  <c r="AK17" i="23"/>
  <c r="BU20" i="11"/>
  <c r="BY20" i="11" s="1"/>
  <c r="BU45" i="11"/>
  <c r="BY45" i="11" s="1"/>
  <c r="BD19" i="11"/>
  <c r="BG19" i="11" s="1"/>
  <c r="AK12" i="23"/>
  <c r="CN14" i="11"/>
  <c r="CN23" i="11"/>
  <c r="DF6" i="11"/>
  <c r="BD45" i="11"/>
  <c r="AK19" i="24"/>
  <c r="AO19" i="24" s="1"/>
  <c r="BA16" i="33" s="1"/>
  <c r="AL50" i="28"/>
  <c r="AL36" i="23"/>
  <c r="AK34" i="27"/>
  <c r="AO34" i="27" s="1"/>
  <c r="BN31" i="33" s="1"/>
  <c r="AL25" i="23"/>
  <c r="AO25" i="23" s="1"/>
  <c r="AY22" i="33" s="1"/>
  <c r="AL8" i="20"/>
  <c r="DF7" i="11"/>
  <c r="AL34" i="11"/>
  <c r="BD54" i="11"/>
  <c r="AK39" i="24"/>
  <c r="AK50" i="35"/>
  <c r="AK30" i="30"/>
  <c r="BD33" i="11"/>
  <c r="BG33" i="11" s="1"/>
  <c r="AL34" i="26"/>
  <c r="AK10" i="28"/>
  <c r="AL50" i="26"/>
  <c r="AK15" i="24"/>
  <c r="BV11" i="11"/>
  <c r="BV40" i="11"/>
  <c r="BY40" i="11" s="1"/>
  <c r="AK51" i="11"/>
  <c r="AO51" i="11" s="1"/>
  <c r="CN50" i="11"/>
  <c r="AK26" i="11"/>
  <c r="AL33" i="34"/>
  <c r="AL40" i="27"/>
  <c r="DF49" i="11"/>
  <c r="BU29" i="11"/>
  <c r="AK52" i="23"/>
  <c r="AO52" i="23" s="1"/>
  <c r="AY49" i="33" s="1"/>
  <c r="AK37" i="25"/>
  <c r="AK5" i="11"/>
  <c r="AO5" i="11" s="1"/>
  <c r="AK39" i="22"/>
  <c r="AL30" i="28"/>
  <c r="AO30" i="28" s="1"/>
  <c r="BK27" i="33" s="1"/>
  <c r="AK48" i="21"/>
  <c r="AK51" i="24"/>
  <c r="AO51" i="24" s="1"/>
  <c r="BA48" i="33" s="1"/>
  <c r="AL51" i="23"/>
  <c r="AO51" i="23" s="1"/>
  <c r="AY48" i="33" s="1"/>
  <c r="AK52" i="26"/>
  <c r="AO52" i="26" s="1"/>
  <c r="BI49" i="33" s="1"/>
  <c r="AL50" i="21"/>
  <c r="AL32" i="28"/>
  <c r="AL28" i="27"/>
  <c r="BV9" i="11"/>
  <c r="AL25" i="20"/>
  <c r="AK38" i="22"/>
  <c r="AO38" i="22" s="1"/>
  <c r="AW35" i="33" s="1"/>
  <c r="AK39" i="20"/>
  <c r="AO39" i="20" s="1"/>
  <c r="AS36" i="33" s="1"/>
  <c r="AL50" i="22"/>
  <c r="AK19" i="31"/>
  <c r="AL12" i="21"/>
  <c r="AL29" i="22"/>
  <c r="AO29" i="22" s="1"/>
  <c r="AW26" i="33" s="1"/>
  <c r="AL52" i="29"/>
  <c r="CN5" i="11"/>
  <c r="CQ5" i="11" s="1"/>
  <c r="BD24" i="11"/>
  <c r="AK27" i="34"/>
  <c r="AK11" i="29"/>
  <c r="AK30" i="26"/>
  <c r="AK35" i="24"/>
  <c r="AO35" i="24" s="1"/>
  <c r="BA32" i="33" s="1"/>
  <c r="AK19" i="30"/>
  <c r="AK44" i="32"/>
  <c r="AL32" i="20"/>
  <c r="AL45" i="30"/>
  <c r="AL27" i="25"/>
  <c r="AO27" i="25" s="1"/>
  <c r="BG24" i="33" s="1"/>
  <c r="AK22" i="23"/>
  <c r="AO22" i="23" s="1"/>
  <c r="AY19" i="33" s="1"/>
  <c r="DE39" i="11"/>
  <c r="AL50" i="32"/>
  <c r="AK10" i="20"/>
  <c r="AK49" i="35"/>
  <c r="AK5" i="28"/>
  <c r="AO5" i="28" s="1"/>
  <c r="BK2" i="33" s="1"/>
  <c r="AK48" i="30"/>
  <c r="CM44" i="11"/>
  <c r="CQ44" i="11" s="1"/>
  <c r="AL6" i="29"/>
  <c r="AO6" i="29" s="1"/>
  <c r="BQ3" i="33" s="1"/>
  <c r="AL32" i="31"/>
  <c r="AL8" i="11"/>
  <c r="AO8" i="11" s="1"/>
  <c r="AK22" i="30"/>
  <c r="AO22" i="30" s="1"/>
  <c r="BT19" i="33" s="1"/>
  <c r="AK43" i="34"/>
  <c r="AL45" i="25"/>
  <c r="AK16" i="35"/>
  <c r="AL30" i="30"/>
  <c r="AL21" i="22"/>
  <c r="AL22" i="31"/>
  <c r="AO22" i="31" s="1"/>
  <c r="BW19" i="33" s="1"/>
  <c r="CM18" i="11"/>
  <c r="AK5" i="32"/>
  <c r="AL17" i="23"/>
  <c r="AK12" i="25"/>
  <c r="AK41" i="27"/>
  <c r="AK52" i="22"/>
  <c r="AK24" i="32"/>
  <c r="AO24" i="32" s="1"/>
  <c r="BZ21" i="33" s="1"/>
  <c r="AL37" i="27"/>
  <c r="AK43" i="25"/>
  <c r="AL27" i="21"/>
  <c r="AO27" i="21" s="1"/>
  <c r="AU24" i="33" s="1"/>
  <c r="AK38" i="26"/>
  <c r="BV54" i="11"/>
  <c r="AK37" i="11"/>
  <c r="AO37" i="11" s="1"/>
  <c r="CN8" i="11"/>
  <c r="AL40" i="31"/>
  <c r="AL43" i="35"/>
  <c r="AK46" i="11"/>
  <c r="AK36" i="26"/>
  <c r="AL48" i="34"/>
  <c r="AL17" i="32"/>
  <c r="DE43" i="11"/>
  <c r="AL45" i="20"/>
  <c r="AK24" i="23"/>
  <c r="AO24" i="23" s="1"/>
  <c r="AY21" i="33" s="1"/>
  <c r="AL9" i="32"/>
  <c r="AO9" i="32" s="1"/>
  <c r="BZ6" i="33" s="1"/>
  <c r="AK7" i="34"/>
  <c r="AK41" i="26"/>
  <c r="AL38" i="20"/>
  <c r="AO38" i="20" s="1"/>
  <c r="AS35" i="33" s="1"/>
  <c r="AK50" i="28"/>
  <c r="AL44" i="11"/>
  <c r="AL20" i="24"/>
  <c r="AK8" i="31"/>
  <c r="AO8" i="31" s="1"/>
  <c r="BW5" i="33" s="1"/>
  <c r="AL15" i="23"/>
  <c r="AK34" i="23"/>
  <c r="AK42" i="20"/>
  <c r="CN6" i="11"/>
  <c r="AL19" i="23"/>
  <c r="AL23" i="24"/>
  <c r="AL17" i="11"/>
  <c r="AL35" i="25"/>
  <c r="AO35" i="25" s="1"/>
  <c r="BG32" i="33" s="1"/>
  <c r="AL39" i="31"/>
  <c r="AL10" i="30"/>
  <c r="AK48" i="20"/>
  <c r="AL13" i="32"/>
  <c r="AK38" i="35"/>
  <c r="AL37" i="21"/>
  <c r="AL48" i="20"/>
  <c r="AO48" i="20" s="1"/>
  <c r="AS45" i="33" s="1"/>
  <c r="AL10" i="24"/>
  <c r="AO10" i="24" s="1"/>
  <c r="BA7" i="33" s="1"/>
  <c r="AL14" i="27"/>
  <c r="AL49" i="32"/>
  <c r="AK25" i="27"/>
  <c r="AK51" i="31"/>
  <c r="AO51" i="31" s="1"/>
  <c r="BW48" i="33" s="1"/>
  <c r="AL43" i="23"/>
  <c r="AK28" i="11"/>
  <c r="AL18" i="30"/>
  <c r="AL7" i="20"/>
  <c r="AL9" i="34"/>
  <c r="AO9" i="34" s="1"/>
  <c r="BC6" i="33" s="1"/>
  <c r="AK15" i="30"/>
  <c r="BD34" i="11"/>
  <c r="AK9" i="35"/>
  <c r="AL19" i="26"/>
  <c r="AK23" i="34"/>
  <c r="AO23" i="34" s="1"/>
  <c r="BC20" i="33" s="1"/>
  <c r="DE36" i="11"/>
  <c r="AK25" i="30"/>
  <c r="CN17" i="11"/>
  <c r="AK27" i="24"/>
  <c r="AK35" i="20"/>
  <c r="AL39" i="35"/>
  <c r="BC15" i="11"/>
  <c r="AL18" i="23"/>
  <c r="AO18" i="23" s="1"/>
  <c r="AY15" i="33" s="1"/>
  <c r="BV7" i="11"/>
  <c r="BY7" i="11" s="1"/>
  <c r="AK13" i="27"/>
  <c r="AO13" i="27" s="1"/>
  <c r="BN10" i="33" s="1"/>
  <c r="AL8" i="35"/>
  <c r="AO8" i="35" s="1"/>
  <c r="BE5" i="33" s="1"/>
  <c r="AL42" i="22"/>
  <c r="AK38" i="25"/>
  <c r="AK33" i="32"/>
  <c r="AL50" i="35"/>
  <c r="AK46" i="30"/>
  <c r="AK48" i="24"/>
  <c r="AO48" i="24" s="1"/>
  <c r="BA45" i="33" s="1"/>
  <c r="AL46" i="31"/>
  <c r="AK13" i="25"/>
  <c r="AO13" i="25" s="1"/>
  <c r="BG10" i="33" s="1"/>
  <c r="AK51" i="28"/>
  <c r="AK31" i="11"/>
  <c r="AL44" i="30"/>
  <c r="AK28" i="34"/>
  <c r="AK40" i="23"/>
  <c r="AO40" i="23" s="1"/>
  <c r="AY37" i="33" s="1"/>
  <c r="AL11" i="22"/>
  <c r="DF46" i="11"/>
  <c r="DI46" i="11" s="1"/>
  <c r="AL29" i="31"/>
  <c r="AL33" i="11"/>
  <c r="AL25" i="27"/>
  <c r="AK29" i="26"/>
  <c r="AL14" i="26"/>
  <c r="AK53" i="24"/>
  <c r="AK26" i="21"/>
  <c r="AK15" i="28"/>
  <c r="AO15" i="28" s="1"/>
  <c r="BK12" i="33" s="1"/>
  <c r="AK18" i="27"/>
  <c r="BC7" i="11"/>
  <c r="AL20" i="21"/>
  <c r="AO20" i="21" s="1"/>
  <c r="AU17" i="33" s="1"/>
  <c r="AK49" i="25"/>
  <c r="AL13" i="30"/>
  <c r="AK16" i="29"/>
  <c r="BU37" i="11"/>
  <c r="AL51" i="25"/>
  <c r="DF44" i="11"/>
  <c r="DI44" i="11" s="1"/>
  <c r="AL50" i="31"/>
  <c r="AL6" i="30"/>
  <c r="AK48" i="11"/>
  <c r="AO48" i="11" s="1"/>
  <c r="AL23" i="29"/>
  <c r="AO23" i="29" s="1"/>
  <c r="BQ20" i="33" s="1"/>
  <c r="AK24" i="30"/>
  <c r="DF37" i="11"/>
  <c r="AK40" i="32"/>
  <c r="AO40" i="32" s="1"/>
  <c r="BZ37" i="33" s="1"/>
  <c r="AK27" i="23"/>
  <c r="AL15" i="24"/>
  <c r="AL46" i="34"/>
  <c r="BU51" i="11"/>
  <c r="BY51" i="11" s="1"/>
  <c r="BD41" i="11"/>
  <c r="AK46" i="34"/>
  <c r="AK26" i="35"/>
  <c r="AK30" i="21"/>
  <c r="AL9" i="23"/>
  <c r="AL18" i="32"/>
  <c r="AL11" i="25"/>
  <c r="AL24" i="32"/>
  <c r="BU21" i="11"/>
  <c r="CN7" i="11"/>
  <c r="BD20" i="11"/>
  <c r="BG20" i="11" s="1"/>
  <c r="AL27" i="34"/>
  <c r="AK40" i="11"/>
  <c r="AK20" i="31"/>
  <c r="AL54" i="35"/>
  <c r="AK53" i="34"/>
  <c r="AO53" i="34" s="1"/>
  <c r="BC50" i="33" s="1"/>
  <c r="AK49" i="20"/>
  <c r="AK54" i="26"/>
  <c r="AK12" i="29"/>
  <c r="AO12" i="29" s="1"/>
  <c r="BQ9" i="33" s="1"/>
  <c r="AL36" i="21"/>
  <c r="AO36" i="21" s="1"/>
  <c r="AU33" i="33" s="1"/>
  <c r="AK53" i="25"/>
  <c r="AK36" i="29"/>
  <c r="BC29" i="11"/>
  <c r="CN29" i="11"/>
  <c r="AL40" i="30"/>
  <c r="AL25" i="29"/>
  <c r="AK5" i="26"/>
  <c r="AO5" i="26" s="1"/>
  <c r="BI2" i="33" s="1"/>
  <c r="AL26" i="31"/>
  <c r="AO26" i="31" s="1"/>
  <c r="BW23" i="33" s="1"/>
  <c r="AK54" i="34"/>
  <c r="AL13" i="27"/>
  <c r="AK41" i="21"/>
  <c r="AO41" i="21" s="1"/>
  <c r="AU38" i="33" s="1"/>
  <c r="CM15" i="11"/>
  <c r="AK46" i="29"/>
  <c r="AO46" i="29" s="1"/>
  <c r="BQ43" i="33" s="1"/>
  <c r="AK24" i="27"/>
  <c r="AO24" i="27" s="1"/>
  <c r="BN21" i="33" s="1"/>
  <c r="AL36" i="11"/>
  <c r="AO36" i="11" s="1"/>
  <c r="AK39" i="28"/>
  <c r="AO39" i="28" s="1"/>
  <c r="BK36" i="33" s="1"/>
  <c r="BV17" i="11"/>
  <c r="AL48" i="22"/>
  <c r="AK49" i="29"/>
  <c r="AO49" i="29" s="1"/>
  <c r="BQ46" i="33" s="1"/>
  <c r="AK45" i="27"/>
  <c r="AK22" i="21"/>
  <c r="AK17" i="30"/>
  <c r="AK28" i="20"/>
  <c r="AK41" i="30"/>
  <c r="BD12" i="11"/>
  <c r="BD49" i="11"/>
  <c r="AL53" i="26"/>
  <c r="AL44" i="21"/>
  <c r="AO44" i="21" s="1"/>
  <c r="AU41" i="33" s="1"/>
  <c r="AK42" i="28"/>
  <c r="AO42" i="28" s="1"/>
  <c r="BK39" i="33" s="1"/>
  <c r="AL38" i="34"/>
  <c r="AK36" i="23"/>
  <c r="AL40" i="29"/>
  <c r="AO40" i="29" s="1"/>
  <c r="BQ37" i="33" s="1"/>
  <c r="AK29" i="34"/>
  <c r="AO29" i="34" s="1"/>
  <c r="BC26" i="33" s="1"/>
  <c r="AL5" i="21"/>
  <c r="AK24" i="29"/>
  <c r="AO24" i="29" s="1"/>
  <c r="BQ21" i="33" s="1"/>
  <c r="AL48" i="25"/>
  <c r="AK34" i="22"/>
  <c r="AO34" i="22" s="1"/>
  <c r="AW31" i="33" s="1"/>
  <c r="AL23" i="28"/>
  <c r="AL54" i="11"/>
  <c r="AO54" i="11" s="1"/>
  <c r="AL11" i="30"/>
  <c r="BV35" i="11"/>
  <c r="AK42" i="22"/>
  <c r="AK40" i="28"/>
  <c r="CN31" i="11"/>
  <c r="CQ31" i="11" s="1"/>
  <c r="AL6" i="28"/>
  <c r="AL43" i="34"/>
  <c r="AL51" i="35"/>
  <c r="AL16" i="21"/>
  <c r="AO16" i="21" s="1"/>
  <c r="AU13" i="33" s="1"/>
  <c r="AK5" i="27"/>
  <c r="AK32" i="26"/>
  <c r="AK15" i="21"/>
  <c r="AK17" i="21"/>
  <c r="AO17" i="21" s="1"/>
  <c r="AU14" i="33" s="1"/>
  <c r="CN40" i="11"/>
  <c r="BC53" i="11"/>
  <c r="AK21" i="34"/>
  <c r="AO21" i="34" s="1"/>
  <c r="BC18" i="33" s="1"/>
  <c r="AL53" i="28"/>
  <c r="AK36" i="31"/>
  <c r="AO36" i="31" s="1"/>
  <c r="BW33" i="33" s="1"/>
  <c r="AK12" i="11"/>
  <c r="AL37" i="31"/>
  <c r="AL48" i="32"/>
  <c r="BV49" i="11"/>
  <c r="AK21" i="27"/>
  <c r="AO21" i="27" s="1"/>
  <c r="BN18" i="33" s="1"/>
  <c r="AL9" i="21"/>
  <c r="AK8" i="32"/>
  <c r="AO8" i="32" s="1"/>
  <c r="BZ5" i="33" s="1"/>
  <c r="AL19" i="21"/>
  <c r="AL33" i="32"/>
  <c r="AK10" i="25"/>
  <c r="CN9" i="11"/>
  <c r="AK45" i="30"/>
  <c r="AL30" i="11"/>
  <c r="CM51" i="11"/>
  <c r="CQ51" i="11" s="1"/>
  <c r="AK43" i="21"/>
  <c r="AO43" i="21" s="1"/>
  <c r="AU40" i="33" s="1"/>
  <c r="AK14" i="22"/>
  <c r="AL18" i="29"/>
  <c r="AK20" i="26"/>
  <c r="AL44" i="32"/>
  <c r="AO44" i="32" s="1"/>
  <c r="BZ41" i="33" s="1"/>
  <c r="AK7" i="27"/>
  <c r="AK17" i="22"/>
  <c r="AO17" i="22" s="1"/>
  <c r="AW14" i="33" s="1"/>
  <c r="AK10" i="23"/>
  <c r="AO10" i="23" s="1"/>
  <c r="AY7" i="33" s="1"/>
  <c r="AL23" i="25"/>
  <c r="AL18" i="24"/>
  <c r="AK23" i="30"/>
  <c r="AL49" i="27"/>
  <c r="BD9" i="11"/>
  <c r="BD36" i="11"/>
  <c r="AK25" i="28"/>
  <c r="AO25" i="28" s="1"/>
  <c r="BK22" i="33" s="1"/>
  <c r="DE16" i="11"/>
  <c r="AL13" i="21"/>
  <c r="AK32" i="30"/>
  <c r="AL54" i="34"/>
  <c r="AK32" i="31"/>
  <c r="BU26" i="11"/>
  <c r="AL35" i="34"/>
  <c r="AO35" i="34" s="1"/>
  <c r="BC32" i="33" s="1"/>
  <c r="AL41" i="11"/>
  <c r="AK35" i="21"/>
  <c r="AK39" i="27"/>
  <c r="AO39" i="27" s="1"/>
  <c r="BN36" i="33" s="1"/>
  <c r="AK20" i="32"/>
  <c r="AO20" i="32" s="1"/>
  <c r="BZ17" i="33" s="1"/>
  <c r="AL6" i="32"/>
  <c r="AO6" i="32" s="1"/>
  <c r="BZ3" i="33" s="1"/>
  <c r="AK6" i="28"/>
  <c r="AL34" i="24"/>
  <c r="AO34" i="24" s="1"/>
  <c r="BA31" i="33" s="1"/>
  <c r="AK15" i="31"/>
  <c r="AK27" i="30"/>
  <c r="BV31" i="11"/>
  <c r="AL53" i="11"/>
  <c r="AO53" i="11" s="1"/>
  <c r="AL35" i="29"/>
  <c r="AL16" i="32"/>
  <c r="AK6" i="26"/>
  <c r="AO6" i="26" s="1"/>
  <c r="BI3" i="33" s="1"/>
  <c r="AL7" i="30"/>
  <c r="BC39" i="11"/>
  <c r="BG39" i="11" s="1"/>
  <c r="AL21" i="32"/>
  <c r="AO21" i="32" s="1"/>
  <c r="BZ18" i="33" s="1"/>
  <c r="AK28" i="28"/>
  <c r="BU5" i="11"/>
  <c r="BY5" i="11" s="1"/>
  <c r="AL33" i="21"/>
  <c r="CN37" i="11"/>
  <c r="AK32" i="35"/>
  <c r="AO32" i="35" s="1"/>
  <c r="BE29" i="33" s="1"/>
  <c r="AK30" i="34"/>
  <c r="AO30" i="34" s="1"/>
  <c r="BC27" i="33" s="1"/>
  <c r="AL48" i="29"/>
  <c r="AK11" i="35"/>
  <c r="DF12" i="11"/>
  <c r="AK5" i="22"/>
  <c r="BC48" i="11"/>
  <c r="AL47" i="31"/>
  <c r="AK26" i="30"/>
  <c r="AK54" i="21"/>
  <c r="AO54" i="21" s="1"/>
  <c r="AU51" i="33" s="1"/>
  <c r="AL29" i="32"/>
  <c r="AO29" i="32" s="1"/>
  <c r="BZ26" i="33" s="1"/>
  <c r="AK10" i="11"/>
  <c r="AK20" i="20"/>
  <c r="BC44" i="11"/>
  <c r="BG44" i="11" s="1"/>
  <c r="AL23" i="34"/>
  <c r="AL28" i="32"/>
  <c r="AK17" i="28"/>
  <c r="AO17" i="28" s="1"/>
  <c r="BK14" i="33" s="1"/>
  <c r="AK34" i="32"/>
  <c r="AL25" i="22"/>
  <c r="AO25" i="22" s="1"/>
  <c r="AW22" i="33" s="1"/>
  <c r="AK50" i="30"/>
  <c r="BV8" i="11"/>
  <c r="BY8" i="11" s="1"/>
  <c r="AK45" i="25"/>
  <c r="AL19" i="11"/>
  <c r="AO19" i="11" s="1"/>
  <c r="AK39" i="25"/>
  <c r="AK46" i="32"/>
  <c r="AO46" i="32" s="1"/>
  <c r="BZ43" i="33" s="1"/>
  <c r="AL35" i="32"/>
  <c r="AK32" i="29"/>
  <c r="AO32" i="29" s="1"/>
  <c r="BQ29" i="33" s="1"/>
  <c r="AL48" i="21"/>
  <c r="AL7" i="23"/>
  <c r="DF16" i="11"/>
  <c r="CM16" i="11"/>
  <c r="CQ16" i="11" s="1"/>
  <c r="AL31" i="35"/>
  <c r="AL50" i="20"/>
  <c r="AK10" i="31"/>
  <c r="BC12" i="11"/>
  <c r="BG12" i="11" s="1"/>
  <c r="CM33" i="11"/>
  <c r="AK21" i="29"/>
  <c r="AL43" i="29"/>
  <c r="AO43" i="29" s="1"/>
  <c r="BQ40" i="33" s="1"/>
  <c r="AL8" i="28"/>
  <c r="AL37" i="23"/>
  <c r="AK43" i="35"/>
  <c r="AK33" i="25"/>
  <c r="AK45" i="20"/>
  <c r="CN42" i="11"/>
  <c r="AK32" i="20"/>
  <c r="AL31" i="31"/>
  <c r="AO31" i="31" s="1"/>
  <c r="BW28" i="33" s="1"/>
  <c r="AL29" i="27"/>
  <c r="BC36" i="11"/>
  <c r="AL37" i="25"/>
  <c r="AL20" i="23"/>
  <c r="AK32" i="34"/>
  <c r="AK42" i="35"/>
  <c r="AK25" i="26"/>
  <c r="AO25" i="26" s="1"/>
  <c r="BI22" i="33" s="1"/>
  <c r="AK44" i="28"/>
  <c r="AO44" i="28" s="1"/>
  <c r="BK41" i="33" s="1"/>
  <c r="AK12" i="30"/>
  <c r="AL24" i="20"/>
  <c r="AL9" i="26"/>
  <c r="AK34" i="11"/>
  <c r="AL11" i="29"/>
  <c r="AK8" i="30"/>
  <c r="AL41" i="24"/>
  <c r="AL36" i="35"/>
  <c r="AO36" i="35" s="1"/>
  <c r="BE33" i="33" s="1"/>
  <c r="AK18" i="30"/>
  <c r="AK21" i="21"/>
  <c r="AL28" i="23"/>
  <c r="AK33" i="30"/>
  <c r="AK47" i="34"/>
  <c r="AL22" i="21"/>
  <c r="AL23" i="27"/>
  <c r="AO23" i="27" s="1"/>
  <c r="BN20" i="33" s="1"/>
  <c r="DE33" i="11"/>
  <c r="DI33" i="11" s="1"/>
  <c r="AL24" i="21"/>
  <c r="AK47" i="30"/>
  <c r="AK14" i="34"/>
  <c r="AO14" i="34" s="1"/>
  <c r="BC11" i="33" s="1"/>
  <c r="DF29" i="11"/>
  <c r="BU49" i="11"/>
  <c r="BY49" i="11" s="1"/>
  <c r="AK21" i="20"/>
  <c r="AO21" i="20" s="1"/>
  <c r="AS18" i="33" s="1"/>
  <c r="CM50" i="11"/>
  <c r="CQ50" i="11" s="1"/>
  <c r="AL51" i="22"/>
  <c r="AK21" i="11"/>
  <c r="AO21" i="11" s="1"/>
  <c r="AL44" i="20"/>
  <c r="AL26" i="26"/>
  <c r="AL39" i="11"/>
  <c r="AK43" i="30"/>
  <c r="AK7" i="11"/>
  <c r="AO7" i="11" s="1"/>
  <c r="CM10" i="11"/>
  <c r="CQ10" i="11" s="1"/>
  <c r="AL13" i="29"/>
  <c r="BV18" i="11"/>
  <c r="DF28" i="11"/>
  <c r="AK7" i="21"/>
  <c r="DF40" i="11"/>
  <c r="AL7" i="22"/>
  <c r="AK38" i="34"/>
  <c r="AO38" i="34" s="1"/>
  <c r="BC35" i="33" s="1"/>
  <c r="AK38" i="28"/>
  <c r="AL19" i="31"/>
  <c r="AL33" i="23"/>
  <c r="AK16" i="34"/>
  <c r="AL22" i="22"/>
  <c r="AO22" i="22" s="1"/>
  <c r="AW19" i="33" s="1"/>
  <c r="AK44" i="11"/>
  <c r="AL32" i="11"/>
  <c r="AO32" i="11" s="1"/>
  <c r="AK39" i="21"/>
  <c r="BD26" i="11"/>
  <c r="BG26" i="11" s="1"/>
  <c r="AL31" i="23"/>
  <c r="AO31" i="23" s="1"/>
  <c r="AY28" i="33" s="1"/>
  <c r="AL10" i="26"/>
  <c r="AK16" i="28"/>
  <c r="AO16" i="28" s="1"/>
  <c r="BK13" i="33" s="1"/>
  <c r="AK19" i="23"/>
  <c r="CN32" i="11"/>
  <c r="AK34" i="29"/>
  <c r="AO34" i="29" s="1"/>
  <c r="BQ31" i="33" s="1"/>
  <c r="AL31" i="27"/>
  <c r="AK13" i="29"/>
  <c r="AL42" i="29"/>
  <c r="AO42" i="29" s="1"/>
  <c r="BQ39" i="33" s="1"/>
  <c r="AK25" i="34"/>
  <c r="AL32" i="26"/>
  <c r="AK14" i="32"/>
  <c r="AO14" i="32" s="1"/>
  <c r="BZ11" i="33" s="1"/>
  <c r="AL30" i="22"/>
  <c r="AL35" i="22"/>
  <c r="AO35" i="22" s="1"/>
  <c r="AW32" i="33" s="1"/>
  <c r="AL44" i="35"/>
  <c r="AK14" i="35"/>
  <c r="AO14" i="35" s="1"/>
  <c r="BE11" i="33" s="1"/>
  <c r="CN13" i="11"/>
  <c r="CQ13" i="11" s="1"/>
  <c r="DE49" i="11"/>
  <c r="CN20" i="11"/>
  <c r="AL6" i="25"/>
  <c r="AK37" i="21"/>
  <c r="AK7" i="26"/>
  <c r="AK16" i="26"/>
  <c r="BV47" i="11"/>
  <c r="AL36" i="26"/>
  <c r="AO36" i="26" s="1"/>
  <c r="BI33" i="33" s="1"/>
  <c r="AL39" i="23"/>
  <c r="AO39" i="23" s="1"/>
  <c r="AY36" i="33" s="1"/>
  <c r="AL34" i="25"/>
  <c r="AO34" i="25" s="1"/>
  <c r="BG31" i="33" s="1"/>
  <c r="AL45" i="22"/>
  <c r="AK35" i="26"/>
  <c r="BD21" i="11"/>
  <c r="BG21" i="11" s="1"/>
  <c r="BC38" i="11"/>
  <c r="AL33" i="35"/>
  <c r="AO33" i="35" s="1"/>
  <c r="BE30" i="33" s="1"/>
  <c r="AK32" i="25"/>
  <c r="AO32" i="25" s="1"/>
  <c r="BG29" i="33" s="1"/>
  <c r="AK37" i="22"/>
  <c r="AO37" i="22" s="1"/>
  <c r="AW34" i="33" s="1"/>
  <c r="AK33" i="20"/>
  <c r="AL47" i="30"/>
  <c r="AK36" i="30"/>
  <c r="AO36" i="30" s="1"/>
  <c r="BT33" i="33" s="1"/>
  <c r="AK46" i="35"/>
  <c r="AO46" i="35" s="1"/>
  <c r="BE43" i="33" s="1"/>
  <c r="AK7" i="29"/>
  <c r="AL6" i="21"/>
  <c r="AO6" i="21" s="1"/>
  <c r="AU3" i="33" s="1"/>
  <c r="AL43" i="32"/>
  <c r="AO43" i="32" s="1"/>
  <c r="BZ40" i="33" s="1"/>
  <c r="AL12" i="23"/>
  <c r="AK34" i="35"/>
  <c r="AO34" i="35" s="1"/>
  <c r="BE31" i="33" s="1"/>
  <c r="AL33" i="25"/>
  <c r="AK54" i="20"/>
  <c r="CM46" i="11"/>
  <c r="CQ46" i="11" s="1"/>
  <c r="AL9" i="28"/>
  <c r="AO9" i="28" s="1"/>
  <c r="BK6" i="33" s="1"/>
  <c r="AL16" i="20"/>
  <c r="AO16" i="20" s="1"/>
  <c r="AS13" i="33" s="1"/>
  <c r="AL43" i="26"/>
  <c r="AO43" i="26" s="1"/>
  <c r="BI40" i="33" s="1"/>
  <c r="AL35" i="30"/>
  <c r="AO35" i="30" s="1"/>
  <c r="BT32" i="33" s="1"/>
  <c r="AK47" i="26"/>
  <c r="AK9" i="30"/>
  <c r="AK51" i="34"/>
  <c r="AL52" i="11"/>
  <c r="AK22" i="35"/>
  <c r="AL47" i="28"/>
  <c r="AL34" i="31"/>
  <c r="AO34" i="31" s="1"/>
  <c r="BW31" i="33" s="1"/>
  <c r="BD39" i="11"/>
  <c r="AL7" i="34"/>
  <c r="AO7" i="34" s="1"/>
  <c r="BC4" i="33" s="1"/>
  <c r="BU36" i="11"/>
  <c r="AL46" i="11"/>
  <c r="BD38" i="11"/>
  <c r="AL43" i="20"/>
  <c r="AO43" i="20" s="1"/>
  <c r="AS40" i="33" s="1"/>
  <c r="AL13" i="20"/>
  <c r="AO13" i="20" s="1"/>
  <c r="AS10" i="33" s="1"/>
  <c r="CM37" i="11"/>
  <c r="CQ37" i="11" s="1"/>
  <c r="AK27" i="11"/>
  <c r="AO27" i="11" s="1"/>
  <c r="AL18" i="34"/>
  <c r="AO18" i="34" s="1"/>
  <c r="BC15" i="33" s="1"/>
  <c r="AL25" i="21"/>
  <c r="AK43" i="31"/>
  <c r="AO43" i="31" s="1"/>
  <c r="BW40" i="33" s="1"/>
  <c r="BU44" i="11"/>
  <c r="AK53" i="20"/>
  <c r="AO53" i="20" s="1"/>
  <c r="AS50" i="33" s="1"/>
  <c r="AL17" i="20"/>
  <c r="AK32" i="24"/>
  <c r="AO32" i="24" s="1"/>
  <c r="BA29" i="33" s="1"/>
  <c r="AK53" i="28"/>
  <c r="AL36" i="28"/>
  <c r="AL31" i="32"/>
  <c r="AL28" i="34"/>
  <c r="AO15" i="20"/>
  <c r="AS12" i="33" s="1"/>
  <c r="BG30" i="11"/>
  <c r="AO45" i="23"/>
  <c r="AY42" i="33" s="1"/>
  <c r="AO35" i="32"/>
  <c r="BZ32" i="33" s="1"/>
  <c r="AO11" i="23"/>
  <c r="AY8" i="33" s="1"/>
  <c r="AO23" i="20"/>
  <c r="AS20" i="33" s="1"/>
  <c r="AO53" i="22"/>
  <c r="AW50" i="33" s="1"/>
  <c r="AO21" i="25"/>
  <c r="BG18" i="33" s="1"/>
  <c r="AO52" i="34"/>
  <c r="BC49" i="33" s="1"/>
  <c r="AO27" i="27"/>
  <c r="BN24" i="33" s="1"/>
  <c r="AO33" i="22"/>
  <c r="AW30" i="33" s="1"/>
  <c r="AO26" i="24"/>
  <c r="BA23" i="33" s="1"/>
  <c r="BG50" i="11"/>
  <c r="BG45" i="11"/>
  <c r="AO50" i="11"/>
  <c r="BY13" i="11"/>
  <c r="AO53" i="25"/>
  <c r="BG50" i="33" s="1"/>
  <c r="AO15" i="34"/>
  <c r="BC12" i="33" s="1"/>
  <c r="AO54" i="22"/>
  <c r="AW51" i="33" s="1"/>
  <c r="BY10" i="11"/>
  <c r="AO51" i="32"/>
  <c r="BZ48" i="33" s="1"/>
  <c r="AO28" i="22"/>
  <c r="AW25" i="33" s="1"/>
  <c r="AO51" i="21"/>
  <c r="AU48" i="33" s="1"/>
  <c r="AO50" i="31"/>
  <c r="BW47" i="33" s="1"/>
  <c r="AO49" i="25"/>
  <c r="BG46" i="33" s="1"/>
  <c r="AO52" i="28"/>
  <c r="BK49" i="33" s="1"/>
  <c r="AO43" i="23"/>
  <c r="AY40" i="33" s="1"/>
  <c r="AO20" i="11"/>
  <c r="AO34" i="34"/>
  <c r="BC31" i="33" s="1"/>
  <c r="BG7" i="11"/>
  <c r="DI20" i="11"/>
  <c r="AO52" i="24"/>
  <c r="BA49" i="33" s="1"/>
  <c r="AO25" i="35"/>
  <c r="BE22" i="33" s="1"/>
  <c r="AO12" i="11"/>
  <c r="AO14" i="20"/>
  <c r="AS11" i="33" s="1"/>
  <c r="AO46" i="11"/>
  <c r="AO31" i="29"/>
  <c r="BQ28" i="33" s="1"/>
  <c r="AO47" i="20"/>
  <c r="AS44" i="33" s="1"/>
  <c r="AO34" i="32"/>
  <c r="BZ31" i="33" s="1"/>
  <c r="AO25" i="25"/>
  <c r="BG22" i="33" s="1"/>
  <c r="AO35" i="31"/>
  <c r="BW32" i="33" s="1"/>
  <c r="AO45" i="11"/>
  <c r="CQ42" i="11"/>
  <c r="AO38" i="26"/>
  <c r="BI35" i="33" s="1"/>
  <c r="AO15" i="30"/>
  <c r="BT12" i="33" s="1"/>
  <c r="BG27" i="11"/>
  <c r="AO46" i="26"/>
  <c r="BI43" i="33" s="1"/>
  <c r="AO44" i="27"/>
  <c r="BN41" i="33" s="1"/>
  <c r="AO42" i="26"/>
  <c r="BI39" i="33" s="1"/>
  <c r="AO33" i="11"/>
  <c r="AO47" i="25"/>
  <c r="BG44" i="33" s="1"/>
  <c r="AO33" i="21"/>
  <c r="AU30" i="33" s="1"/>
  <c r="AO11" i="20"/>
  <c r="AS8" i="33" s="1"/>
  <c r="AO41" i="34"/>
  <c r="BC38" i="33" s="1"/>
  <c r="AO37" i="26"/>
  <c r="BI34" i="33" s="1"/>
  <c r="CQ6" i="11"/>
  <c r="CQ40" i="11"/>
  <c r="AO49" i="32"/>
  <c r="BZ46" i="33" s="1"/>
  <c r="AO44" i="23"/>
  <c r="AY41" i="33" s="1"/>
  <c r="AO54" i="24"/>
  <c r="BA51" i="33" s="1"/>
  <c r="AO17" i="27"/>
  <c r="BN14" i="33" s="1"/>
  <c r="AO18" i="27"/>
  <c r="BN15" i="33" s="1"/>
  <c r="AO11" i="27"/>
  <c r="BN8" i="33" s="1"/>
  <c r="AO10" i="27"/>
  <c r="BN7" i="33" s="1"/>
  <c r="AO9" i="27"/>
  <c r="BN6" i="33" s="1"/>
  <c r="AO16" i="35"/>
  <c r="BE13" i="33" s="1"/>
  <c r="AO11" i="35"/>
  <c r="BE8" i="33" s="1"/>
  <c r="AO7" i="35"/>
  <c r="BE4" i="33" s="1"/>
  <c r="AO6" i="22"/>
  <c r="AW3" i="33" s="1"/>
  <c r="AO12" i="22"/>
  <c r="AW9" i="33" s="1"/>
  <c r="AO10" i="22"/>
  <c r="AW7" i="33" s="1"/>
  <c r="AO15" i="21"/>
  <c r="AU12" i="33" s="1"/>
  <c r="DI51" i="11"/>
  <c r="DI22" i="11"/>
  <c r="CQ27" i="11"/>
  <c r="CQ30" i="11"/>
  <c r="DE45" i="11"/>
  <c r="DF45" i="11"/>
  <c r="DE30" i="11"/>
  <c r="DF30" i="11"/>
  <c r="DE34" i="11"/>
  <c r="DF34" i="11"/>
  <c r="DE10" i="11"/>
  <c r="DF27" i="11"/>
  <c r="DF10" i="11"/>
  <c r="DE27" i="11"/>
  <c r="AO10" i="20"/>
  <c r="AS7" i="33" s="1"/>
  <c r="AO12" i="20"/>
  <c r="AS9" i="33" s="1"/>
  <c r="AO6" i="20"/>
  <c r="AS3" i="33" s="1"/>
  <c r="DK5" i="11"/>
  <c r="AQ2" i="33" s="1"/>
  <c r="DK6" i="11"/>
  <c r="AQ3" i="33" s="1"/>
  <c r="A57" i="7"/>
  <c r="T51" i="33" s="1"/>
  <c r="A56" i="7"/>
  <c r="T50" i="33" s="1"/>
  <c r="A55" i="7"/>
  <c r="T49" i="33" s="1"/>
  <c r="A54" i="7"/>
  <c r="T48" i="33" s="1"/>
  <c r="A53" i="7"/>
  <c r="T47" i="33" s="1"/>
  <c r="A52" i="7"/>
  <c r="T46" i="33" s="1"/>
  <c r="A51" i="7"/>
  <c r="T45" i="33" s="1"/>
  <c r="A50" i="7"/>
  <c r="T44" i="33" s="1"/>
  <c r="A49" i="7"/>
  <c r="T43" i="33" s="1"/>
  <c r="A48" i="7"/>
  <c r="T42" i="33" s="1"/>
  <c r="A47" i="7"/>
  <c r="T41" i="33" s="1"/>
  <c r="A46" i="7"/>
  <c r="T40" i="33" s="1"/>
  <c r="A45" i="7"/>
  <c r="T39" i="33" s="1"/>
  <c r="A44" i="7"/>
  <c r="T38" i="33" s="1"/>
  <c r="A43" i="7"/>
  <c r="T37" i="33" s="1"/>
  <c r="A42" i="7"/>
  <c r="T36" i="33" s="1"/>
  <c r="A41" i="7"/>
  <c r="T35" i="33" s="1"/>
  <c r="A40" i="7"/>
  <c r="T34" i="33" s="1"/>
  <c r="A39" i="7"/>
  <c r="T33" i="33" s="1"/>
  <c r="A38" i="7"/>
  <c r="T32" i="33" s="1"/>
  <c r="A37" i="7"/>
  <c r="T31" i="33" s="1"/>
  <c r="A36" i="7"/>
  <c r="T30" i="33" s="1"/>
  <c r="A35" i="7"/>
  <c r="T29" i="33" s="1"/>
  <c r="A34" i="7"/>
  <c r="T28" i="33" s="1"/>
  <c r="A33" i="7"/>
  <c r="T27" i="33" s="1"/>
  <c r="A32" i="7"/>
  <c r="T26" i="33" s="1"/>
  <c r="A31" i="7"/>
  <c r="T25" i="33" s="1"/>
  <c r="A30" i="7"/>
  <c r="T24" i="33" s="1"/>
  <c r="A29" i="7"/>
  <c r="T23" i="33" s="1"/>
  <c r="A28" i="7"/>
  <c r="T22" i="33" s="1"/>
  <c r="A27" i="7"/>
  <c r="T21" i="33" s="1"/>
  <c r="A26" i="7"/>
  <c r="T20" i="33" s="1"/>
  <c r="A25" i="7"/>
  <c r="T19" i="33" s="1"/>
  <c r="A24" i="7"/>
  <c r="T18" i="33" s="1"/>
  <c r="A23" i="7"/>
  <c r="T17" i="33" s="1"/>
  <c r="A22" i="7"/>
  <c r="T16" i="33" s="1"/>
  <c r="A10" i="7"/>
  <c r="BC5" i="11" a="1"/>
  <c r="BD5" i="11" a="1"/>
  <c r="BY44" i="11" l="1"/>
  <c r="AO45" i="30"/>
  <c r="BT42" i="33" s="1"/>
  <c r="AO18" i="25"/>
  <c r="BG15" i="33" s="1"/>
  <c r="AO11" i="28"/>
  <c r="BK8" i="33" s="1"/>
  <c r="AO48" i="27"/>
  <c r="BN45" i="33" s="1"/>
  <c r="AO20" i="30"/>
  <c r="BT17" i="33" s="1"/>
  <c r="AO54" i="20"/>
  <c r="AS51" i="33" s="1"/>
  <c r="AO37" i="21"/>
  <c r="AU34" i="33" s="1"/>
  <c r="AO30" i="22"/>
  <c r="AW27" i="33" s="1"/>
  <c r="AO10" i="31"/>
  <c r="BW7" i="33" s="1"/>
  <c r="BG9" i="11"/>
  <c r="AO48" i="34"/>
  <c r="BC45" i="33" s="1"/>
  <c r="AO43" i="34"/>
  <c r="BC40" i="33" s="1"/>
  <c r="DI5" i="11"/>
  <c r="DI7" i="11"/>
  <c r="AO52" i="25"/>
  <c r="BG49" i="33" s="1"/>
  <c r="AO28" i="35"/>
  <c r="BE25" i="33" s="1"/>
  <c r="AO48" i="35"/>
  <c r="BE45" i="33" s="1"/>
  <c r="AO26" i="28"/>
  <c r="BK23" i="33" s="1"/>
  <c r="DI11" i="11"/>
  <c r="AO48" i="25"/>
  <c r="BG45" i="33" s="1"/>
  <c r="CQ28" i="11"/>
  <c r="AO9" i="20"/>
  <c r="AS6" i="33" s="1"/>
  <c r="AO30" i="24"/>
  <c r="BA27" i="33" s="1"/>
  <c r="DI42" i="11"/>
  <c r="AO15" i="27"/>
  <c r="BN12" i="33" s="1"/>
  <c r="AO6" i="23"/>
  <c r="AY3" i="33" s="1"/>
  <c r="AO36" i="22"/>
  <c r="AW33" i="33" s="1"/>
  <c r="AO18" i="22"/>
  <c r="AW15" i="33" s="1"/>
  <c r="AO16" i="22"/>
  <c r="AW13" i="33" s="1"/>
  <c r="AO27" i="30"/>
  <c r="BT24" i="33" s="1"/>
  <c r="DI21" i="11"/>
  <c r="AO22" i="26"/>
  <c r="BI19" i="33" s="1"/>
  <c r="BG38" i="11"/>
  <c r="BG41" i="11"/>
  <c r="AO25" i="20"/>
  <c r="AS22" i="33" s="1"/>
  <c r="AO28" i="23"/>
  <c r="AY25" i="33" s="1"/>
  <c r="AO9" i="26"/>
  <c r="BI6" i="33" s="1"/>
  <c r="AO40" i="28"/>
  <c r="BK37" i="33" s="1"/>
  <c r="BG29" i="11"/>
  <c r="AO26" i="22"/>
  <c r="AW23" i="33" s="1"/>
  <c r="AO49" i="23"/>
  <c r="AY46" i="33" s="1"/>
  <c r="AO42" i="21"/>
  <c r="AU39" i="33" s="1"/>
  <c r="AO7" i="27"/>
  <c r="BN4" i="33" s="1"/>
  <c r="AO16" i="23"/>
  <c r="AY13" i="33" s="1"/>
  <c r="AO37" i="34"/>
  <c r="BC34" i="33" s="1"/>
  <c r="AO36" i="28"/>
  <c r="BK33" i="33" s="1"/>
  <c r="AO16" i="32"/>
  <c r="BZ13" i="33" s="1"/>
  <c r="AO15" i="24"/>
  <c r="BA12" i="33" s="1"/>
  <c r="AO27" i="24"/>
  <c r="BA24" i="33" s="1"/>
  <c r="AO50" i="32"/>
  <c r="BZ47" i="33" s="1"/>
  <c r="AO32" i="28"/>
  <c r="BK29" i="33" s="1"/>
  <c r="AO43" i="11"/>
  <c r="AO19" i="35"/>
  <c r="BE16" i="33" s="1"/>
  <c r="AO54" i="28"/>
  <c r="BK51" i="33" s="1"/>
  <c r="AO17" i="31"/>
  <c r="BW14" i="33" s="1"/>
  <c r="AO19" i="32"/>
  <c r="BZ16" i="33" s="1"/>
  <c r="AO19" i="28"/>
  <c r="BK16" i="33" s="1"/>
  <c r="AO25" i="34"/>
  <c r="BC22" i="33" s="1"/>
  <c r="BY18" i="11"/>
  <c r="AO8" i="28"/>
  <c r="BK5" i="33" s="1"/>
  <c r="BG48" i="11"/>
  <c r="AO29" i="25"/>
  <c r="BG26" i="33" s="1"/>
  <c r="BY42" i="11"/>
  <c r="AO29" i="31"/>
  <c r="BW26" i="33" s="1"/>
  <c r="AO49" i="26"/>
  <c r="BI46" i="33" s="1"/>
  <c r="AO16" i="27"/>
  <c r="BN13" i="33" s="1"/>
  <c r="AO15" i="35"/>
  <c r="BE12" i="33" s="1"/>
  <c r="BG14" i="11"/>
  <c r="AO11" i="34"/>
  <c r="BC8" i="33" s="1"/>
  <c r="AO18" i="31"/>
  <c r="BW15" i="33" s="1"/>
  <c r="AO45" i="25"/>
  <c r="BG42" i="33" s="1"/>
  <c r="AO7" i="26"/>
  <c r="BI4" i="33" s="1"/>
  <c r="AO8" i="34"/>
  <c r="BC5" i="33" s="1"/>
  <c r="AO13" i="35"/>
  <c r="BE10" i="33" s="1"/>
  <c r="AO11" i="32"/>
  <c r="BZ8" i="33" s="1"/>
  <c r="AO33" i="31"/>
  <c r="BW30" i="33" s="1"/>
  <c r="AO40" i="21"/>
  <c r="AU37" i="33" s="1"/>
  <c r="AO34" i="30"/>
  <c r="BT31" i="33" s="1"/>
  <c r="AO19" i="34"/>
  <c r="BC16" i="33" s="1"/>
  <c r="AO17" i="20"/>
  <c r="AS14" i="33" s="1"/>
  <c r="BY47" i="11"/>
  <c r="AO38" i="28"/>
  <c r="BK35" i="33" s="1"/>
  <c r="AO41" i="24"/>
  <c r="BA38" i="33" s="1"/>
  <c r="AO32" i="20"/>
  <c r="AS29" i="33" s="1"/>
  <c r="AO21" i="29"/>
  <c r="BQ18" i="33" s="1"/>
  <c r="AO7" i="23"/>
  <c r="AY4" i="33" s="1"/>
  <c r="DI12" i="11"/>
  <c r="AO28" i="28"/>
  <c r="BK25" i="33" s="1"/>
  <c r="AO35" i="21"/>
  <c r="AU32" i="33" s="1"/>
  <c r="BY37" i="11"/>
  <c r="AO26" i="21"/>
  <c r="AU23" i="33" s="1"/>
  <c r="DI36" i="11"/>
  <c r="AO17" i="11"/>
  <c r="AO20" i="24"/>
  <c r="BA17" i="33" s="1"/>
  <c r="CQ8" i="11"/>
  <c r="AO52" i="22"/>
  <c r="AW49" i="33" s="1"/>
  <c r="AO30" i="30"/>
  <c r="BT27" i="33" s="1"/>
  <c r="BY29" i="11"/>
  <c r="AO39" i="24"/>
  <c r="BA36" i="33" s="1"/>
  <c r="DI32" i="11"/>
  <c r="AO39" i="11"/>
  <c r="AO37" i="24"/>
  <c r="BA34" i="33" s="1"/>
  <c r="AO15" i="32"/>
  <c r="BZ12" i="33" s="1"/>
  <c r="AO38" i="25"/>
  <c r="BG35" i="33" s="1"/>
  <c r="AO29" i="28"/>
  <c r="BK26" i="33" s="1"/>
  <c r="AO49" i="28"/>
  <c r="BK46" i="33" s="1"/>
  <c r="AO36" i="25"/>
  <c r="BG33" i="33" s="1"/>
  <c r="AO7" i="24"/>
  <c r="BA4" i="33" s="1"/>
  <c r="AO44" i="24"/>
  <c r="BA41" i="33" s="1"/>
  <c r="AO13" i="22"/>
  <c r="AW10" i="33" s="1"/>
  <c r="AO14" i="31"/>
  <c r="BW11" i="33" s="1"/>
  <c r="AO29" i="21"/>
  <c r="AU26" i="33" s="1"/>
  <c r="AO24" i="26"/>
  <c r="BI21" i="33" s="1"/>
  <c r="AO39" i="34"/>
  <c r="BC36" i="33" s="1"/>
  <c r="AO40" i="30"/>
  <c r="BT37" i="33" s="1"/>
  <c r="AO26" i="29"/>
  <c r="BQ23" i="33" s="1"/>
  <c r="AO13" i="34"/>
  <c r="BC10" i="33" s="1"/>
  <c r="AO45" i="29"/>
  <c r="BQ42" i="33" s="1"/>
  <c r="AO46" i="22"/>
  <c r="AW43" i="33" s="1"/>
  <c r="AO35" i="23"/>
  <c r="AY32" i="33" s="1"/>
  <c r="BG23" i="11"/>
  <c r="BY12" i="11"/>
  <c r="AO30" i="21"/>
  <c r="AU27" i="33" s="1"/>
  <c r="AO25" i="30"/>
  <c r="BT22" i="33" s="1"/>
  <c r="AO7" i="20"/>
  <c r="AS4" i="33" s="1"/>
  <c r="AO40" i="31"/>
  <c r="BW37" i="33" s="1"/>
  <c r="AO11" i="29"/>
  <c r="BQ8" i="33" s="1"/>
  <c r="AO45" i="26"/>
  <c r="BI42" i="33" s="1"/>
  <c r="AO13" i="26"/>
  <c r="BI10" i="33" s="1"/>
  <c r="AO35" i="35"/>
  <c r="BE32" i="33" s="1"/>
  <c r="BY46" i="11"/>
  <c r="AO7" i="29"/>
  <c r="BQ4" i="33" s="1"/>
  <c r="AO39" i="21"/>
  <c r="AU36" i="33" s="1"/>
  <c r="AO8" i="30"/>
  <c r="BT5" i="33" s="1"/>
  <c r="AO42" i="35"/>
  <c r="BE39" i="33" s="1"/>
  <c r="CQ33" i="11"/>
  <c r="AO41" i="11"/>
  <c r="AO25" i="29"/>
  <c r="BQ22" i="33" s="1"/>
  <c r="CQ7" i="11"/>
  <c r="AO24" i="30"/>
  <c r="BT21" i="33" s="1"/>
  <c r="AO28" i="11"/>
  <c r="AO41" i="27"/>
  <c r="BN38" i="33" s="1"/>
  <c r="AO48" i="30"/>
  <c r="BT45" i="33" s="1"/>
  <c r="AO53" i="31"/>
  <c r="BW50" i="33" s="1"/>
  <c r="CQ35" i="11"/>
  <c r="AO22" i="27"/>
  <c r="BN19" i="33" s="1"/>
  <c r="AO28" i="31"/>
  <c r="BW25" i="33" s="1"/>
  <c r="AO20" i="28"/>
  <c r="BK17" i="33" s="1"/>
  <c r="AO49" i="31"/>
  <c r="BW46" i="33" s="1"/>
  <c r="AO51" i="34"/>
  <c r="BC48" i="33" s="1"/>
  <c r="AO33" i="30"/>
  <c r="BT30" i="33" s="1"/>
  <c r="AO34" i="11"/>
  <c r="AO48" i="32"/>
  <c r="BZ45" i="33" s="1"/>
  <c r="AO45" i="27"/>
  <c r="BN42" i="33" s="1"/>
  <c r="AO22" i="25"/>
  <c r="BG19" i="33" s="1"/>
  <c r="AO25" i="32"/>
  <c r="BZ22" i="33" s="1"/>
  <c r="AO31" i="32"/>
  <c r="BZ28" i="33" s="1"/>
  <c r="AO25" i="21"/>
  <c r="AU22" i="33" s="1"/>
  <c r="BY36" i="11"/>
  <c r="AO6" i="25"/>
  <c r="BG3" i="33" s="1"/>
  <c r="AO19" i="23"/>
  <c r="AY16" i="33" s="1"/>
  <c r="AO7" i="21"/>
  <c r="AU4" i="33" s="1"/>
  <c r="AO37" i="25"/>
  <c r="BG34" i="33" s="1"/>
  <c r="AO43" i="35"/>
  <c r="BE40" i="33" s="1"/>
  <c r="AO6" i="28"/>
  <c r="BK3" i="33" s="1"/>
  <c r="AO20" i="26"/>
  <c r="BI17" i="33" s="1"/>
  <c r="AO11" i="25"/>
  <c r="BG8" i="33" s="1"/>
  <c r="AO41" i="26"/>
  <c r="BI38" i="33" s="1"/>
  <c r="AO5" i="32"/>
  <c r="BZ2" i="33" s="1"/>
  <c r="AO8" i="20"/>
  <c r="AS5" i="33" s="1"/>
  <c r="AO24" i="24"/>
  <c r="BA21" i="33" s="1"/>
  <c r="AO15" i="11"/>
  <c r="AO30" i="20"/>
  <c r="AS27" i="33" s="1"/>
  <c r="AO34" i="20"/>
  <c r="AS31" i="33" s="1"/>
  <c r="CQ24" i="11"/>
  <c r="AO31" i="30"/>
  <c r="BT28" i="33" s="1"/>
  <c r="AO40" i="24"/>
  <c r="BA37" i="33" s="1"/>
  <c r="AO54" i="25"/>
  <c r="BG51" i="33" s="1"/>
  <c r="AO53" i="30"/>
  <c r="BT50" i="33" s="1"/>
  <c r="DI19" i="11"/>
  <c r="AO28" i="25"/>
  <c r="BG25" i="33" s="1"/>
  <c r="AO28" i="34"/>
  <c r="BC25" i="33" s="1"/>
  <c r="DI29" i="11"/>
  <c r="AO21" i="21"/>
  <c r="AU18" i="33" s="1"/>
  <c r="AO24" i="20"/>
  <c r="AS21" i="33" s="1"/>
  <c r="BG36" i="11"/>
  <c r="AO37" i="23"/>
  <c r="AY34" i="33" s="1"/>
  <c r="AO18" i="29"/>
  <c r="BQ15" i="33" s="1"/>
  <c r="AO5" i="21"/>
  <c r="AU2" i="33" s="1"/>
  <c r="AO36" i="29"/>
  <c r="BQ33" i="33" s="1"/>
  <c r="AO20" i="31"/>
  <c r="BW17" i="33" s="1"/>
  <c r="AO10" i="30"/>
  <c r="BT7" i="33" s="1"/>
  <c r="AO34" i="23"/>
  <c r="AY31" i="33" s="1"/>
  <c r="AO43" i="25"/>
  <c r="BG40" i="33" s="1"/>
  <c r="AO13" i="32"/>
  <c r="BZ10" i="33" s="1"/>
  <c r="CQ12" i="11"/>
  <c r="AO19" i="29"/>
  <c r="BQ16" i="33" s="1"/>
  <c r="AO21" i="26"/>
  <c r="BI18" i="33" s="1"/>
  <c r="AO41" i="20"/>
  <c r="AS38" i="33" s="1"/>
  <c r="AO9" i="24"/>
  <c r="BA6" i="33" s="1"/>
  <c r="AO47" i="29"/>
  <c r="BQ44" i="33" s="1"/>
  <c r="AO52" i="31"/>
  <c r="BW49" i="33" s="1"/>
  <c r="BY53" i="11"/>
  <c r="AO48" i="23"/>
  <c r="AY45" i="33" s="1"/>
  <c r="AO39" i="31"/>
  <c r="BW36" i="33" s="1"/>
  <c r="AO50" i="21"/>
  <c r="AU47" i="33" s="1"/>
  <c r="AO9" i="31"/>
  <c r="BW6" i="33" s="1"/>
  <c r="AO16" i="25"/>
  <c r="BG13" i="33" s="1"/>
  <c r="AO5" i="24"/>
  <c r="BA2" i="33" s="1"/>
  <c r="BY54" i="11"/>
  <c r="DI49" i="11"/>
  <c r="AO37" i="27"/>
  <c r="BN34" i="33" s="1"/>
  <c r="AO30" i="26"/>
  <c r="BI27" i="33" s="1"/>
  <c r="AO11" i="24"/>
  <c r="BA8" i="33" s="1"/>
  <c r="BY21" i="11"/>
  <c r="AO8" i="25"/>
  <c r="BG5" i="33" s="1"/>
  <c r="AO53" i="23"/>
  <c r="AY50" i="33" s="1"/>
  <c r="BY15" i="11"/>
  <c r="AO11" i="11"/>
  <c r="AO32" i="30"/>
  <c r="BT29" i="33" s="1"/>
  <c r="AO23" i="32"/>
  <c r="BZ20" i="33" s="1"/>
  <c r="AO31" i="28"/>
  <c r="BK28" i="33" s="1"/>
  <c r="AO32" i="26"/>
  <c r="BI29" i="33" s="1"/>
  <c r="AO47" i="28"/>
  <c r="BK44" i="33" s="1"/>
  <c r="AO47" i="31"/>
  <c r="BW44" i="33" s="1"/>
  <c r="AO11" i="22"/>
  <c r="AW8" i="33" s="1"/>
  <c r="AO10" i="25"/>
  <c r="BG7" i="33" s="1"/>
  <c r="DI28" i="11"/>
  <c r="DI13" i="11"/>
  <c r="AO6" i="30"/>
  <c r="BT3" i="33" s="1"/>
  <c r="AO14" i="27"/>
  <c r="BN11" i="33" s="1"/>
  <c r="AO13" i="30"/>
  <c r="BT10" i="33" s="1"/>
  <c r="AO47" i="22"/>
  <c r="AW44" i="33" s="1"/>
  <c r="BG28" i="11"/>
  <c r="BY35" i="11"/>
  <c r="AO18" i="35"/>
  <c r="BE15" i="33" s="1"/>
  <c r="AO28" i="30"/>
  <c r="BT25" i="33" s="1"/>
  <c r="AO42" i="11"/>
  <c r="BG46" i="11"/>
  <c r="AO19" i="27"/>
  <c r="BN16" i="33" s="1"/>
  <c r="AO27" i="31"/>
  <c r="BW24" i="33" s="1"/>
  <c r="AO18" i="11"/>
  <c r="BG52" i="11"/>
  <c r="DI31" i="11"/>
  <c r="AO15" i="23"/>
  <c r="AY12" i="33" s="1"/>
  <c r="AO22" i="24"/>
  <c r="BA19" i="33" s="1"/>
  <c r="AO46" i="24"/>
  <c r="BA43" i="33" s="1"/>
  <c r="AO24" i="35"/>
  <c r="BE21" i="33" s="1"/>
  <c r="AO12" i="35"/>
  <c r="BE9" i="33" s="1"/>
  <c r="AO14" i="11"/>
  <c r="AO18" i="28"/>
  <c r="BK15" i="33" s="1"/>
  <c r="AO38" i="30"/>
  <c r="BT35" i="33" s="1"/>
  <c r="AO23" i="23"/>
  <c r="AY20" i="33" s="1"/>
  <c r="AO47" i="30"/>
  <c r="BT44" i="33" s="1"/>
  <c r="AO29" i="11"/>
  <c r="AO28" i="20"/>
  <c r="AS25" i="33" s="1"/>
  <c r="AO26" i="35"/>
  <c r="BE23" i="33" s="1"/>
  <c r="AO5" i="22"/>
  <c r="AW2" i="33" s="1"/>
  <c r="AO51" i="35"/>
  <c r="BE48" i="33" s="1"/>
  <c r="AO42" i="30"/>
  <c r="BT39" i="33" s="1"/>
  <c r="AO50" i="23"/>
  <c r="AY47" i="33" s="1"/>
  <c r="BG22" i="11"/>
  <c r="AO50" i="29"/>
  <c r="BQ47" i="33" s="1"/>
  <c r="AO16" i="26"/>
  <c r="BI13" i="33" s="1"/>
  <c r="AO13" i="21"/>
  <c r="AU10" i="33" s="1"/>
  <c r="CQ41" i="11"/>
  <c r="AO9" i="30"/>
  <c r="BT6" i="33" s="1"/>
  <c r="BY23" i="11"/>
  <c r="AO7" i="30"/>
  <c r="BT4" i="33" s="1"/>
  <c r="AO39" i="35"/>
  <c r="BE36" i="33" s="1"/>
  <c r="AO31" i="21"/>
  <c r="AU28" i="33" s="1"/>
  <c r="AO10" i="32"/>
  <c r="BZ7" i="33" s="1"/>
  <c r="DI37" i="11"/>
  <c r="AO44" i="20"/>
  <c r="AS41" i="33" s="1"/>
  <c r="CQ39" i="11"/>
  <c r="AO52" i="21"/>
  <c r="AU49" i="33" s="1"/>
  <c r="AO10" i="35"/>
  <c r="BE7" i="33" s="1"/>
  <c r="AO39" i="30"/>
  <c r="BT36" i="33" s="1"/>
  <c r="AO20" i="22"/>
  <c r="AW17" i="33" s="1"/>
  <c r="AO29" i="26"/>
  <c r="BI26" i="33" s="1"/>
  <c r="AO50" i="30"/>
  <c r="BT47" i="33" s="1"/>
  <c r="AO21" i="35"/>
  <c r="BE18" i="33" s="1"/>
  <c r="AO38" i="23"/>
  <c r="AY35" i="33" s="1"/>
  <c r="BG13" i="11"/>
  <c r="AO18" i="20"/>
  <c r="AS15" i="33" s="1"/>
  <c r="AO9" i="35"/>
  <c r="BE6" i="33" s="1"/>
  <c r="AO5" i="27"/>
  <c r="BN2" i="33" s="1"/>
  <c r="AO44" i="22"/>
  <c r="AW41" i="33" s="1"/>
  <c r="AO41" i="28"/>
  <c r="BK38" i="33" s="1"/>
  <c r="AO37" i="35"/>
  <c r="BE34" i="33" s="1"/>
  <c r="AO12" i="32"/>
  <c r="BZ9" i="33" s="1"/>
  <c r="BG31" i="11"/>
  <c r="AO18" i="26"/>
  <c r="BI15" i="33" s="1"/>
  <c r="AO17" i="35"/>
  <c r="BE14" i="33" s="1"/>
  <c r="AO11" i="21"/>
  <c r="AU8" i="33" s="1"/>
  <c r="DI41" i="11"/>
  <c r="AO40" i="26"/>
  <c r="BI37" i="33" s="1"/>
  <c r="CQ29" i="11"/>
  <c r="AO19" i="21"/>
  <c r="AU16" i="33" s="1"/>
  <c r="AO12" i="30"/>
  <c r="BT9" i="33" s="1"/>
  <c r="AO44" i="34"/>
  <c r="BC41" i="33" s="1"/>
  <c r="AO31" i="27"/>
  <c r="BN28" i="33" s="1"/>
  <c r="AO37" i="32"/>
  <c r="BZ34" i="33" s="1"/>
  <c r="AO14" i="25"/>
  <c r="BG11" i="33" s="1"/>
  <c r="AO8" i="21"/>
  <c r="AU5" i="33" s="1"/>
  <c r="AO29" i="29"/>
  <c r="BQ26" i="33" s="1"/>
  <c r="BG32" i="11"/>
  <c r="AO15" i="22"/>
  <c r="AW12" i="33" s="1"/>
  <c r="AO27" i="28"/>
  <c r="BK24" i="33" s="1"/>
  <c r="AO9" i="21"/>
  <c r="AU6" i="33" s="1"/>
  <c r="AO36" i="23"/>
  <c r="AY33" i="33" s="1"/>
  <c r="AO22" i="35"/>
  <c r="BE19" i="33" s="1"/>
  <c r="AO54" i="26"/>
  <c r="BI51" i="33" s="1"/>
  <c r="AO46" i="34"/>
  <c r="BC43" i="33" s="1"/>
  <c r="AO16" i="29"/>
  <c r="BQ13" i="33" s="1"/>
  <c r="AO23" i="24"/>
  <c r="BA20" i="33" s="1"/>
  <c r="DI43" i="11"/>
  <c r="CQ49" i="11"/>
  <c r="AO47" i="11"/>
  <c r="AO7" i="28"/>
  <c r="BK4" i="33" s="1"/>
  <c r="BY34" i="11"/>
  <c r="AO29" i="24"/>
  <c r="BA26" i="33" s="1"/>
  <c r="BY38" i="11"/>
  <c r="AO41" i="35"/>
  <c r="BE38" i="33" s="1"/>
  <c r="AO12" i="34"/>
  <c r="BC9" i="33" s="1"/>
  <c r="AO20" i="20"/>
  <c r="AS17" i="33" s="1"/>
  <c r="AO52" i="11"/>
  <c r="AO38" i="35"/>
  <c r="BE35" i="33" s="1"/>
  <c r="AO17" i="32"/>
  <c r="BZ14" i="33" s="1"/>
  <c r="AO12" i="25"/>
  <c r="BG9" i="33" s="1"/>
  <c r="AO17" i="23"/>
  <c r="AY14" i="33" s="1"/>
  <c r="AO54" i="29"/>
  <c r="BQ51" i="33" s="1"/>
  <c r="AO33" i="24"/>
  <c r="BA30" i="33" s="1"/>
  <c r="AO28" i="24"/>
  <c r="BA25" i="33" s="1"/>
  <c r="AO9" i="11"/>
  <c r="AO45" i="32"/>
  <c r="BZ42" i="33" s="1"/>
  <c r="AO45" i="31"/>
  <c r="BW42" i="33" s="1"/>
  <c r="AO42" i="27"/>
  <c r="BN39" i="33" s="1"/>
  <c r="AO21" i="31"/>
  <c r="BW18" i="33" s="1"/>
  <c r="AO46" i="21"/>
  <c r="AU43" i="33" s="1"/>
  <c r="AO19" i="20"/>
  <c r="AS16" i="33" s="1"/>
  <c r="AO11" i="26"/>
  <c r="BI8" i="33" s="1"/>
  <c r="AO45" i="28"/>
  <c r="BK42" i="33" s="1"/>
  <c r="BY32" i="11"/>
  <c r="BY26" i="11"/>
  <c r="AO49" i="35"/>
  <c r="BE46" i="33" s="1"/>
  <c r="AO38" i="11"/>
  <c r="AO12" i="24"/>
  <c r="BA9" i="33" s="1"/>
  <c r="AO49" i="30"/>
  <c r="BT46" i="33" s="1"/>
  <c r="AO46" i="27"/>
  <c r="BN43" i="33" s="1"/>
  <c r="AO50" i="20"/>
  <c r="AS47" i="33" s="1"/>
  <c r="AO26" i="30"/>
  <c r="BT23" i="33" s="1"/>
  <c r="BG34" i="11"/>
  <c r="AO28" i="27"/>
  <c r="BN25" i="33" s="1"/>
  <c r="AO26" i="11"/>
  <c r="AO17" i="29"/>
  <c r="BQ14" i="33" s="1"/>
  <c r="AO30" i="35"/>
  <c r="BE27" i="33" s="1"/>
  <c r="AO16" i="34"/>
  <c r="BC13" i="33" s="1"/>
  <c r="AO28" i="32"/>
  <c r="BZ25" i="33" s="1"/>
  <c r="AO51" i="28"/>
  <c r="BK48" i="33" s="1"/>
  <c r="CQ18" i="11"/>
  <c r="AO49" i="11"/>
  <c r="AO23" i="26"/>
  <c r="BI20" i="33" s="1"/>
  <c r="AO8" i="24"/>
  <c r="BA5" i="33" s="1"/>
  <c r="AO39" i="25"/>
  <c r="BG36" i="33" s="1"/>
  <c r="AO53" i="28"/>
  <c r="BK50" i="33" s="1"/>
  <c r="AO40" i="11"/>
  <c r="BG18" i="11"/>
  <c r="AO22" i="11"/>
  <c r="AO9" i="25"/>
  <c r="BG6" i="33" s="1"/>
  <c r="AO11" i="31"/>
  <c r="BW8" i="33" s="1"/>
  <c r="DI14" i="11"/>
  <c r="AO24" i="25"/>
  <c r="BG21" i="33" s="1"/>
  <c r="AO16" i="24"/>
  <c r="BA13" i="33" s="1"/>
  <c r="AO31" i="22"/>
  <c r="AW28" i="33" s="1"/>
  <c r="AO50" i="24"/>
  <c r="BA47" i="33" s="1"/>
  <c r="AO21" i="28"/>
  <c r="BK18" i="33" s="1"/>
  <c r="AO36" i="34"/>
  <c r="BC33" i="33" s="1"/>
  <c r="AO13" i="29"/>
  <c r="BQ10" i="33" s="1"/>
  <c r="DI16" i="11"/>
  <c r="AO41" i="30"/>
  <c r="BT38" i="33" s="1"/>
  <c r="AO27" i="34"/>
  <c r="BC24" i="33" s="1"/>
  <c r="AO21" i="22"/>
  <c r="AW18" i="33" s="1"/>
  <c r="AO50" i="35"/>
  <c r="BE47" i="33" s="1"/>
  <c r="AO33" i="34"/>
  <c r="BC30" i="33" s="1"/>
  <c r="BY27" i="11"/>
  <c r="AO24" i="21"/>
  <c r="AU21" i="33" s="1"/>
  <c r="AO10" i="29"/>
  <c r="BQ7" i="33" s="1"/>
  <c r="AO25" i="11"/>
  <c r="AO14" i="29"/>
  <c r="BQ11" i="33" s="1"/>
  <c r="AO51" i="25"/>
  <c r="BG48" i="33" s="1"/>
  <c r="AO18" i="32"/>
  <c r="BZ15" i="33" s="1"/>
  <c r="AO16" i="31"/>
  <c r="BW13" i="33" s="1"/>
  <c r="CQ17" i="11"/>
  <c r="BY50" i="11"/>
  <c r="AO50" i="27"/>
  <c r="BN47" i="33" s="1"/>
  <c r="AO6" i="11"/>
  <c r="AO32" i="23"/>
  <c r="AY29" i="33" s="1"/>
  <c r="AO5" i="31"/>
  <c r="BW2" i="33" s="1"/>
  <c r="BG51" i="11"/>
  <c r="DI48" i="11"/>
  <c r="CQ23" i="11"/>
  <c r="AO27" i="35"/>
  <c r="BE24" i="33" s="1"/>
  <c r="AO51" i="26"/>
  <c r="BI48" i="33" s="1"/>
  <c r="AO47" i="21"/>
  <c r="AU44" i="33" s="1"/>
  <c r="AO8" i="29"/>
  <c r="BQ5" i="33" s="1"/>
  <c r="DI47" i="11"/>
  <c r="BY11" i="11"/>
  <c r="DI53" i="11"/>
  <c r="AO44" i="31"/>
  <c r="BW41" i="33" s="1"/>
  <c r="AO12" i="31"/>
  <c r="BW9" i="33" s="1"/>
  <c r="AO44" i="35"/>
  <c r="BE41" i="33" s="1"/>
  <c r="AO10" i="11"/>
  <c r="AO23" i="28"/>
  <c r="BK20" i="33" s="1"/>
  <c r="AO17" i="30"/>
  <c r="BT14" i="33" s="1"/>
  <c r="AO46" i="30"/>
  <c r="BT43" i="33" s="1"/>
  <c r="AO44" i="11"/>
  <c r="DI40" i="11"/>
  <c r="CQ19" i="11"/>
  <c r="BG54" i="11"/>
  <c r="AO14" i="24"/>
  <c r="BA11" i="33" s="1"/>
  <c r="AO11" i="30"/>
  <c r="BT8" i="33" s="1"/>
  <c r="BG8" i="11"/>
  <c r="AO30" i="11"/>
  <c r="AO48" i="29"/>
  <c r="BQ45" i="33" s="1"/>
  <c r="AO17" i="34"/>
  <c r="BC14" i="33" s="1"/>
  <c r="AO33" i="23"/>
  <c r="AY30" i="33" s="1"/>
  <c r="AO26" i="26"/>
  <c r="BI23" i="33" s="1"/>
  <c r="DI39" i="11"/>
  <c r="AO52" i="35"/>
  <c r="BE49" i="33" s="1"/>
  <c r="AO26" i="25"/>
  <c r="BG23" i="33" s="1"/>
  <c r="AO24" i="31"/>
  <c r="BW21" i="33" s="1"/>
  <c r="AO51" i="30"/>
  <c r="BT48" i="33" s="1"/>
  <c r="AO27" i="26"/>
  <c r="BI24" i="33" s="1"/>
  <c r="AO34" i="21"/>
  <c r="AU31" i="33" s="1"/>
  <c r="AO22" i="29"/>
  <c r="BQ19" i="33" s="1"/>
  <c r="AO41" i="25"/>
  <c r="BG38" i="33" s="1"/>
  <c r="AO13" i="28"/>
  <c r="BK10" i="33" s="1"/>
  <c r="AO47" i="34"/>
  <c r="BC44" i="33" s="1"/>
  <c r="AO32" i="34"/>
  <c r="BC29" i="33" s="1"/>
  <c r="AO45" i="20"/>
  <c r="AS42" i="33" s="1"/>
  <c r="AO22" i="21"/>
  <c r="AU19" i="33" s="1"/>
  <c r="AO49" i="20"/>
  <c r="AS46" i="33" s="1"/>
  <c r="AO19" i="26"/>
  <c r="BI16" i="33" s="1"/>
  <c r="AO50" i="28"/>
  <c r="BK47" i="33" s="1"/>
  <c r="AO48" i="21"/>
  <c r="AU45" i="33" s="1"/>
  <c r="CQ20" i="11"/>
  <c r="AO26" i="20"/>
  <c r="AS23" i="33" s="1"/>
  <c r="AO54" i="27"/>
  <c r="BN51" i="33" s="1"/>
  <c r="AO15" i="31"/>
  <c r="BW12" i="33" s="1"/>
  <c r="AO35" i="20"/>
  <c r="AS32" i="33" s="1"/>
  <c r="AO10" i="26"/>
  <c r="BI7" i="33" s="1"/>
  <c r="BG10" i="11"/>
  <c r="BY6" i="11"/>
  <c r="AO16" i="30"/>
  <c r="BT13" i="33" s="1"/>
  <c r="AO19" i="22"/>
  <c r="AW16" i="33" s="1"/>
  <c r="AO34" i="26"/>
  <c r="BI31" i="33" s="1"/>
  <c r="AO43" i="27"/>
  <c r="BN40" i="33" s="1"/>
  <c r="AO38" i="21"/>
  <c r="AU35" i="33" s="1"/>
  <c r="CQ9" i="11"/>
  <c r="AO40" i="22"/>
  <c r="AW37" i="33" s="1"/>
  <c r="AO51" i="22"/>
  <c r="AW48" i="33" s="1"/>
  <c r="AO21" i="24"/>
  <c r="BA18" i="33" s="1"/>
  <c r="AO45" i="35"/>
  <c r="BE42" i="33" s="1"/>
  <c r="AO14" i="28"/>
  <c r="BK11" i="33" s="1"/>
  <c r="AO54" i="23"/>
  <c r="AY51" i="33" s="1"/>
  <c r="AO15" i="26"/>
  <c r="BI12" i="33" s="1"/>
  <c r="DI54" i="11"/>
  <c r="AO10" i="34"/>
  <c r="BC7" i="33" s="1"/>
  <c r="AO15" i="29"/>
  <c r="BQ12" i="33" s="1"/>
  <c r="AO35" i="26"/>
  <c r="BI32" i="33" s="1"/>
  <c r="AO20" i="23"/>
  <c r="AY17" i="33" s="1"/>
  <c r="AO33" i="25"/>
  <c r="BG30" i="33" s="1"/>
  <c r="CQ15" i="11"/>
  <c r="AO33" i="32"/>
  <c r="BZ30" i="33" s="1"/>
  <c r="AO23" i="25"/>
  <c r="BG20" i="33" s="1"/>
  <c r="AO35" i="29"/>
  <c r="BQ32" i="33" s="1"/>
  <c r="BG24" i="11"/>
  <c r="CQ48" i="11"/>
  <c r="AO42" i="24"/>
  <c r="BA39" i="33" s="1"/>
  <c r="AO10" i="28"/>
  <c r="BK7" i="33" s="1"/>
  <c r="AO23" i="30"/>
  <c r="BT20" i="33" s="1"/>
  <c r="AO32" i="21"/>
  <c r="AU29" i="33" s="1"/>
  <c r="AO9" i="23"/>
  <c r="AY6" i="33" s="1"/>
  <c r="AO37" i="29"/>
  <c r="BQ34" i="33" s="1"/>
  <c r="AO17" i="26"/>
  <c r="BI14" i="33" s="1"/>
  <c r="AO20" i="34"/>
  <c r="BC17" i="33" s="1"/>
  <c r="BG35" i="11"/>
  <c r="AO41" i="29"/>
  <c r="BQ38" i="33" s="1"/>
  <c r="AO30" i="23"/>
  <c r="AY27" i="33" s="1"/>
  <c r="DI6" i="11"/>
  <c r="DI35" i="11"/>
  <c r="AO14" i="26"/>
  <c r="BI11" i="33" s="1"/>
  <c r="AO39" i="29"/>
  <c r="BQ36" i="33" s="1"/>
  <c r="AO23" i="21"/>
  <c r="AU20" i="33" s="1"/>
  <c r="BY17" i="11"/>
  <c r="DI24" i="11"/>
  <c r="AO16" i="11"/>
  <c r="DI38" i="11"/>
  <c r="AO50" i="26"/>
  <c r="BI47" i="33" s="1"/>
  <c r="AO36" i="32"/>
  <c r="BZ33" i="33" s="1"/>
  <c r="DI50" i="11"/>
  <c r="AO40" i="25"/>
  <c r="BG37" i="33" s="1"/>
  <c r="BY33" i="11"/>
  <c r="AO49" i="27"/>
  <c r="BN46" i="33" s="1"/>
  <c r="AO31" i="11"/>
  <c r="AO25" i="27"/>
  <c r="BN22" i="33" s="1"/>
  <c r="AO42" i="20"/>
  <c r="AS39" i="33" s="1"/>
  <c r="AO39" i="22"/>
  <c r="AW36" i="33" s="1"/>
  <c r="BG15" i="11"/>
  <c r="AO53" i="24"/>
  <c r="BA50" i="33" s="1"/>
  <c r="AO46" i="31"/>
  <c r="BW43" i="33" s="1"/>
  <c r="AO31" i="24"/>
  <c r="BA28" i="33" s="1"/>
  <c r="AO19" i="30"/>
  <c r="BT16" i="33" s="1"/>
  <c r="AO51" i="29"/>
  <c r="BQ48" i="33" s="1"/>
  <c r="AO26" i="27"/>
  <c r="BN23" i="33" s="1"/>
  <c r="AO53" i="29"/>
  <c r="BQ50" i="33" s="1"/>
  <c r="AO37" i="31"/>
  <c r="BW34" i="33" s="1"/>
  <c r="AO24" i="11"/>
  <c r="AO38" i="32"/>
  <c r="BZ35" i="33" s="1"/>
  <c r="DI23" i="11"/>
  <c r="AO52" i="20"/>
  <c r="AS49" i="33" s="1"/>
  <c r="AO32" i="22"/>
  <c r="AW29" i="33" s="1"/>
  <c r="AO38" i="27"/>
  <c r="BN35" i="33" s="1"/>
  <c r="AO37" i="30"/>
  <c r="BT34" i="33" s="1"/>
  <c r="AO36" i="20"/>
  <c r="AS33" i="33" s="1"/>
  <c r="AO42" i="34"/>
  <c r="BC39" i="33" s="1"/>
  <c r="BY43" i="11"/>
  <c r="AO52" i="27"/>
  <c r="BN49" i="33" s="1"/>
  <c r="BY28" i="11"/>
  <c r="AO29" i="30"/>
  <c r="BT26" i="33" s="1"/>
  <c r="AO29" i="23"/>
  <c r="AY26" i="33" s="1"/>
  <c r="AO33" i="27"/>
  <c r="BN30" i="33" s="1"/>
  <c r="AO38" i="29"/>
  <c r="BQ35" i="33" s="1"/>
  <c r="AO48" i="26"/>
  <c r="BI45" i="33" s="1"/>
  <c r="AO50" i="22"/>
  <c r="AW47" i="33" s="1"/>
  <c r="AO47" i="26"/>
  <c r="BI44" i="33" s="1"/>
  <c r="AO33" i="20"/>
  <c r="AS30" i="33" s="1"/>
  <c r="AO31" i="35"/>
  <c r="BE28" i="33" s="1"/>
  <c r="AO48" i="22"/>
  <c r="AW45" i="33" s="1"/>
  <c r="AO42" i="22"/>
  <c r="AW39" i="33" s="1"/>
  <c r="CQ14" i="11"/>
  <c r="AO54" i="35"/>
  <c r="BE51" i="33" s="1"/>
  <c r="AO14" i="30"/>
  <c r="BT11" i="33" s="1"/>
  <c r="AO43" i="30"/>
  <c r="BT40" i="33" s="1"/>
  <c r="CQ32" i="11"/>
  <c r="AO22" i="34"/>
  <c r="BC19" i="33" s="1"/>
  <c r="AO53" i="26"/>
  <c r="BI50" i="33" s="1"/>
  <c r="AO12" i="28"/>
  <c r="BK9" i="33" s="1"/>
  <c r="AO27" i="22"/>
  <c r="AW24" i="33" s="1"/>
  <c r="BY41" i="11"/>
  <c r="BY9" i="11"/>
  <c r="AO49" i="22"/>
  <c r="AW46" i="33" s="1"/>
  <c r="BG53" i="11"/>
  <c r="AO30" i="29"/>
  <c r="BQ27" i="33" s="1"/>
  <c r="DI17" i="11"/>
  <c r="AO6" i="31"/>
  <c r="BW3" i="33" s="1"/>
  <c r="DI9" i="11"/>
  <c r="AO28" i="21"/>
  <c r="AU25" i="33" s="1"/>
  <c r="AO20" i="25"/>
  <c r="BG17" i="33" s="1"/>
  <c r="AO30" i="31"/>
  <c r="BW27" i="33" s="1"/>
  <c r="AO43" i="28"/>
  <c r="BK40" i="33" s="1"/>
  <c r="BG47" i="11"/>
  <c r="AO5" i="30"/>
  <c r="BT2" i="33" s="1"/>
  <c r="AO17" i="25"/>
  <c r="BG14" i="33" s="1"/>
  <c r="AO14" i="23"/>
  <c r="AY11" i="33" s="1"/>
  <c r="AO18" i="24"/>
  <c r="BA15" i="33" s="1"/>
  <c r="AO52" i="32"/>
  <c r="BZ49" i="33" s="1"/>
  <c r="AO18" i="30"/>
  <c r="BT15" i="33" s="1"/>
  <c r="AO29" i="27"/>
  <c r="BN26" i="33" s="1"/>
  <c r="AO54" i="34"/>
  <c r="BC51" i="33" s="1"/>
  <c r="AO32" i="31"/>
  <c r="BW29" i="33" s="1"/>
  <c r="AO19" i="31"/>
  <c r="BW16" i="33" s="1"/>
  <c r="AO12" i="23"/>
  <c r="AY9" i="33" s="1"/>
  <c r="AO46" i="23"/>
  <c r="AY43" i="33" s="1"/>
  <c r="AO54" i="31"/>
  <c r="BW51" i="33" s="1"/>
  <c r="AO5" i="25"/>
  <c r="BG2" i="33" s="1"/>
  <c r="AO24" i="34"/>
  <c r="BC21" i="33" s="1"/>
  <c r="AO45" i="22"/>
  <c r="AW42" i="33" s="1"/>
  <c r="AO22" i="20"/>
  <c r="AS19" i="33" s="1"/>
  <c r="BY31" i="11"/>
  <c r="AO23" i="22"/>
  <c r="AW20" i="33" s="1"/>
  <c r="AO44" i="29"/>
  <c r="BQ41" i="33" s="1"/>
  <c r="AO49" i="21"/>
  <c r="AU46" i="33" s="1"/>
  <c r="AO33" i="29"/>
  <c r="BQ30" i="33" s="1"/>
  <c r="CQ52" i="11"/>
  <c r="AO49" i="24"/>
  <c r="BA46" i="33" s="1"/>
  <c r="AO35" i="27"/>
  <c r="BN32" i="33" s="1"/>
  <c r="AO48" i="28"/>
  <c r="BK45" i="33" s="1"/>
  <c r="AO12" i="26"/>
  <c r="BI9" i="33" s="1"/>
  <c r="BY16" i="11"/>
  <c r="AO31" i="26"/>
  <c r="BI28" i="33" s="1"/>
  <c r="AO35" i="28"/>
  <c r="BK32" i="33" s="1"/>
  <c r="AO47" i="27"/>
  <c r="BN44" i="33" s="1"/>
  <c r="AO27" i="29"/>
  <c r="BQ24" i="33" s="1"/>
  <c r="AO32" i="32"/>
  <c r="BZ29" i="33" s="1"/>
  <c r="AO43" i="22"/>
  <c r="AW40" i="33" s="1"/>
  <c r="DI30" i="11"/>
  <c r="DI45" i="11"/>
  <c r="DI34" i="11"/>
  <c r="DI10" i="11"/>
  <c r="DI27" i="11"/>
  <c r="BD5" i="11"/>
  <c r="BC5" i="11"/>
  <c r="A11" i="7"/>
  <c r="T4" i="33"/>
  <c r="BG5" i="11" l="1"/>
  <c r="T5" i="33"/>
  <c r="A12" i="7"/>
  <c r="T6" i="33" l="1"/>
  <c r="A13" i="7"/>
  <c r="T7" i="33" l="1"/>
  <c r="A14" i="7"/>
  <c r="T8" i="33" l="1"/>
  <c r="A15" i="7"/>
  <c r="T9" i="33" l="1"/>
  <c r="A16" i="7"/>
  <c r="T10" i="33" l="1"/>
  <c r="A17" i="7"/>
  <c r="T11" i="33" l="1"/>
  <c r="A18" i="7"/>
  <c r="T12" i="33" l="1"/>
  <c r="A19" i="7"/>
  <c r="T13" i="33" l="1"/>
  <c r="A20" i="7"/>
  <c r="T14" i="33" l="1"/>
  <c r="A21" i="7"/>
  <c r="T15" i="33" s="1"/>
</calcChain>
</file>

<file path=xl/comments1.xml><?xml version="1.0" encoding="utf-8"?>
<comments xmlns="http://schemas.openxmlformats.org/spreadsheetml/2006/main">
  <authors>
    <author>USER</author>
  </authors>
  <commentList>
    <comment ref="F14" authorId="0" shapeId="0">
      <text>
        <r>
          <rPr>
            <sz val="9"/>
            <color indexed="81"/>
            <rFont val="Tahoma"/>
            <family val="2"/>
          </rPr>
          <t>Penulisan menggunakan mode Propercase (</t>
        </r>
        <r>
          <rPr>
            <i/>
            <sz val="9"/>
            <color indexed="81"/>
            <rFont val="Tahoma"/>
            <family val="2"/>
          </rPr>
          <t>huruf besar hanya di awal</t>
        </r>
        <r>
          <rPr>
            <sz val="9"/>
            <color indexed="81"/>
            <rFont val="Tahoma"/>
            <family val="2"/>
          </rPr>
          <t>)</t>
        </r>
        <r>
          <rPr>
            <b/>
            <sz val="9"/>
            <color indexed="81"/>
            <rFont val="Tahoma"/>
            <family val="2"/>
          </rPr>
          <t xml:space="preserve">
contoh : Yusuf Andrianto, S.Pd.</t>
        </r>
      </text>
    </comment>
    <comment ref="F16" authorId="0" shapeId="0">
      <text>
        <r>
          <rPr>
            <sz val="9"/>
            <color indexed="81"/>
            <rFont val="Tahoma"/>
            <family val="2"/>
          </rPr>
          <t>Penulisan menggunakan mode Propercase (</t>
        </r>
        <r>
          <rPr>
            <i/>
            <sz val="9"/>
            <color indexed="81"/>
            <rFont val="Tahoma"/>
            <family val="2"/>
          </rPr>
          <t>huruf besar hanya di awal</t>
        </r>
        <r>
          <rPr>
            <sz val="9"/>
            <color indexed="81"/>
            <rFont val="Tahoma"/>
            <family val="2"/>
          </rPr>
          <t>)</t>
        </r>
        <r>
          <rPr>
            <b/>
            <sz val="9"/>
            <color indexed="81"/>
            <rFont val="Tahoma"/>
            <family val="2"/>
          </rPr>
          <t xml:space="preserve">
contoh : Markus Suko Hartono, S.Pd., M.Pd.</t>
        </r>
      </text>
    </comment>
  </commentList>
</comments>
</file>

<file path=xl/comments2.xml><?xml version="1.0" encoding="utf-8"?>
<comments xmlns="http://schemas.openxmlformats.org/spreadsheetml/2006/main">
  <authors>
    <author>USER</author>
  </authors>
  <commentList>
    <comment ref="C17" authorId="0" shapeId="0">
      <text>
        <r>
          <rPr>
            <b/>
            <sz val="9"/>
            <color indexed="81"/>
            <rFont val="Tahoma"/>
            <family val="2"/>
          </rPr>
          <t>Isi Manual</t>
        </r>
        <r>
          <rPr>
            <sz val="9"/>
            <color indexed="81"/>
            <rFont val="Tahoma"/>
            <family val="2"/>
          </rPr>
          <t xml:space="preserve">
</t>
        </r>
      </text>
    </comment>
    <comment ref="C18" authorId="0" shapeId="0">
      <text>
        <r>
          <rPr>
            <b/>
            <sz val="9"/>
            <color indexed="81"/>
            <rFont val="Tahoma"/>
            <family val="2"/>
          </rPr>
          <t>Isi Manual</t>
        </r>
        <r>
          <rPr>
            <sz val="9"/>
            <color indexed="81"/>
            <rFont val="Tahoma"/>
            <family val="2"/>
          </rPr>
          <t xml:space="preserve">
</t>
        </r>
      </text>
    </comment>
    <comment ref="C19" authorId="0" shapeId="0">
      <text>
        <r>
          <rPr>
            <b/>
            <sz val="9"/>
            <color indexed="81"/>
            <rFont val="Tahoma"/>
            <family val="2"/>
          </rPr>
          <t>Isi Manual</t>
        </r>
        <r>
          <rPr>
            <sz val="9"/>
            <color indexed="81"/>
            <rFont val="Tahoma"/>
            <family val="2"/>
          </rPr>
          <t xml:space="preserve">
</t>
        </r>
      </text>
    </comment>
    <comment ref="C20" authorId="0" shapeId="0">
      <text>
        <r>
          <rPr>
            <b/>
            <sz val="9"/>
            <color indexed="81"/>
            <rFont val="Tahoma"/>
            <family val="2"/>
          </rPr>
          <t>Isi Manual</t>
        </r>
        <r>
          <rPr>
            <sz val="9"/>
            <color indexed="81"/>
            <rFont val="Tahoma"/>
            <family val="2"/>
          </rPr>
          <t xml:space="preserve">
</t>
        </r>
      </text>
    </comment>
    <comment ref="C21" authorId="0" shapeId="0">
      <text>
        <r>
          <rPr>
            <b/>
            <sz val="9"/>
            <color indexed="81"/>
            <rFont val="Tahoma"/>
            <family val="2"/>
          </rPr>
          <t>Isi Manual</t>
        </r>
        <r>
          <rPr>
            <sz val="9"/>
            <color indexed="81"/>
            <rFont val="Tahoma"/>
            <family val="2"/>
          </rPr>
          <t xml:space="preserve">
</t>
        </r>
      </text>
    </comment>
    <comment ref="C24" authorId="0" shapeId="0">
      <text>
        <r>
          <rPr>
            <b/>
            <sz val="9"/>
            <color indexed="81"/>
            <rFont val="Tahoma"/>
            <family val="2"/>
          </rPr>
          <t>Isi Manual</t>
        </r>
        <r>
          <rPr>
            <sz val="9"/>
            <color indexed="81"/>
            <rFont val="Tahoma"/>
            <family val="2"/>
          </rPr>
          <t xml:space="preserve">
</t>
        </r>
      </text>
    </comment>
    <comment ref="C25" authorId="0" shapeId="0">
      <text>
        <r>
          <rPr>
            <b/>
            <sz val="9"/>
            <color indexed="81"/>
            <rFont val="Tahoma"/>
            <family val="2"/>
          </rPr>
          <t>Isi Manual</t>
        </r>
        <r>
          <rPr>
            <sz val="9"/>
            <color indexed="81"/>
            <rFont val="Tahoma"/>
            <family val="2"/>
          </rPr>
          <t xml:space="preserve">
</t>
        </r>
      </text>
    </comment>
    <comment ref="C26" authorId="0" shapeId="0">
      <text>
        <r>
          <rPr>
            <b/>
            <sz val="9"/>
            <color indexed="81"/>
            <rFont val="Tahoma"/>
            <family val="2"/>
          </rPr>
          <t>Isi Manual</t>
        </r>
        <r>
          <rPr>
            <sz val="9"/>
            <color indexed="81"/>
            <rFont val="Tahoma"/>
            <family val="2"/>
          </rPr>
          <t xml:space="preserve">
</t>
        </r>
      </text>
    </comment>
    <comment ref="C27" authorId="0" shapeId="0">
      <text>
        <r>
          <rPr>
            <b/>
            <sz val="9"/>
            <color indexed="81"/>
            <rFont val="Tahoma"/>
            <family val="2"/>
          </rPr>
          <t>Isi Manual</t>
        </r>
        <r>
          <rPr>
            <sz val="9"/>
            <color indexed="81"/>
            <rFont val="Tahoma"/>
            <family val="2"/>
          </rPr>
          <t xml:space="preserve">
</t>
        </r>
      </text>
    </comment>
  </commentList>
</comments>
</file>

<file path=xl/comments3.xml><?xml version="1.0" encoding="utf-8"?>
<comments xmlns="http://schemas.openxmlformats.org/spreadsheetml/2006/main">
  <authors>
    <author>User</author>
  </authors>
  <commentList>
    <comment ref="H8" authorId="0" shapeId="0">
      <text>
        <r>
          <rPr>
            <b/>
            <sz val="9"/>
            <color indexed="81"/>
            <rFont val="Tahoma"/>
            <family val="2"/>
          </rPr>
          <t>User:</t>
        </r>
        <r>
          <rPr>
            <sz val="9"/>
            <color indexed="81"/>
            <rFont val="Tahoma"/>
            <family val="2"/>
          </rPr>
          <t xml:space="preserve">
Pilih salah satu Seni yang diajarkan
   MUS = Seni Musik
   TAR = Seni Tari
   RUP = Seni Rupa</t>
        </r>
      </text>
    </comment>
    <comment ref="I8" authorId="0" shapeId="0">
      <text>
        <r>
          <rPr>
            <b/>
            <sz val="9"/>
            <color indexed="81"/>
            <rFont val="Tahoma"/>
            <family val="2"/>
          </rPr>
          <t>User:</t>
        </r>
        <r>
          <rPr>
            <sz val="9"/>
            <color indexed="81"/>
            <rFont val="Tahoma"/>
            <family val="2"/>
          </rPr>
          <t xml:space="preserve">
Pilih salah satu Seni yang diajarkan
   MUS = Seni Musik
   TAR = Seni Tari
   RUP = Seni Rupa</t>
        </r>
      </text>
    </comment>
    <comment ref="M8" authorId="0" shapeId="0">
      <text>
        <r>
          <rPr>
            <b/>
            <sz val="9"/>
            <color indexed="81"/>
            <rFont val="Tahoma"/>
            <family val="2"/>
          </rPr>
          <t>User:</t>
        </r>
        <r>
          <rPr>
            <sz val="9"/>
            <color indexed="81"/>
            <rFont val="Tahoma"/>
            <family val="2"/>
          </rPr>
          <t xml:space="preserve">
KKTP KKA hanya </t>
        </r>
        <r>
          <rPr>
            <b/>
            <sz val="9"/>
            <color indexed="81"/>
            <rFont val="Tahoma"/>
            <family val="2"/>
          </rPr>
          <t>kelas V (Lima)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<sst xmlns="http://schemas.openxmlformats.org/spreadsheetml/2006/main" count="3959" uniqueCount="1159">
  <si>
    <t>Nama Sekolah</t>
  </si>
  <si>
    <t>NPSN</t>
  </si>
  <si>
    <t>Nama Guru Kelas</t>
  </si>
  <si>
    <t>NIP/NIPPPK Guru Kelas</t>
  </si>
  <si>
    <t>Nama Kepala Sekolah</t>
  </si>
  <si>
    <t>NIP Kepala Sekolah</t>
  </si>
  <si>
    <t>Jalan</t>
  </si>
  <si>
    <t>RT</t>
  </si>
  <si>
    <t>RW</t>
  </si>
  <si>
    <t>Dusun</t>
  </si>
  <si>
    <t>Desa/Kelurahan</t>
  </si>
  <si>
    <t>:</t>
  </si>
  <si>
    <t>Kecamatan</t>
  </si>
  <si>
    <t>Kabupaten/Kota</t>
  </si>
  <si>
    <t>Kelas</t>
  </si>
  <si>
    <t>Semester</t>
  </si>
  <si>
    <t>Tanggal Rapor</t>
  </si>
  <si>
    <t>Kriteria Ketercapaian Tujuan Pembelajaran</t>
  </si>
  <si>
    <t>DATA SEKOLAH</t>
  </si>
  <si>
    <t>Tahun Pelajaran</t>
  </si>
  <si>
    <t>Jumlah Siswa</t>
  </si>
  <si>
    <t>IDENTITAS SISWA</t>
  </si>
  <si>
    <t>NO</t>
  </si>
  <si>
    <t>NAMA LENGKAP</t>
  </si>
  <si>
    <t>NISN</t>
  </si>
  <si>
    <t>L/P</t>
  </si>
  <si>
    <t>NAMA PANGGILAN</t>
  </si>
  <si>
    <t>AGAMA</t>
  </si>
  <si>
    <t>ALAMAT PESERTA DIDIK</t>
  </si>
  <si>
    <t>ORANG TUA</t>
  </si>
  <si>
    <t>WALI PESERTA DIDIK</t>
  </si>
  <si>
    <t>NAMA AYAH</t>
  </si>
  <si>
    <t>NAMA IBU</t>
  </si>
  <si>
    <t>PEKERJAAN AYAH</t>
  </si>
  <si>
    <t>PEKERJAAN IBU</t>
  </si>
  <si>
    <t>ALAMAT ORANG TUA</t>
  </si>
  <si>
    <t>JALAN</t>
  </si>
  <si>
    <t>KECAMATAN</t>
  </si>
  <si>
    <t>KAB./KOTA</t>
  </si>
  <si>
    <t>PROPINSI</t>
  </si>
  <si>
    <t>NAMA WALI</t>
  </si>
  <si>
    <t>PEKERJAAN</t>
  </si>
  <si>
    <t>ALAMAT WALI</t>
  </si>
  <si>
    <t>No</t>
  </si>
  <si>
    <t>Mata Pelajaran</t>
  </si>
  <si>
    <t>Seni (Pilihan)</t>
  </si>
  <si>
    <t>a</t>
  </si>
  <si>
    <t>b</t>
  </si>
  <si>
    <t>c</t>
  </si>
  <si>
    <t>Muatan Lokal</t>
  </si>
  <si>
    <t>No.</t>
  </si>
  <si>
    <t>Ekstrakurikuler</t>
  </si>
  <si>
    <t>Pramuka</t>
  </si>
  <si>
    <t>Ekskul 4</t>
  </si>
  <si>
    <t>Ekskul 5</t>
  </si>
  <si>
    <t>.</t>
  </si>
  <si>
    <t>NAMA SISWA</t>
  </si>
  <si>
    <t>NILAI RAPOR</t>
  </si>
  <si>
    <t>RATA-RATA</t>
  </si>
  <si>
    <t>(KKTP)</t>
  </si>
  <si>
    <t>PAI</t>
  </si>
  <si>
    <t>PP</t>
  </si>
  <si>
    <t>BIN</t>
  </si>
  <si>
    <t>MAT</t>
  </si>
  <si>
    <t>IPAS</t>
  </si>
  <si>
    <t>MUS</t>
  </si>
  <si>
    <t>TAR</t>
  </si>
  <si>
    <t>RUP</t>
  </si>
  <si>
    <t>TEA</t>
  </si>
  <si>
    <t>PJOK</t>
  </si>
  <si>
    <t>BING</t>
  </si>
  <si>
    <t>Pendidikan Agama;Pendidikan Pancasila;Bahasa Indonesia;Matematika;Ilmu Pengetahuan Alam dan Sosial;Seni Musik;Seni Tari;Seni Rupa;Seni Teater;PJOK;Bahasa Ingris;Bahasa Jawa</t>
  </si>
  <si>
    <t>EKSTRAKURIKULER</t>
  </si>
  <si>
    <t>ABSENSI</t>
  </si>
  <si>
    <t>WAJIB</t>
  </si>
  <si>
    <t>NAMA EKSKUL</t>
  </si>
  <si>
    <t>PREDIKAT</t>
  </si>
  <si>
    <t>SAKIT</t>
  </si>
  <si>
    <t>IJIN</t>
  </si>
  <si>
    <t>ALPA</t>
  </si>
  <si>
    <t>Nilai Rapor Tiap TP</t>
  </si>
  <si>
    <t>KET</t>
  </si>
  <si>
    <t>MATA PELAJARAN</t>
  </si>
  <si>
    <t>MULOK</t>
  </si>
  <si>
    <t>EKSKUL</t>
  </si>
  <si>
    <t>JUMLAH</t>
  </si>
  <si>
    <t>CAPAIAN KELAS</t>
  </si>
  <si>
    <t>Mengetahui</t>
  </si>
  <si>
    <t>Kepala Sekolah</t>
  </si>
  <si>
    <t>Guru Kelas</t>
  </si>
  <si>
    <t>Pendidikan Agama</t>
  </si>
  <si>
    <t>Pendidikan Pancasila</t>
  </si>
  <si>
    <t>Bahasa Indonesia</t>
  </si>
  <si>
    <t>Matematika</t>
  </si>
  <si>
    <t>Ilmu Pengetahuan Alam dan Sosial</t>
  </si>
  <si>
    <t>Seni Musik</t>
  </si>
  <si>
    <t>Seni Tari</t>
  </si>
  <si>
    <t>Seni Rupa</t>
  </si>
  <si>
    <t>Bahasa Inggris</t>
  </si>
  <si>
    <t>REKAP NILAI RAPOR</t>
  </si>
  <si>
    <t>NAMA</t>
  </si>
  <si>
    <t>EKSTRAKURIKULER DAN ABSEN</t>
  </si>
  <si>
    <t>Mulok 3</t>
  </si>
  <si>
    <t>Mulok 4</t>
  </si>
  <si>
    <t>Mulok 5</t>
  </si>
  <si>
    <t>MAPEL</t>
  </si>
  <si>
    <t>Mat</t>
  </si>
  <si>
    <t>P. Panc</t>
  </si>
  <si>
    <t>Musik</t>
  </si>
  <si>
    <t>Tari</t>
  </si>
  <si>
    <t>Rupa</t>
  </si>
  <si>
    <t>B. Ind</t>
  </si>
  <si>
    <t>NOMOR TELEPON</t>
  </si>
  <si>
    <t>B</t>
  </si>
  <si>
    <t>C</t>
  </si>
  <si>
    <t>Min</t>
  </si>
  <si>
    <t>Max</t>
  </si>
  <si>
    <t>Kriteria Kurang</t>
  </si>
  <si>
    <t>Kriteria Cukup</t>
  </si>
  <si>
    <t>Kriteria Baik</t>
  </si>
  <si>
    <t>Kriteria Sangat Baik</t>
  </si>
  <si>
    <t>Aspek yang dinilai</t>
  </si>
  <si>
    <t>Tema</t>
  </si>
  <si>
    <t>Jenis Kokurikuler</t>
  </si>
  <si>
    <t>Dimensi 5</t>
  </si>
  <si>
    <t>Dimensi 4</t>
  </si>
  <si>
    <t>Dimensi 3</t>
  </si>
  <si>
    <t>Pembelajaran kolaboratif lintas disiplin ilmu</t>
  </si>
  <si>
    <t>Komunikasi</t>
  </si>
  <si>
    <t>Dimensi 2</t>
  </si>
  <si>
    <t>Keimanan dan ketakwaan terhadap Tuhan YME</t>
  </si>
  <si>
    <t>Dimensi 1</t>
  </si>
  <si>
    <t>Penalaran Kritis</t>
  </si>
  <si>
    <t>SB</t>
  </si>
  <si>
    <t>K</t>
  </si>
  <si>
    <t xml:space="preserve">Contact us: </t>
  </si>
  <si>
    <t>ASESMEN SUMATIF AKHIR SEMESTER</t>
  </si>
  <si>
    <t>Koding dan Kecerdasan Arifisial</t>
  </si>
  <si>
    <t>8 Dimensi Lulusan</t>
  </si>
  <si>
    <t>Jenis Kokikuler</t>
  </si>
  <si>
    <t>Kewargaan</t>
  </si>
  <si>
    <t>Gerakan 7 KAIH (Bangun Pagi)</t>
  </si>
  <si>
    <t>Gerakan 7 KAIH (Beribadah)</t>
  </si>
  <si>
    <t>Kreativitas</t>
  </si>
  <si>
    <t>Gerakan 7 KAIH (Berolah Raga)</t>
  </si>
  <si>
    <t>Kolaborasi</t>
  </si>
  <si>
    <t>Kemandirian</t>
  </si>
  <si>
    <t>Gerakan 7 KAIH (Gemar Belajar)</t>
  </si>
  <si>
    <t>Kesehatan</t>
  </si>
  <si>
    <t>Gerakan 7 KAIH (Bermasyarakat)</t>
  </si>
  <si>
    <t>Gerakan 7 KAIH (Tidur Cepat)</t>
  </si>
  <si>
    <t>Cara Lainnya</t>
  </si>
  <si>
    <t>Keimanan dan ketakwaan terhadap Tuhan YME;Kewargaan;Penalaran Kritis;Kreativitas;Kolaborasi;Kemandirian;Komunikasi</t>
  </si>
  <si>
    <t>Pembelajaran Kolaboratif;Lintas Disiplin ilmu;Gerakan 7 KAIH;Cara Lainnya</t>
  </si>
  <si>
    <t>Pastikan data siswa sesuai Dapodik</t>
  </si>
  <si>
    <t>Penentuan KKTP berdasarkan assesment diagnostic</t>
  </si>
  <si>
    <t>Pada sheet Program Kokurikuler isikan secara manual : Tema, Aspek yang dinilai, Deskripsi kriteria penilaian</t>
  </si>
  <si>
    <t>A.</t>
  </si>
  <si>
    <t>Spesifikasi Komputer</t>
  </si>
  <si>
    <t>Windows 11</t>
  </si>
  <si>
    <t>Menu siswa</t>
  </si>
  <si>
    <t>C.</t>
  </si>
  <si>
    <t>KKTP</t>
  </si>
  <si>
    <t>D.</t>
  </si>
  <si>
    <t>Program Kokurikuler</t>
  </si>
  <si>
    <t>Absen dan Ekskul</t>
  </si>
  <si>
    <t>Mengubah nama ekskul melalui menu Mapel</t>
  </si>
  <si>
    <t>Pilih predikat yang sesuai dengan hasil siswa</t>
  </si>
  <si>
    <t>Cetak Rapor</t>
  </si>
  <si>
    <t>KELAS 1</t>
  </si>
  <si>
    <t>KELAS 2</t>
  </si>
  <si>
    <t>KELAS 3</t>
  </si>
  <si>
    <t>KELAS 4</t>
  </si>
  <si>
    <t>KELAS 5</t>
  </si>
  <si>
    <t>KELAS 6</t>
  </si>
  <si>
    <t>SEMESTER 1</t>
  </si>
  <si>
    <t>SEMESTER 2</t>
  </si>
  <si>
    <t>PENDIDIKAN AGAMA ISLAM DAN BUDI PEKERTI</t>
  </si>
  <si>
    <t>NO. TP</t>
  </si>
  <si>
    <t>TP</t>
  </si>
  <si>
    <t>JUMLAH HURUF</t>
  </si>
  <si>
    <t>JUMLAH TP</t>
  </si>
  <si>
    <t>PENDIDIKAN AGAMA KRISTEN DAN BUDI PEKERTI</t>
  </si>
  <si>
    <t>PENDIDIKAN AGAMA KATOLIK DAN BUDI PEKERTI</t>
  </si>
  <si>
    <t>PENDIDIKAN AGAMA BUDHA DAN BUDI PEKERTI</t>
  </si>
  <si>
    <t>PENDIDIKAN AGAMA HINDU DAN BUDI PEKERTI</t>
  </si>
  <si>
    <t>PENDIDIKAN PANCASILA</t>
  </si>
  <si>
    <t>BAHASA INDONESIA</t>
  </si>
  <si>
    <t>MATEMATIKA</t>
  </si>
  <si>
    <t>ILMU PENGETAHUAN ALAM DAN SOSIAL (IPAS)</t>
  </si>
  <si>
    <t>SENI MUSIK</t>
  </si>
  <si>
    <t>SENI TARI</t>
  </si>
  <si>
    <t>SENI RUPA</t>
  </si>
  <si>
    <t>PENDIDIKAN JASMANI, OLAHRAGA,DAN KESEHATAN (PJOK)</t>
  </si>
  <si>
    <t>BAHASA INGGRIS</t>
  </si>
  <si>
    <t>KODING DAN KECERDASAN ARTIFISIAL (KKA)</t>
  </si>
  <si>
    <t>BAHASA JAWA</t>
  </si>
  <si>
    <t>PENCARI KODE</t>
  </si>
  <si>
    <t>TINGKAT I</t>
  </si>
  <si>
    <t>TINGKAT II</t>
  </si>
  <si>
    <t>TINGKAT III</t>
  </si>
  <si>
    <t>KELAS</t>
  </si>
  <si>
    <t>KODE</t>
  </si>
  <si>
    <t>SEMESTER</t>
  </si>
  <si>
    <t>MAPEL KHUSUS</t>
  </si>
  <si>
    <t>I</t>
  </si>
  <si>
    <t>Islam</t>
  </si>
  <si>
    <t>II</t>
  </si>
  <si>
    <t>Kristen</t>
  </si>
  <si>
    <t>III</t>
  </si>
  <si>
    <t>Katholik</t>
  </si>
  <si>
    <t>IV</t>
  </si>
  <si>
    <t>Budha</t>
  </si>
  <si>
    <t>V</t>
  </si>
  <si>
    <t>Hindu</t>
  </si>
  <si>
    <t>VI</t>
  </si>
  <si>
    <t>TP1</t>
  </si>
  <si>
    <t>TP2</t>
  </si>
  <si>
    <t>TP3</t>
  </si>
  <si>
    <t>TP4</t>
  </si>
  <si>
    <t>TP5</t>
  </si>
  <si>
    <t>TP6</t>
  </si>
  <si>
    <t>TP7</t>
  </si>
  <si>
    <t>TP8</t>
  </si>
  <si>
    <t>TP9</t>
  </si>
  <si>
    <t>TP10</t>
  </si>
  <si>
    <t>KODE MAPEL KHUSUS</t>
  </si>
  <si>
    <t>JML TP</t>
  </si>
  <si>
    <t>1 (satu);2 (dua);3 (tiga);4 (empat); 5 (lima);6 (enam)</t>
  </si>
  <si>
    <t>1 (Ganjil);2 (Genap)</t>
  </si>
  <si>
    <t>MAX</t>
  </si>
  <si>
    <t>MIN</t>
  </si>
  <si>
    <t>DESK MAKS</t>
  </si>
  <si>
    <t>DESK MIN</t>
  </si>
  <si>
    <t>KKTP MAKS</t>
  </si>
  <si>
    <t>KKTP MIN</t>
  </si>
  <si>
    <t>DESK RAPOR</t>
  </si>
  <si>
    <t>ILMU PENGETAHUAN ALAM DAN SOSIAL</t>
  </si>
  <si>
    <t>PENDIDIKAN JASMANI OLAHRAGA DAN KESEHATAN</t>
  </si>
  <si>
    <t>KODING DAN KECERDASAN ARTIFISIAL</t>
  </si>
  <si>
    <t>PENDIDIKAN AGAMA KATHOLIK DAN BUDI PEKERTI</t>
  </si>
  <si>
    <t>ISLAM</t>
  </si>
  <si>
    <t>KRISTEN</t>
  </si>
  <si>
    <t>KATHOLIK</t>
  </si>
  <si>
    <t>HINDU</t>
  </si>
  <si>
    <t>BUDHA</t>
  </si>
  <si>
    <t>SENI</t>
  </si>
  <si>
    <t>RUPA</t>
  </si>
  <si>
    <t>TARI</t>
  </si>
  <si>
    <t>MUSIK</t>
  </si>
  <si>
    <t>NILAI RAPOR PA ISLAM</t>
  </si>
  <si>
    <t>NILAI RAPOR PA KRISTEN</t>
  </si>
  <si>
    <t>NILAI RAPOR PA KATHOLIK</t>
  </si>
  <si>
    <t>NILAI RAPOR PA HINDU</t>
  </si>
  <si>
    <t>NILAI RAPOR PA BUDHA</t>
  </si>
  <si>
    <t>1 (Ganjil)</t>
  </si>
  <si>
    <t>DESKRIPSI AKHIR RAPOR AGAMA</t>
  </si>
  <si>
    <t>KODE AGM</t>
  </si>
  <si>
    <t>Pend.Panc</t>
  </si>
  <si>
    <t>Bhs. Ind</t>
  </si>
  <si>
    <t>Bhs. Ing</t>
  </si>
  <si>
    <t>KKA</t>
  </si>
  <si>
    <t>nm_skl</t>
  </si>
  <si>
    <t>npsn</t>
  </si>
  <si>
    <t>alm_skl</t>
  </si>
  <si>
    <t>kls</t>
  </si>
  <si>
    <t>fase</t>
  </si>
  <si>
    <t>smt</t>
  </si>
  <si>
    <t>nm_gr</t>
  </si>
  <si>
    <t>nip_gr</t>
  </si>
  <si>
    <t>nm_ks</t>
  </si>
  <si>
    <t>nip_ks</t>
  </si>
  <si>
    <t>tp</t>
  </si>
  <si>
    <t>desa_skl</t>
  </si>
  <si>
    <t>kec_skl</t>
  </si>
  <si>
    <t>kab_skl</t>
  </si>
  <si>
    <t>prop_skl</t>
  </si>
  <si>
    <t>jml_sw</t>
  </si>
  <si>
    <t>tgl_rapor</t>
  </si>
  <si>
    <t>no</t>
  </si>
  <si>
    <t>nm_sw</t>
  </si>
  <si>
    <t>nisn</t>
  </si>
  <si>
    <t>lp</t>
  </si>
  <si>
    <t>nm_pg</t>
  </si>
  <si>
    <t>ttl</t>
  </si>
  <si>
    <t>agm</t>
  </si>
  <si>
    <t>alm_sw</t>
  </si>
  <si>
    <t>nm_ay</t>
  </si>
  <si>
    <t>nm_ib</t>
  </si>
  <si>
    <t>pk_ay</t>
  </si>
  <si>
    <t>pk_ib</t>
  </si>
  <si>
    <t>jl</t>
  </si>
  <si>
    <t>desa</t>
  </si>
  <si>
    <t>kec</t>
  </si>
  <si>
    <t>kab</t>
  </si>
  <si>
    <t xml:space="preserve">prop </t>
  </si>
  <si>
    <t>nm_wl</t>
  </si>
  <si>
    <t>pk_wl</t>
  </si>
  <si>
    <t>alm_wl</t>
  </si>
  <si>
    <t>no_tlp</t>
  </si>
  <si>
    <t>agm1</t>
  </si>
  <si>
    <t>agm2</t>
  </si>
  <si>
    <t>bin1</t>
  </si>
  <si>
    <t>bin2</t>
  </si>
  <si>
    <t>mat1</t>
  </si>
  <si>
    <t>mat2</t>
  </si>
  <si>
    <t>ipas1</t>
  </si>
  <si>
    <t>ipas2</t>
  </si>
  <si>
    <t>pjo1</t>
  </si>
  <si>
    <t>pjo2</t>
  </si>
  <si>
    <t>ing1</t>
  </si>
  <si>
    <t>ing2</t>
  </si>
  <si>
    <t>bjw1</t>
  </si>
  <si>
    <t>bjw2</t>
  </si>
  <si>
    <t>pmk1</t>
  </si>
  <si>
    <t>pmk2</t>
  </si>
  <si>
    <t>pmk3</t>
  </si>
  <si>
    <t>e11</t>
  </si>
  <si>
    <t>e12</t>
  </si>
  <si>
    <t>e13</t>
  </si>
  <si>
    <t>e21</t>
  </si>
  <si>
    <t>e22</t>
  </si>
  <si>
    <t>e23</t>
  </si>
  <si>
    <t>e31</t>
  </si>
  <si>
    <t>e32</t>
  </si>
  <si>
    <t>e33</t>
  </si>
  <si>
    <t>e41</t>
  </si>
  <si>
    <t>e42</t>
  </si>
  <si>
    <t>e43</t>
  </si>
  <si>
    <t>s</t>
  </si>
  <si>
    <t>i</t>
  </si>
  <si>
    <t>naik</t>
  </si>
  <si>
    <t>website</t>
  </si>
  <si>
    <t>NIPD</t>
  </si>
  <si>
    <t>TEMPAT LAHIR</t>
  </si>
  <si>
    <t>TANGGAL LAHIR</t>
  </si>
  <si>
    <t>concate alamat</t>
  </si>
  <si>
    <t>DESA/ KELURAHAN</t>
  </si>
  <si>
    <t>KODE POS</t>
  </si>
  <si>
    <t>concate ttl</t>
  </si>
  <si>
    <t>nipd</t>
  </si>
  <si>
    <t>Alamat Sekolah</t>
  </si>
  <si>
    <t>Provinsi</t>
  </si>
  <si>
    <t>Fase</t>
  </si>
  <si>
    <t>Website</t>
  </si>
  <si>
    <t>E-mail</t>
  </si>
  <si>
    <t>email</t>
  </si>
  <si>
    <t>kka1</t>
  </si>
  <si>
    <t>kka2</t>
  </si>
  <si>
    <t>pp1</t>
  </si>
  <si>
    <t>pp2</t>
  </si>
  <si>
    <t>MAKS</t>
  </si>
  <si>
    <r>
      <t xml:space="preserve">Pilih </t>
    </r>
    <r>
      <rPr>
        <b/>
        <sz val="16"/>
        <color theme="0"/>
        <rFont val="Calibri"/>
        <family val="2"/>
        <scheme val="minor"/>
      </rPr>
      <t>form Rapor</t>
    </r>
    <r>
      <rPr>
        <sz val="16"/>
        <color theme="0"/>
        <rFont val="Calibri"/>
        <family val="2"/>
        <scheme val="minor"/>
      </rPr>
      <t xml:space="preserve"> yang dikehendaki
kemudian klik </t>
    </r>
    <r>
      <rPr>
        <b/>
        <sz val="16"/>
        <color theme="0"/>
        <rFont val="Calibri"/>
        <family val="2"/>
        <scheme val="minor"/>
      </rPr>
      <t>Cetak Rapor</t>
    </r>
  </si>
  <si>
    <t>Gerakan 7 KAIH (Makan Sehat Bergizi)</t>
  </si>
  <si>
    <t>Pendidikan Agama dan BP</t>
  </si>
  <si>
    <t>I  P   A  S</t>
  </si>
  <si>
    <t>P  J  O  K</t>
  </si>
  <si>
    <t>Koding dan KA</t>
  </si>
  <si>
    <t>Bahasa Daerah</t>
  </si>
  <si>
    <t>ml21</t>
  </si>
  <si>
    <t>ml22</t>
  </si>
  <si>
    <t>ml31</t>
  </si>
  <si>
    <t>ml32</t>
  </si>
  <si>
    <t>ml41</t>
  </si>
  <si>
    <t>ml42</t>
  </si>
  <si>
    <t>ml51</t>
  </si>
  <si>
    <t>ml52</t>
  </si>
  <si>
    <t>NAIK / 
TIDAK NAIK</t>
  </si>
  <si>
    <t>KOKURIKULER</t>
  </si>
  <si>
    <t>Input Nilai</t>
  </si>
  <si>
    <t>Program</t>
  </si>
  <si>
    <t>dko</t>
  </si>
  <si>
    <t>Slamet</t>
  </si>
  <si>
    <t>Tumpang</t>
  </si>
  <si>
    <t>Malang</t>
  </si>
  <si>
    <t>Jawa Timur</t>
  </si>
  <si>
    <t>A</t>
  </si>
  <si>
    <t>2025-2026</t>
  </si>
  <si>
    <t>Laki-laki</t>
  </si>
  <si>
    <t>memahami enam rukun iman; iman kepada Allah SWT;  sikap peduli; bersikap suka bekerja sama; menjelaskan rukun iman; menyebutkan rukun iman; menghafal enam rukun iman; menyebutkan ciptaan Allah; menyebutkan pengertian rasul.</t>
  </si>
  <si>
    <t>memahami akhlak terhadap Allah SWT. dengan menyucikan dan memuji-Nya; membaca basmalah dan hamdalah; membiasakan bersikap santun, bersyukur; melafalkan basmalah dan hamdalah; menyebutkan arti basmalah dan hamdalah; contoh bersikap santun dan cara bersyukur.</t>
  </si>
  <si>
    <t>memahami dan mempercayai rukun Islam; menyebutkan arti dan macam-macam rukun Islam; menghafal lima rukun Islam; syahadatain: melafalkan dua kalimat syahadat; mengartikan dua kalimat syahadat; menyanyikan lagu dengan syair syahadatain; menggambar ilusrasi “jalan kereta dan stasiun”</t>
  </si>
  <si>
    <t>memahami kisah beberapa nabi dan rasul; meyakini adanya nabi dan rasul; membiasakan perilaku sederhana; menjelaskan pengertian dan membedakan nabi dan rasul; menyebutkan nama 25 nabi dan rasul; menjelaskan pengertian mukjizat; menyebutkan salah satu mukjizat nabi dan rasul; menjelaskan perilaku sederhana nabi dan rasul.</t>
  </si>
  <si>
    <t>20 Desember 2025</t>
  </si>
  <si>
    <t>sm1</t>
  </si>
  <si>
    <t>sm2</t>
  </si>
  <si>
    <t>st1</t>
  </si>
  <si>
    <t>st2</t>
  </si>
  <si>
    <t>sr1</t>
  </si>
  <si>
    <t>sr2</t>
  </si>
  <si>
    <t>ml1</t>
  </si>
  <si>
    <t>ml2</t>
  </si>
  <si>
    <t>ml3</t>
  </si>
  <si>
    <t>ml4</t>
  </si>
  <si>
    <t>ml5</t>
  </si>
  <si>
    <t>cat</t>
  </si>
  <si>
    <t>kkls</t>
  </si>
  <si>
    <t>memahami beberapa surah pendek Al-Qur’an; meyakini keesaan Allah SWT; memiliki sikap bertanggung jawab; menyebutkan macam–macam harakat; melafalkan huruf hijaiah berharakat; menghafalkan surah Al-Ikhlas; menyebutkan pesan pokok surah Al-Ikhlas.</t>
  </si>
  <si>
    <t>memahami huruf hijaiah berharakat, membaca huruf hijaiah bersambung, beberapa surah pendek Al-Qur’an, menunjukkan sikap berani dan percaya diri dalam membaca Al-Qur’an serta dapat menunjukkan sikap berlindung diri kepada Allah SWT. sebagai implementasi pemahaman makna QS. an-Naas; menjelaskan pesan-pesan pokok QS. An-Naas; menyebutkan huruf hijaiah bersambung; membaca dan menunjukkan hafalan QS. An-Naas</t>
  </si>
  <si>
    <t>membaca Al-Qur’an dengan tartil; beberapa surah pendek Al- Qur’an; menunjukkan sikap berlindung diri kepada Allah SWT., sikap bersyukur, dan peduli terhadap sesama sebagai implementasi pemahaman makna QS. al-Falaq dan QS. al-Kautsar; menjelaskan pesan-pesan pokok QS. al-Falaq dan QS. al-Kautsar; membaca QS. al-Falaq dan QS. al-Kautsar dengan tartil terutama dalam menerapkan bacaan gunnah dan mad; menunjukan hafalan QS. al-Falaq dan QS. al-Kautsar.</t>
  </si>
  <si>
    <t>memahami beberapa surah pendek Al-Quran; membiasakan membaca Al-Qur'an dengan tartil; menunjukkan sikap rajin belajar sebagai implementasi pemahaman QS. al-'Alaq ayat 1-5; membaca QS. al-'Alaq ayat 1-5; menulis QS. al-'Alaq ayat 1-5; menunjukkan hafalan al-'Alaq ayat 1-5; menjelaskan pesan pokok QS. al-'Alaq ayat 1-5; menyimpulkan pesan pokok QS. al-'Alaq ayat 1-5.</t>
  </si>
  <si>
    <t>memahami hadis tentang kewajiban salat dan menjaga hubungan baik dengan sesama; meyakini Hadis sebagai pedoman hidup umat Islam; menunjukkan sikap senang melaksanakan salat berjemaah sebagai implementasi pemahaman Hadis salat berjemaah; mempertahankan sikap tertib sebagai implementasi pemahaman Hadis salat berjemaah; membaca Hadis salat berjemaah; menulis Hadis salat berjemaah; menunjukkan hafalan Hadis salat berjemaah; menjelaskan pesan pokok Hadis salat berjemaah; menyimpulkan pesan pokok Hadis salat berjemaah; mempraktikkan salat berjemaah.</t>
  </si>
  <si>
    <t>memahami beberapa ayat Al-Qur’an; membaca Q.S. Al-Ḥujurāt ayat 49:13; menjelaskan pesan pokok Q.S. Al-Ḥujurāt ayat 49:13; membuat paparan tentang pesan pokok Q.S. Al-Ḥujurāt ayat 49:13; menulis Q.S. Al-Ḥujurāt ayat 49:13; menghafal Q.S. Al-Ḥujurāt ayat 49:13; membaca hadis tentang keragaman; menulis hadis tentang keragaman; menghafal hadis tentang keragama; berani mempresentasikan paparan tentang pesan pokok Q.S. AlḤujurāt ayat 49:13 dan hadis tentang keragaman; membiasakan membaca Al-Qur’an dengan tartil dan sikap menghargai keragaman dan perbedaan sebagai sunatullah.</t>
  </si>
  <si>
    <t>memahami beberapa surah pendek; membaca Q.S. At-Tīn dengan tartil; mempraktikkan hukum bacaan nun sukun atau tanwin; menjelaskan pesan-pesan pokok Q.S. At-Tīn; membuat paparan tentang pesan-pesan pokok Q.S. At-Tīn; menulis dan menghafal Q.S. At-Tīn; membaca hadis tentang silaturahmi; menulis hadis tentang silaturahmi; menghafal hadis tentang silaturahmi; menunjukkan kebiasaan membaca Al-Qur’an dan sikap senang bersilaturahmi dan menjalin persahabatan.</t>
  </si>
  <si>
    <t>memahami ayat Al-Qur’an; meyakini Surah Al-Maun sebagai firman Allah; terbiasa membaca Surat Al-Maun; melafalkan Surah Al-Maun; mengartikan Surah Al-Maun; menjelaskan makna isi pokok Surah Al-Maun; menghubungkan ayat-ayat Al-Quran dengan perilaku sehari-hari; mempraktikkan hadis tentang anak yatim dalam bentuk perilaku menyayangi anak yatim.</t>
  </si>
  <si>
    <t>memahami beberapa ayat Al-Quran; meyakini kebenaran pokok Al-Quran surat Ali Imron: 64 dan al-Baqarah: 256; membaca Al-Quran surat Ali Imron 64 dan al-Baqarah 256; menjelaskan pesan-pesan pokok Al-Quran surat Ali Imron 64 dan Al Baqarah 256; mengemukakan pendapat terkait dengan Al-Quran surat Ali Imron 64 dan al-Baqarah 256; menemukan perilaku-perilaku yang sesuai dengan isi Al-Quran surat Ali Imron 64 dan al-Baqarah 256; mengambil ibrah yang sesuai dengan makna Alquran surat Ali Imran 64 dan al-Baqarah 256</t>
  </si>
  <si>
    <t>memahami beberapa surat pendek; membaca, menulis, dan menghafal Q.S. Aḍ-Ḍuḥā; menjelaskan pesan-pesan pokok Q.S. Aḍ-Ḍuḥā; menjelaskan hukum bacaan tafkhīm dan tarqīq; menumbuhkan sikap solidaritas dan saling membantu; menunjukkan sikap terbiasa membaca Al-Qur’an.</t>
  </si>
  <si>
    <t>memahami beberapa surat pendek; membaca dan menulis Q.S. Al-A‘la; menjelaskan pesan-pesan pokok Q.S. Al-A‘la; menghafal Q.S. Al-A‘la; menunjukkan sikap mensucikan nama Allah dengan mengagungkan sifat-sifat-Nya yang tidak sama dengan sifat mahluk-Nya; menunjukkan kebiasaan membaca Al-Qur’an dalam kehidupan sehari-hari ; menunjukkan sikap taat dalam melaksanakan ibadah salat.</t>
  </si>
  <si>
    <t>memahami beberapa asmaul husna; meyakini Asmaulhusna; menjalankan sikap kasih sayang terhadap sesama; menyebutkan pengertian Asmaulhusna; menyebutkan arti Asmaulhusna, yaitu Ar-Rahman dan Ar-Rahim; menyebutkan bentuk kasih sayang Allah SWT. terhadap makhluk-Nya; menyebutkan bentuk kasih sayang Nabi Muhammad SAW; menyebutkan keteladanan Asmaulhusna, Ar-Rahman dan Ar-Rahim; membuat kaligrafi Ar-Rahman dan Ar-Rahim dan lafal Muhammad.</t>
  </si>
  <si>
    <t>memahami rukun iman kepada Allah SWT.; beberapa asmaulhusna; menerima adanya Allah SWT. Yang Maha Memelihara, Yang Maha Melindungi, Yang Maha Mengetahui, dan Yang Mahateliti/Waspada; menunjukkan perilaku tawakal, bersyukur, rajin belajar, dan rasa ingin tahu sebagai implementasi dari pemahaman makna al-Hafidz, al-Waly, al- ‘Alim, dan al-Khabir dengan penuh tanggung jawab; menyebutkan asmaulhusna al-Hafidz, al-Waly, al- ‘Alim, dan al-Khabir beserta artinya; membuat karya berupa kaligrafi al-Hafidz, al-Waly, al- ‘Alim, dan al-Khabir beserta artinya.</t>
  </si>
  <si>
    <t>memahami rukun iman kepada malaikat; meyakini adanya malaikat-malaikat Allah SWT.; menunjukkan sikap taat dan patuh kepada Allah SWT. sebagai implementasi meneladan sifat mulia malaikat; menyebutkan nama-nama malaikat dan tugasnya; membuat karya gambar (kaligrafi) nama-nama malaikat dan tugasnya.</t>
  </si>
  <si>
    <t>memahami dan meyakini bahwa Allah SWT. memiliki sifat wajib, jaiz, dan mustahil, serta asmaulhusna; menunjukkan sikap rendah hati sebagai implementasi pemahaman sifat-sifat Allah SWT; menjelaskan sifat wajib, jaiz, dan mustahil, serta asmaulhusna Allah SWT.; merasionalkan sifat wajib, jaiz, dan mustahil, serta asmaulhusna Allah SWT.; membenarkan sifat wajib, jaiz, dan mustahil, serta asmaulhusna Allah SWT.; mendemonstrasikan hafalan sifat wajib, jaiz, dan mustahil, serta asmaulhusna Allah SWT.</t>
  </si>
  <si>
    <t>memahami iman kepada kitab-kitab Allah SWT.; meyakini kebenaran adanya kitab-kitab Allah; menunjukkan sikap gotong royong dan saling menghargai sebagai implementasi pemahaman iman kepada kitab-kitab Allah SWT.; menjelaskan iman kepada kitab-kitab Allah SWT; mengidentifikasi iman kepada kitab-kitab Allah SWT.; menyimpulkan iman kepada kitab-kitab Allah SWT.; membuat gambar pohon iman kepada kitab-kitab Allah SWT.</t>
  </si>
  <si>
    <t>memahami sifat-sifat Allah SWT., beberapa asmaulhusna; menjelaskan arti Asmaulhusna al-Mālik, al-Azīz, al-Quddūs, as-Salām dan al-Mu’min; membuat karya berupa kaligrafi al-Mālik, al-Azīz, al-Quddūs, as-Salām dan al-Mu’min beserta artinya secara berkelompok; membiasakan sikap suka menahan diri, mandiri, cinta kebersihan, menjaga lisan, dan hidup tertib; meyakini adanya Allah yang Maharaja, Mahamulia, Mahasuci, Mahasejahtera dan Maha Pemberi Keamanan.</t>
  </si>
  <si>
    <t>memahami rasul-rasul Allah SWT; menjelaskan arti iman kepada Rasul; menyebutkan sifat-sifat Rasul; membuat karya poster tentang keteladanan sifat rasul sidiq, amanah, tablig, dan fatanah; menjelaskan tujuan diutusnya Rasul; meyakini adanya Rasul Allah, menunjukkan sikap berani, jujur, dapat dipercaya, dan cerdas.</t>
  </si>
  <si>
    <t>memahami beberapa asmaulhusna; meyakini asmaulhusna al- Qawiyyu, al-Qayyum, al-Muhyi, al-Mumit, dan al-Bais; menjelaskan makna asmaulhusna al- Qawiyyu, al-Qayyum, al-Muhyi, al-Mumit, dan al-Bais; mengungkap nilai-nilai akhlak terpuji sebagai bukti keyakinan kepada asmaulhusna al- Qawiyyu, al-Qayyum, al-Muhyi, al-Mumit, dan al-Bais; menyimpulkan perilaku terpuji yang sesuai dengan asmaulhusna al- Qawiyyu, al-Qayyum, al-Muhyi, al-Mumit, dan al-Bais; membuat tulisan indah asmaulhusna al- Qawiyyu, al-Qayyum, al-Muhyi, al-Mumit, dan al-Bais.</t>
  </si>
  <si>
    <t>memahami iman kepada hari akhir; meyakini adanya hari akhir; menumbuhkan sikap gotong royong dan mawas diri sebagai bentuk keimanan kepada hari akhir; menjelaskan makna iman kepada hari akhir; menceritakan perjalanan peristiwa hari akhir; menjelaskan makna kalimat tarji'; menemukan hikmah beriman kepada hari akhir; membuat peta konsep perjalanan di hari akhir secara berkelompok.</t>
  </si>
  <si>
    <t>memahami beberapa asmaulhusna; menjelaskan arti dan makna Asmaulhusna al-Ghaffar, al-Afuw, al-Wāḥid, dan al-Ṣamad; membuat karya berupa menulis Asmaulhusna al-Ghaffar, al-Afuw, al-Wāḥid, dan al-Ṣamad dengan seni kaligrafi; melafalkan Asmaulhusna al-Ghaffar, al-Afuw, al-Wāḥid, dan al-Ṣamad; terbiasa menumbuhkan sikap mandiri dan bertanggung jawab.</t>
  </si>
  <si>
    <t>memahami qada’ dan qadr; menjelaskan arti iman kepada qaḍa dan kadar; menjelaskan jenis qaḍa dan kadar dengan contohnya; menjelaskan hikmah iman kepada qaḍa dan kadar; membuat paparan tentang iman kepada qaḍa dan kadar; menumbuhkan sikap rendah hati, sabar, dan optimis sebagai bentuk keyakinan terhadap qaḍa dan kadar</t>
  </si>
  <si>
    <t>memahami akhlak terhadap diri sendiri; membiasakan diri tertib menjalankan salat lima waktu; membiasakan diri dengan sikap kasih sayang; membiasakan diri dengan sikap disiplin; menyebutkan cara berterima kasih; menjelaskan alasan kenapa harus berterima kasih; menyebutkan kepada siapa saja harus berterima kasih; menyebutkan cara hidup disiplin; menyebutkan keuntungan hidup disiplin.</t>
  </si>
  <si>
    <t>memahami akhlak terhadap Allah SWT.; meyakini dengan sungguh-sungguh bahwa sikap menyayangi manusia, empati, bertutur kata yang lembut, dan jujur sebagai cerminan dari iman; menunjukkan sikap menyayangi manusia, empati, bertutur kata yang lembut, dan jujur dengan baik; menyebutkan arti sikap menyayangi manusia, empati, bertutur kata yang lembut, dan jujur; memberikan contoh-contoh sikap menyayangi manusia, empati, bertutur kata yang lembut, dan jujur; membuat kreasi cerita pendek sederhana mengenai menyayangi manusia, empati, bertutur kata yang lembut, dan jujur.</t>
  </si>
  <si>
    <t>memahami akhlak terhadap diri sendiri meyakini dengan sesungguhnya bahwa hidup bersih, hidup rapi, dan hidup teratur sebagai cerminan dari iman; menumbuhkan sikap gaya hidup bersih, rapi, dan teratur; menjelaskan arti gaya hidup bersih, gaya hidup rapi, dan gaya hidup teratur serta menggunakan bahasa sendiri; membuat kreasi denah lingkungan rumah yang bersih, rapi, dan teratur.</t>
  </si>
  <si>
    <t>memahami akhlak dalam mendeskripsikan keragaman sebagai sunnatullah agar saling mengenal (litaʿārafū); menyebutkan ajaran kebaikan dari agama Islam dan agama selain Islam; mengungkapkan perasaan mengenai pengalaman bergaul dengan teman yang berbeda agama; saling menghormati dan menghargai pemeluk agama yang berbeda baik di lingkungan sekolah maupun lingkungan tempat tinggalnya; meyakini bahwa keragaman sebagai sunnatullah; menghormati orang lain sebagai cerminan dari iman.</t>
  </si>
  <si>
    <t>memahami akhlak; menjelaskan makna salam; membuat paparan mengenai salam; menjelaskan sikap senang menolong orang lain; membuat paparan mengenai sikap senang menolong orang lain; menjelaskan ciri-ciri munafik; membuat paparan mengenai ciri-ciri munafik; menunjukkan sikap toleran dan simpati dengan dilandasi pemahaman akidah yang kuat sebagai cerminan dari iman.</t>
  </si>
  <si>
    <t>memahami akhlak terhadap Allah SWT. dengan berdoa dan bertawakal kepada-Nya; meyakini makna hidup indah saling menghargai dan tugas utama sebagai khalifah; membiasakan perilaku terpuji sebagai bukti wujud implementasi dari makna hidup indah saling menghargai dan tugas utama sebagai khalifah; menjelaskan makna hidup indah saling menghargai dan tugas utama sebagai khalifah; menyebutkan makna saling menghargai dan tugas utama manusia sebagai khalifah; menemukan perilaku-perilaku manusia sebagai khalifah dalam kehidupan sehari-hari di lingkungan terdekat</t>
  </si>
  <si>
    <t>memahami akhlak terhadap teman, tetangga, nonmuslim; meyakini makna persaudaraan dalam Islam; membiasakan berperilaku terpuji saling bersaudara sesuai dengan Islam; menjelaskan makna persaudaraan dalam Islam; menjelaskan tentang berteman tanpa membedakan agama; menemukan hikmah berteman tanpa membedakan agama; meneladani Rasulullah SAW dalam berinteraksi dengan pemeluk agama lain; mempraktikkan perilaku bersaudara sesuai dengan Islam.</t>
  </si>
  <si>
    <t>memahami akhlak terhadap teman, tetangga, nonmuslim; menyebutkan arti menyatakan penyesalan dan memaafkan; menjelaskan pentingnya adab menyesal dan memaafkan; memerinci ciri-ciri orang yang pemaaf; mengungkapkan hikmah menyatakan penyesalan dan memaafkan; menerapkan dan memraktekkan menyatakan penyesalan dan memaafkan dalam kehidupan sehari-hari</t>
  </si>
  <si>
    <t>memahami akhlak terhadap hewan dan tumbuhan; menjelaskan pengertian lingkungan dan jenis-jenisnya; menjelaskan konsep Islam tentang kepedulian terhadap lingkungan; menjelaskan manfaat menjaga lingkungan; menjelaskan tata cara kepedulian terhadap lingkungan; menerapkan sikap peduli terhadap lingkungan di sekolah; membuat karya gambar poster tentang ajakan peduli lingkungan</t>
  </si>
  <si>
    <t>memahami tata cara bersuci; membiasakan bersuci; menjalankan sikap hidup bersih setiap hari; menyebutkan pengertian bertaharah; menyebutkan jenis-jenis bertaharah; menyebutkan cara bersuci dari najis dan hadas; menyebutkan hikmah bersuci; mempraktikkan wudu, mempraktikkan tayamum.</t>
  </si>
  <si>
    <t>memahami salat fardu, azan, ikamah, zikir; menerima dengan ikhlas bahwa azan adalah panggilan Allah untuk melaksanakan salat; menerima dengan ikhlas bahwa ikamah adalah seruan salat akan segera dilaksanakan; terbiasa menjalankan salat; menjalankan sikap tepat waktu dalam beraktivitas sehari-hari; menunjukkan sikap disiplin sebagai implementasi dari pemahaman tata cara salat dan bacaannya; menjelaskan dan mempraktikkan ketentuan azan, ikamah, dan salat fardu.</t>
  </si>
  <si>
    <t>memahami zikir, dan berdoa setelah salat; menerima dengan ikhlas bahwa makna zikir dan doa setelah salat sebagai wujud berserah diri kepada Allah SWT.; menunjukkan sikap rendah hati kepada sesama; menjelaskan ketentuan zikir setelah salat; menjelaskan ketentuan doa setelah salat dengan benar; mempraktikkan ketentuan zikir setelah salat; mempraktikkan ketentuan doa setelah salat.</t>
  </si>
  <si>
    <t>memahami puasa; meyakini pelaksanaan puasa sebagai bentuk ketaatan kepada Allah SWT.; menunjukkan sikap sabar dan mengendalikan diri sebagai hikmah dalam menjalankan ibadah puasa; menjelaskan pengertian dan ketentuan puasa dengan benar; membuat bagan tentang ketentuan puasa; menjelaskan hikmah puasa; merumuskan hikmah puasa; menunjukkan hafalan niat dan doa berbuka puasa; menceritakan pelaksanaan puasa Ramadan dalam keluarga masing-masing.</t>
  </si>
  <si>
    <t>memahami salat sunah; membiasakan salat rawātib qabliyah dan ba'diyah; menunjukkan sikap tertib sebagai dampak membiasakan salat rawātib; menjelaskan ketentuan dan tata cara salat rawātib; mengidentifikasi ketentuan dan tata cara salat rawātib; menemukan hikmah salat rawātib; mempraktikkan salat rawātib.</t>
  </si>
  <si>
    <t>memahami balig dan tanggung jawab yang menyertainya (taklīf); menyebutkan tanda-tanda usia balig atau kedewasaan dengan benar; membuat paparan mengenai tanda-tanda usia balig dalam pandangan ilmu fikih dan ilmu biologi dengan benar; membiasakan sikap bersyukur, taat beribadah dan bertangung jawab.</t>
  </si>
  <si>
    <t>memahami salat Jumat dan salat sunah; menjelaskan ketentuan dan tata cara salat Jumat; mempraktikkan ibadah salat Jumat; menjelaskan ketentuan dan tata cara salat Duha; mempraktikkan ibadah salat Duha; menjelaskan ketentuan dan tata cara salat Tahajud; mempraktikkan ibadah salat Tahajud; menunjukkan kebiasaan berperilaku taat beribadah dan berserah diri kepada Allah.</t>
  </si>
  <si>
    <t>memahami definisi dan konsep Zakat; memahami ketentuan Zakat Fitrah; memahami ketentuan Zakat Mal; menganalisis perbedaan antara Zakat Fitrah dan Zakat Mal; menerapkan konsep Zakat Fitrah dan Zakat Mal dalam kehidupan sehari-hari.</t>
  </si>
  <si>
    <t>memahami definisi infak, sedekah, dan hadiah serta perbedaan antara ketiganya; mengenal ketentuan infak; mengenal ketentuan sedekah; mengenal ketentuan hadiah; memahami bahwa hadiah adalah salah satu cara untuk meningkatkan hubungan sosial dan memperkuat silaturahmi; menganalisis dan memahami data yang terkait dengan infak sedekah dan hadiah; mengembangkan keterampilan berpikir kritis dalam memahami infak sedekah dan hadiah; menganalisis dan memahami implikasi infak sedekah dan hadiah dalam kehidupan sehari-hari</t>
  </si>
  <si>
    <t>memahami makanan dan minuman yang halal dan haram; menjelaskan deinisi halal dan haram; menyebutkan dasar hukum halal dan haram; menjelaskan sebab-sebab halal dan haram; membuat paparan tentang hukum halal dan haram; menerapkan ketentuan halal dan haram dalam kehidupan sehari-hari</t>
  </si>
  <si>
    <t>memahami puasa sunah; mengamalkan puasa sunah dalam kehidupan sehari-hari; menjelaskan makna puasa sunnah; menjelaskan jenis dan ketentuan puasa; menjelaskan hikmah dan keutamaan puasa sunah: mempraktikkan tata cara pelaksanaan puasa sunah</t>
  </si>
  <si>
    <t>mengimani Nabi Adam AS sebagai manusia pertama; membiasakan diri meminta maaf saat melakukan kesalahan; membiasakan diri bersabar menghadapi cobaan; menceritakan proses penciptaan Nabi Adam AS; menceritakan kehidupan Nabi Adam AS dan Hawa di surga; menjelaskan sebab Nabi Adam AS dan Hawa diturunkan ke bumi; menyebutkan keteladanan dari Nabi Adam AS.</t>
  </si>
  <si>
    <t>meyakini kebenaran kisah Nabi Nuh AS; menunjukkan sikap sabar dan kerja keras sebagaimana meneladani kisah Nabi Nuh AS; menjelaskan kisah keteladanan Nabi Nuh AS; menyusun urutan kartu kisah Nabi Nuh AS; menceritakan kembali kisah Nabi Nuh AS</t>
  </si>
  <si>
    <t>meyakini kebenaran kisah Nabi Ibrahim AS; menunjukkan sikap rela berkorban, taat, dan patuh kepada Allah SWT. sebagaimana meneladan Nabi Ibrahim AS; menjelaskan kisah keteladanan Nabi Ibrahim AS; menyusun urutan kartu kisah Nabi Ibrahim AS; menceritakan kembali kisah Nabi Ibrahim AS</t>
  </si>
  <si>
    <t>memahami kisah Nabi Muhammad SAW. sebelum menjadi rasul periode Makkah; meyakini dan menunjukkan sikap berani, jujur, dan dapat dipercaya sebagai ajaran agama Islam; implementasi pemahaman kisah masa kanak-kanak dan remaja Nabi Muhammad SAW.; menjelaskan dan menyimpulkan kisah Arab pra-Islam; membenarkan kisah Arab pra-Islam; menjelaskan dan melantunkan shalawat, sya'ir, dan qasidah yang berisi tentang kisah Arab pra-Islam; menceritakan kisah Arab pra-Islam.</t>
  </si>
  <si>
    <t>memahami kisah Nabi Muhammad SAW. sesudah menjadi rasul periode Makkah; meyakini kebenaran kisah Nabi Muhammad SAW.; menunjukkan sikap sabar dan percaya diri sebagai peneladanan Nabi Muhammad SAW. dalam berdakwah; menjelaskan proses Nabi Muhammad SAW. berkhalwat dan menerima wahyu; mengidentifikasi wahyu pertama dan kedua; menjelaskan dan mendeteksi strategi dakwah Nabi Muhammad SAW.; menjelaskan Mukjizat Nabi Muhammad SAW.; menyusun kesimpulan rangkaian peristiwa dan menceritakan kembali kisah Nabi Muhammad SAW. saat menjadi rasul.</t>
  </si>
  <si>
    <t>memahami kisah Nabi Muhammad SAW. sesudah menjadi rasul periode Makkah; menjelaskan sebab-sebab Nabi Muhammad SAW. hijrah ke Madinah; menceritakan kisah peristiwa hijrah Nabi Muhammad SAW. ke Madinah; membuat alur cerita kisah perjalanan hijrah melalui gambar dan keterangan sederhana, menyimpulkan pelajaran di balik hijrah Nabi Muhammad SAW. ke Madinah; meneladani perjuangan Nabi Muhammad SAW. dan para sahabat; membiasakan sikap percaya diri, teguh pendirian dan bertanggung jawab, meyakini kebenaran kisah hijrah Nabi Muhammad SAW. ke Madinah.</t>
  </si>
  <si>
    <t>memahami kisah Nabi Muhammad SAW. sesudah menjadi rasul periode Makkah; menceritakan kisah Nabi Muhammad SAW. membangun Kota Madinah; membuat paparan mengenai kisah Nabi Muhammad SAW.; membangun Kota Madinah dengan mempersaudarakan umat; menunjukkan sikap sikap toleran, teguh pendirian dan menghargai perbedaan</t>
  </si>
  <si>
    <t>memahami kisah Nabi Muhammad SAW. periode Madinah; meyakini peristiwa Fathu Makkah dan haji Wada; membiasakan perilaku pantang menyerah sebagai bukti implementasi makna Fathu Makkah dan haji Wada; menjelaskan pengertian peristiwa Fathu Makkah dan haji Wada; menjelaskan sebab-sebab terjadinya peristiwa Fathu Makkah menentukan perilaku mulia Rasulullah SAW dalam peristiwa Fathu Makkah dan haji Wada; menemukan perilaku terpuji dalam peristiwa Fathu Makkah dan haji Wada; menghubungkan peristiwa Fathu Makkah dan haji Wada dengan perilaku terpuji sehari-hari.</t>
  </si>
  <si>
    <t>memahami Khulafaur Rasyidin; meyakini kisah perjuangan Khulafaur Rasyidin dalam berdakwah; membiasakan perilaku terpuji gemar menolong sebagai bukti mengimani perjuangan Khulafaur Rasyidin dalam terdakwah; menumbuhkan sifat sabar dan percaya diri sebagai wujud meyakini kebenaran Khulafaur Rasyidin; menjelaskan kisah perjuangan Khulafaur Rasyidin dalam berdakwah; menceritakan kisah perjuangan Khulafaur Rasyidin dalam berdakwah; menemukan keteladanan dari Khulafaur Rasyidin dalam kehidupan sehari-hari</t>
  </si>
  <si>
    <t>memahami kisah Khulafaurrasyidin; menyebutkan nasab dan gelar Khalifah Abu Bakar dan Umar bin Khatab; menjelaskan dakwah Khalifah Abu Bakar dan Umar bin Khattab; menjelaskan jasa-jasa Khalifah Abu Bakar dan Umar bin Khattab; membuat paparan tentang jasa-jasa Khalifah Abu Bakar dan Umar bin Khattab; bersikap dan berkarakter dari keteladanan Khulafaurrasyidin.</t>
  </si>
  <si>
    <t>memahami kisah khulafaurrasyidin; mengenal khalifah Uṡman bin Affan dan Ali bin Abi Ṭalib; menjelaskan jasa khalifah Uṡman bin Affan dan Ali bin Abi Ṭalib; membuat paparan tentang jasa khalifah Uṡman bin Affan dan Ali bin Abi Ṭalib; meneladani jasa dan perjuangan khalifah Uṡman bin Affan dan Ali bin Abi Ṭalib dalam kehidupan sehari-hari; menunjukkan sikap teguh pendirian dalam memegang prinsip kebenaran ajaran Islam sebagaimana khalifah Uṡman bin Affan dan Ali bin Abi Ṭalib</t>
  </si>
  <si>
    <t>mensyukuri adanya perbedaan dan dapat hidup bersama dengan rukun dengan semua orang di sekitarnya.</t>
  </si>
  <si>
    <t>memahami kitab Ramayana; meneladani tokoh dalam cerita ramayana</t>
  </si>
  <si>
    <t>memahami kitab Mahabharata; mengenali tokoh-tokoh baik dalam Mahabharata dan meneladani sikap-sikap baik Pandawa.</t>
  </si>
  <si>
    <t>memahami Kitab Purana; mempelajari dan mengenali kitab Purana; menunjukkan sikap sesuai dengan ajaran kitab Purana</t>
  </si>
  <si>
    <t>mengenal kitab Ramāyana, menyebutkan tokoh-tokoh dharma dalam Ramāyana, mendeskripsikan karakter tokoh-tokoh dharma dalam Ramāyana, menyebutkan nilai-nilai dharma dalam Ramāyana serta mengaplikasikan nilai-nilai dharma dalam kehidupan sehari-hari.</t>
  </si>
  <si>
    <t>menguraikan dan mengamalkan nilai-nilai dalam Kitab Māhabhārata; mengetahui isi ringkas cerita Mahabharata, serta mengenal nilai-nilai dalam Mahabharata, sebagai subbagian dari Weda Smerti untuk pedoman dalam penerapan Dharma Agama dan Dharma Negara.</t>
  </si>
  <si>
    <t>mengetahui Catur Weda sebagai subbagian dari Weda Sruti untuk pedoman dalam penerapan Dharma Agama dan Dharma Negara.</t>
  </si>
  <si>
    <t>memahami Hyang Widhi Wasa mengenal ciptaan hyang widhi dan menghargainya</t>
  </si>
  <si>
    <t>memahami Hyang Widhi Wasa sebagai sumber hidup; menyebutkan Hyang Widhi Wasa sebagai Pencipta makhluk hidup dan menerapkan sraddha bhakti kepada Hyang Widhi Wasa.</t>
  </si>
  <si>
    <t>memahami Hyang Widhi Wasa sebagai Tri Murti; mengenali Dewa Tri Murti; mewujudkan sikap bhakti kepada Dewa Tri Murti</t>
  </si>
  <si>
    <t>memahami Hyang Widhi Wasa dalam perwujudannya sebagai Tri Murti, dan mengembangkan pemahaman konsep tentang kemahakuasaan Hyang Widhi Wasa sebagai Cadu Sakti.</t>
  </si>
  <si>
    <t>memahami dan menguraikan konsep ketuhanan dalam bentuk unsur Panca Mahabhuta sebagai pembentuk alam semesta beserta dengan isinya</t>
  </si>
  <si>
    <t>menguraikan Karmaphala sebagai hukum sebab-akibat dan mengambil makna yang terkandung dalam Karmaphala dalam kehidupannya sehari-hari sebagai hukum sebab-akibat</t>
  </si>
  <si>
    <t>memahami Subha dan Asubha, tri kaya parisudha menuntun manusia berbuat baik.</t>
  </si>
  <si>
    <t>memahami Subha dan Asubha Karma, serta Tri Kaya Parisudha; menjelaskan Orang Suci dalam agama Hindu.</t>
  </si>
  <si>
    <t>memahami Tri Parartha; mengenali tentang Tri Parartha; melaksanakan Tri Parartha agar terwujudnya keharmonisan hidup.</t>
  </si>
  <si>
    <t>mengetahui tentang perilaku yang baik (subha karma) dan perilaku yang tidak baik (asubha karma) dalam kehidupan sehari-hari; menguraikan ajaran subha dan asubha karma, menerapkan subha karma dalam kehidupan sehari-hari, serta menghindari asubha karma</t>
  </si>
  <si>
    <t>memahami, menerapkan, dan menunjukan contoh-contoh ajaran Catur Guru sebagai bentuk ajaran etika Hindu dengan isu yang teraktual untuk lebih memahami moralitas dalam bingkai sosial dan kenegaraan</t>
  </si>
  <si>
    <t>memahami, menerapkan, dan menunjukan contoh-contoh ajaran Catur Asrama sebagai bentuk ajaran etika Hindu dengan isu yang teraktual untuk lebih memahami moralitas dalam bingkai sosial dan kenegaraan</t>
  </si>
  <si>
    <t>memahami Dainika Upasana; melatih dainika upasana dan tri sandhya</t>
  </si>
  <si>
    <t>memahami sarana persembahyangan menyebutkan jenis-jenis dan fungsi sarana persembahyangan.</t>
  </si>
  <si>
    <t>memahami hari Suci; mengenali hari suci agama Hindu; melaksanakannya dalam kehidupan sehari-hari.</t>
  </si>
  <si>
    <t>memahami tempat suci agama Hindu sesuai kearifal lokal; mengenal nama-nama tempat suci agama Hindu yang ada di Nusantara</t>
  </si>
  <si>
    <t>mengenal, memahami, dan menunjukan contoh-contoh pelaksanaan Panca Yājña sebagai bagian integral dari pelaksanaan kehidupan sosial agama Hindu sesuai daerah setempat.</t>
  </si>
  <si>
    <t>mengenal dan memahami tata cara pekasanaan manggalaning Yājña sebagai bagian integral dari pelaksanaan kehidupan sosial agama Hindu sesuai daerah setempat.</t>
  </si>
  <si>
    <t>memahami tokoh-tokoh; mengenali tokoh-tokoh kerajaan Hindu di Indonesia; meneladani sikap tokoh-tokoh tersebut dalam kehidupan sehari-hari</t>
  </si>
  <si>
    <t>menguraikan perkembangan agama Hindu setelah kemerdekaan Indonesia dan mengenal tokoh-tokoh Hindu setelah kemerdekaan Indonesia beserta karyanya.</t>
  </si>
  <si>
    <t>mengetahui sejarah Hindu di Indonesia sebelum dan setelah kemerdekaan, sebagai pedoman dalam kehidupan untuk menghargai sejarah dan pelestarian agama dan budaya.</t>
  </si>
  <si>
    <t>menjabarkan dinamika sejarah Hindu di Indonesia sebelum dan setelah kemerdekaan sebagai pedoman dalam kehidupan untuk menghargai sejarah dan pelestarian agama dan budaya.</t>
  </si>
  <si>
    <t>mengenal bendera negara Indonesia, menemukenali lagu kebangsaan Indonesia dan menyebutkan simbol-simbol dalam lambang Garuda Pancasila, dan menerapkan nilai-nilai Pancasila dalam kehidupan sehari-hari.</t>
  </si>
  <si>
    <t>mengenal dan menerima identitas diri, menemukenali perbedaan identitas sesuai jenis kelamin, serta mengamati dan menjelaskan identitas teman sekelas serta dapat mengenal dan menerapkan aturan di lingkungan bermain.</t>
  </si>
  <si>
    <t>mengenal aturan di lingkungan keluarga melalui pengalaman mematuhi aturan, serta menunjukkan sikap peduli terhadap lingkungan tempat tinggal.</t>
  </si>
  <si>
    <t>menemukenali lingkungan tempat tinggal dan sekolah, menerapkan nilai-nilai Pancasila di lingkungan keluarga, serta menunjukkan sikap peduli terhadap lingkungan sekolah.</t>
  </si>
  <si>
    <t>menjelaskan dan mempraktikkan gerak dasar non lokomotor dalam berbagai situasi.</t>
  </si>
  <si>
    <t>menjelaskan dan mempraktikkan aktivitas kebugaran jasmani.</t>
  </si>
  <si>
    <t>mendemonstrasikan pola gerak dasar Non lokomotor (meregangkan,mengayun, bergoyang) dalam permainan sederhana/ aktifitas fisik dengan menunjukan sikap percaya diri.</t>
  </si>
  <si>
    <t>menunjukan pola gerak dasar (lokomotor ,non lokomotor, Manipulatif) dalam aktivitas permainan tradisional dengan percaya diri.</t>
  </si>
  <si>
    <t>menerapkan dan mempraktekan ketrampilan gerak dasar lokomotor dalam situasi gerak/permainan yang baru dengan menunjukan kerjasama yang baik.</t>
  </si>
  <si>
    <t>menunjukkan kemampuan dalam menjelaskan dan mampu mempraktikkan aktivitas pembelajaran pola gerak dominan pada senam, seperti keseimbangan, sikap lilin, dan lompat kangkang dengan benar sesuai potensi dan kreativitas yang dimiliki.</t>
  </si>
  <si>
    <t>menerapkan keterampilan gerak fundamental Lokomotor dalam situasi gerak yang baru.</t>
  </si>
  <si>
    <t>menerapkan keterampilan gerak fundamental Manipulatif dalam situasi gerak yang baru.</t>
  </si>
  <si>
    <t>menyesuaikan keterampilan gerak, memodifikasi keterampilan gerak, dan menerapkan strategi gerak melalui aktivitas jalan, lari, lompat dan loncat.</t>
  </si>
  <si>
    <t>menyesuaikan keterampilan gerak, memodifikasi keterampilan gerak, dan menerapkan strategi gerak melalui aktivitas menendang dan menghentikan bola.</t>
  </si>
  <si>
    <t>menerapkan dan memodifikasi keterampilan gerak dengan menerapkan strategi gerak dalam permainan invasi dengan menunjukan sikap fairplay.</t>
  </si>
  <si>
    <t>menerapkan dan memodifikasi keterampilan gerak dengan menerapkan strategi gerak dalam permainan lapangan dengan menunjukan sikap fairplay.</t>
  </si>
  <si>
    <t>menjelaskan dan mempraktikkan gerak dasar lokomotor dalam berbagai situasi.</t>
  </si>
  <si>
    <t>menjelaskan dan mengidentifikasi gaya hidup aktif dan sehat</t>
  </si>
  <si>
    <t>mendemonstrasikan pola gerak dasar lokomotor (berlari cepat, Berpacu, bergeser/slide) dalam permainan sederhana/ aktifitas fisik dengan menunjukan kerjasama yang baik.</t>
  </si>
  <si>
    <t>mengidentifikasi dan Mempraktikkan berbagai Aktivitas jasmani yang menyehatkan secara mandiri</t>
  </si>
  <si>
    <t>menerapkan dan memperaktikan keterampilan gerak dasar Non lokomotor dalam situasi gerak/permainan yang baru dengan menunjukan sikap fair play.</t>
  </si>
  <si>
    <t>mengidentifikasi dan Mempraktikan keterampilan gerak dasar lokomotor dan non lokomotor dalam rangkaian gerak berirama dengan percaya diri.</t>
  </si>
  <si>
    <t>menerapkan keterampilan gerak fundamental Non Lokomotor dalam situasi gerak yang baru</t>
  </si>
  <si>
    <t>menerapkan keterampilan gerak fundamental aktivitas akuatik dalam situasi gerak yang baru.</t>
  </si>
  <si>
    <t>menyesuaikan keterampilan gerak, memodifikasi keterampilan gerak, dan menerapkan strategi gerak melalui aktivitas lempar tangkap bola.</t>
  </si>
  <si>
    <t>menyesuaikan keterampilan gerak, memodifikasi keterampilan gerak, dan menerapkan strategi gerak melalui aktivitas akuatik.</t>
  </si>
  <si>
    <t>menerapkan dan memodifikasi ketrampilan gerak dengan menerapkan strategi gerak dalam permainan Net dengan menunjukan sikap tanggung jawab.</t>
  </si>
  <si>
    <t>menerapkan dan memodifikasi keterampilan gerak dalam rangkaian gerak berirama dengan percaya diri.</t>
  </si>
  <si>
    <t>menjelaskan dan mempraktikkan gerak dasar manipulatif dalam berbagai situasi.</t>
  </si>
  <si>
    <t>menjelaskan situasi dan potensi yang beresiko terhadap keselamatan dalam aktivitas jasmani dan dalam kehidupan sehari-hari.</t>
  </si>
  <si>
    <t>mendemonstrasikan pola gerak dasar manipulatif (melempar, menangkap, menendang, memantulkan bola dan memukul) dalam permainan sederhana/ aktivitas fisik dengan menunjukan sikap fair play.</t>
  </si>
  <si>
    <t>memahami manfaat mengkonsumsi makanan bergizi seimbang termasuk pengetahuan dasar tentang makanan sehat secara mandiri.</t>
  </si>
  <si>
    <t>menerapkan dan memperaktikan keterampilangerak dasar manipulatif dalam situasi gerak/permainan yang baru dengan menunjukan sikap fair play.</t>
  </si>
  <si>
    <t>menerapkan dan Mempraktekkan keterampilan gerak dasar dalam permainan tradisional dengan percaya diri.</t>
  </si>
  <si>
    <t>menyesuaikan strategi gerak dan menerapkan peraturan untuk mengembangkan fair play dalam Permainan Net untuk mendapatkan capaian keterampilan gerak.</t>
  </si>
  <si>
    <t>menyesuaikan strategi gerak dan menerapkan peraturan untuk mengembangkan fair play dalam Permainan Lapangan untuk mendapatkan capaian keterampilan gerak.</t>
  </si>
  <si>
    <t>memeriksa konsep gerak serta memperkirakan dan menguji efektivitas strategi gerak untuk menemukan konsep mana yang akan lebih meningkatkan keterampilan dalam Permainan Invasi.</t>
  </si>
  <si>
    <t>memeriksa konsep gerak serta menguji efektivitas strategi gerak untuk menemukan konsep mana yang akan lebih meningkatkan keterampilan dalam Permainan Net.</t>
  </si>
  <si>
    <t>menerapkan dan memodifikasi keterampilan gerak dalam aktivitas Beladiri sesuai budaya dan karakteristik daerah dengan percaya diri.</t>
  </si>
  <si>
    <t>menerapkan danmemodifikasi keterampilan gerak dalam aktifitas permainan tradisional dengan percaya diri.</t>
  </si>
  <si>
    <t>mengidentifikasi dan mempraktikkan perilaku fair play dan kerja sama dalam berbagai aktivitas jasmani dan permainan sederhana.</t>
  </si>
  <si>
    <t>menjelaskan cara mencari bantuan kepada orang dewasa terpercaya disekitarnya.</t>
  </si>
  <si>
    <t>menunjukan pola gerak dasar lokomotor dan non lokomotor dalam aktifitas gerak berirama dengan percaya diri..</t>
  </si>
  <si>
    <t>mengidentifikasi situasi-situasi berisiko terhadap kesehatan dan keselamatan mereka, serta memahami pentingnya mencari bantuan dari orang dewasa terpercaya.</t>
  </si>
  <si>
    <t>mengidentifikasi dan Memperaktikan berbagai Aktivitas jasmani yang menyenangkan untuk partisipasi aktif dalam kehidupan sehari hari dengan menunjukan sikap tanggung jawab.</t>
  </si>
  <si>
    <t>menerapkan dan Mempraktikan keterampilan gerak dasar dalam Aktifitas Akuatik dengan percaya diri.</t>
  </si>
  <si>
    <t>menyesuaikan strategi dan menerapkan peraturan untuk mengembangkan fair play gerak dalam Permainan invasi untuk mendapatkan capaian keterampilan gerak.</t>
  </si>
  <si>
    <t>menyesuaikan strategi gerak dan menerapkan peraturan untuk mengembangkan fair play dalam Permainan Invasi untuk mendapatkan capaian keterampilan gerak</t>
  </si>
  <si>
    <t>memeriksa konsep gerak serta memperkirakan dan menguji efektivitas strategi gerak untuk menemukan konsep mana yang akan lebih meningkatkan keterampilan dalam Permainan Lapangan.</t>
  </si>
  <si>
    <t>merancang dan menguji aturan alternatif dan modifikasi permainan sederhana, memukul bola dan lempar tangkap bola (inklusif) untuk permainan yang adil dan inklusif.</t>
  </si>
  <si>
    <t>menerapkan dan memodifikasi keterampilan gerak dalam rangkaian gerak senam lantai dengan percaya diri.</t>
  </si>
  <si>
    <t>mengimplementasikan faktor faktor yang mempengaruhi partisipasi aktif dalam aktifitas luar ruang / alam dengan menunjukan keterampilan gerak yang berbeda.</t>
  </si>
  <si>
    <t>mempraktikan pola gerak dasar dalam aktivitas permainan air dengan percaya diri.</t>
  </si>
  <si>
    <t>mengidentiikasi makanan sehat dan bergizi seimbang sesuai rekomendasi kesehatan untuk menunjang aktivitas sehari-hari.</t>
  </si>
  <si>
    <t>menunjukkan kemampuan dalam menjelaskan dan mampu menerapkan konsep aktivitas fisik, istirahat, pengisian waktu  luang.</t>
  </si>
  <si>
    <t>memperagakan konsep gerak dalam rangkaian gerak Beladiri dan Senam Lantai.</t>
  </si>
  <si>
    <t>memperagakan konsep gerak dalam rangkaian gerak gerak berirama.</t>
  </si>
  <si>
    <t>merancang dan menguji aturan alternatif dan modifikasi permainan bola target dan lempar tangkap bola kasti untuk permainan yang adil dan inklusif.</t>
  </si>
  <si>
    <t>memahami faktor yang menjadi alasan seseorang bergabung dan berpartisipasi aktif dalam sebuah kelompok komunitas kesehatan dan memahami manfaat kesehatan mental.</t>
  </si>
  <si>
    <t>beraktifitas jasmani secara teratur untuk menggambarkan pengaruh positif terhadap kesehatan (mengukur kemampuan Daya tahan jantung, paru, kekuatan otot dan kelenturan)</t>
  </si>
  <si>
    <t>mendemonstrasikan strategi rekomendasi aktifitas jasmani serta mengidentifikasi langkah langkah untuk pencegahan prilaku sedenter.</t>
  </si>
  <si>
    <t>berpartisipasi dalam berbagai aktivitas jasmani yang menyenangkan dan mengukur derajat kebugaran tubuh.</t>
  </si>
  <si>
    <t>berpartisipasi dalam berbagai aktivitas jasmani di lingkungan sekitar dan lingkungan sekolah.</t>
  </si>
  <si>
    <t>memahami faktor yang menjadi alasan seseorang bergabung dan berpartisipasi aktif dalam sebuah kelompok komunitas kesehatan dan memahami manfaat kesehatan kardiovaskular.</t>
  </si>
  <si>
    <t>mengidentifikasi dan menerapkan pola makan sehat yang tersedia pada label gizi untuk mendukung gaya hidup aktif.</t>
  </si>
  <si>
    <t>mengidentifikasi risiko kesehatan yang berkaitan dengan gaya hidup tidak sehat dan mengidentifikasi langkah langkah kongrit pencegahanya.</t>
  </si>
  <si>
    <t>menerapkan danmemodifikasi keterampilan gerak dalam aktivitas Akuatik dengan percaya diri.</t>
  </si>
  <si>
    <t>mengeksplorasi pola makanan sehat dan bergizi seimbang sesuai rekomendasi kesehatan untuk menunjang aktivitas sehari-hari.</t>
  </si>
  <si>
    <t>mengenali risiko akibat gaya hidup tidak sehat akibat screen time.</t>
  </si>
  <si>
    <t>mengidentifikasi risiko kesehatan akibat gaya hidup dan pencegahan melalui aktivitas jasmani berdasarkan rekomendasi otoritas kesehatan.</t>
  </si>
  <si>
    <t>memilih makanan sehat untuk menunjang aktivitas jasmani dengan upaya pemenuhan gizi harian.</t>
  </si>
  <si>
    <t>menunjukkan kemampuan dalam menjelaskan dan mampu mencegah bahaya NAPZA dan obat berbahaya lainnya sesuai dengan pola perilaku hidup sehat.</t>
  </si>
  <si>
    <t>mempraktikkan penanganan cedera ringan sesuai pemahaman prinsip pertolongan pertama (aktivitas jasmani atau olahraga).</t>
  </si>
  <si>
    <t>membedakan nada tinggi-rendah dan mengikuti irama sederhana melalui vokal, gerakan tubuh, dan alat musik.</t>
  </si>
  <si>
    <t>menirukan pola irama-nada sederhana, mengenali alat musik dan bunyinya, serta cara memainkan dan membersihkannya dengan benar.</t>
  </si>
  <si>
    <t>mengenali dan memainkan tangga nada sederhana (do-re-mi) serta pola irama bervariasi melalui vokal, gerakan tubuh, dan alat musik.</t>
  </si>
  <si>
    <t>menirukan pola irama-nada bervariasi, membedakan ragam alat musik dan karakteristik bunyinya, serta merawatnya dengan baik</t>
  </si>
  <si>
    <t>mengenali tangga nada pentatonik dan pola irama bertingkat melalui vokal, gerakan tubuh, dan alat musik tradisional/modern.</t>
  </si>
  <si>
    <t>menirukan pola irama sederhana, menyebutkan jenis alat musik ritmis dan melodis, serta mengetahui cara memainkan dan merawatnya.</t>
  </si>
  <si>
    <t>mengenali tangga nada diatonis dan pola irama kompleks melalui vokal harmoni, gerakan terkoordinasi, dan alat musik ansambel.</t>
  </si>
  <si>
    <t>menirukan pola irama,melodi dengan tepat, menjelaskan karakteristik bunyi alat musik, serta mempraktikkan cara memainkan dan merawatnya.</t>
  </si>
  <si>
    <t>mengenali dan menerapkan unsur nada, irama, dan melodi pada alat musik ritmis-melodis dengan kepekaan dinamika sederhana.</t>
  </si>
  <si>
    <t>mengeksplorasi variasi irama dan melodi dengan notasi sederhana, membuat alat musik dari bahan sekitar, serta mampu merawatnya.</t>
  </si>
  <si>
    <t>menerapkan unsur nada, irama, dan melodi pada alat musik ritmis-melodis dengan kepekaan dinamika, tempo, dan ekspresi musikal.</t>
  </si>
  <si>
    <t>mengeksplorasi pola irama, tempo, melodi dengan teknik dasar, menciptakan bunyi musik kreatif, dan merawat alat musik dengan baik.</t>
  </si>
  <si>
    <t>menyampaikan perasaan dan tanggapan sederhana terhadap praktik bermain musik dirinya sendiri atau teman menggunakan bahasa sopan.</t>
  </si>
  <si>
    <t>membuat pola irama sederhana menggunakan tepuk tangan, hentakan kaki, atau alat musik ritmis dari lingkungan sekitar.</t>
  </si>
  <si>
    <t>menyampaikan pendapat dan memberikan saran sederhana terhadap praktik bermain musik sendiri atau teman dengan bahasa yang jelas dan sopan.</t>
  </si>
  <si>
    <t>membuat pola irama bervariasi menggunakan kombinasi gerakan tubuh dan alat musik ritmis dari bahan lingkungan sekitar.</t>
  </si>
  <si>
    <t>memberikan umpan balik terhadap praktik bermusik sendiri atau teman memakai istilah musik sederhana seperti tempo, nada,dinamik.</t>
  </si>
  <si>
    <t>membuat bunyi sederhana menggunakan anggota tubuh dan alat musik ritmis dari bahan di lingkungan sekitar.</t>
  </si>
  <si>
    <t>memberikan umpan balik terhadap praktik bermusik menggunakan istilah musik seperti harmoni, melodi, ritme, dan ekspresi.</t>
  </si>
  <si>
    <t>membuat bunyi bervariasi menggunakan anggota tubuh, alat musik ritmis dan melodis sederhana dari lingkungan sekitar.</t>
  </si>
  <si>
    <t>memberikan umpan balik terhadap karya dan kemampuan bermusik menggunakan istilah musik : artikulasi, frasering, dan interpretasi.</t>
  </si>
  <si>
    <t>membuat pola irama sederhana menggunakan anggota tubuh atau alat musik ritmis berdasarkan kearifan lokal daerahnya.</t>
  </si>
  <si>
    <t>memberikan umpan balik kritis terhadap karya dan kemampuan bermusik menggunakan istilah musik secara komprehensif dan analitis.</t>
  </si>
  <si>
    <t>mengembangkan pola irama kreatif menggunakan anggota tubuh atau alat musik ritmis dengan menggali nilai kearifan lokal daerahnya.</t>
  </si>
  <si>
    <t>menunjukkan ekspresi senang saat bernyanyi, bertepuk tangan, dan bergerak mengikuti irama musik sederhana.</t>
  </si>
  <si>
    <t>menunjukkan ekspresi senang dengan percaya diri saat bernyanyi, memainkan alat musik sederhana, dan menampilkan gerak musik.</t>
  </si>
  <si>
    <t>menunjukkan minat dan antusias dalam kegiatan bernyanyi, bermain musik, dan apresiasi musik sederhana.</t>
  </si>
  <si>
    <t>menunjukkan minat aktif dalam kegiatan bermusik melalui partisipasi, latihan, dan eksplorasi musik secara mandiri.</t>
  </si>
  <si>
    <t>menunjukkan minat dan rasa ingin tahu dengan aktif bertanya, mengamati, dan mencoba berbagai kegiatan bermusik.</t>
  </si>
  <si>
    <t>menunjukkan minat dan rasa ingin tahu tinggi melalui eksplorasi, riset sederhana, dan pengembangan ide dalam kegiatan bermusik.</t>
  </si>
  <si>
    <t>mengenal tari sebagai media komunikasi dan mengeksplorasi gerak sederhana di tempat dan berpindah dengan kesadaran diri.</t>
  </si>
  <si>
    <t>meragakan gerak sederhana dengan etika penampil dan penonton, serta percaya diri mengekspresikan ide dan perasaan.</t>
  </si>
  <si>
    <t>memahami tari sebagai komunikasi dan mengeksplorasi unsur gerak, ruang, tenaga, waktu di tempat dan berpindah dengan percaya diri.</t>
  </si>
  <si>
    <t>mengidentifikasi unsur gerak, ruang, dan waktu dalam tari sederhana serta mengungkapkan pencapaian diri secara lisan dan gerak.</t>
  </si>
  <si>
    <t>mengidentifikasi unsur gerak, ruang, tenaga, waktu dalam tari serta mengemukakan pencapaian diri secara lisan, tulisan, dan kinestetik.</t>
  </si>
  <si>
    <t>menunjukkan rasa ingin tahu dan antusiasme dalam mengikuti aktivitas pembelajaran tari dengan penuh semangat.</t>
  </si>
  <si>
    <t>menunjukkan rasa ingin tahu dan antusiasme dalam menyelesaikan aktivitas pembelajaran tari secara mandiri dan percaya diri.</t>
  </si>
  <si>
    <t>menunjukkan rasa ingin tahu dan usaha dalam menyelesaikan aktivitas pembelajaran tari dengan sungguh-sungguh.</t>
  </si>
  <si>
    <t>menunjukkan rasa ingin tahu dan usaha maksimal dalam menyelesaikan aktivitas pembelajaran tari secara mandiri dan tuntas.</t>
  </si>
  <si>
    <t>memahami informasi dari teks nonsastra dan pesan teks sastra secara aural dengan mengenali bunyi benda, memahami isi teks sederhana, memahami informasi dari teks dengan bantuan gambar, serta menyimpulkan informasi dari teks cerita bergambar.</t>
  </si>
  <si>
    <t>memahami bilangan cacah sampai 20 dengan membaca, menulis, menentukan nilai tempat, membandingkan, mengurutkan, menyusun dan mengurai bilangan, serta mulai memahami pecahan sederhana setengah dan seperempat melalui pembagian benda sama banyak.</t>
  </si>
  <si>
    <t>memahami makna simbol matematika "=" pada kalimat penjumlahan dan pengurangan bilangan cacah sampai 20 menggunakan gambar, serta  mengenali dan melanjutkan pola bukan bilangan seperti gambar warna atau bunyi.</t>
  </si>
  <si>
    <t>mengenal berbagai bangun datar seperti segitiga, segiempat, dan lingkaran serta mengenal bangun ruang seperti balok, kubus, kerucut, dan bola,  menyusun dan mengurai bangun datar sederhana, serta menentukan posisi benda terhadap benda lain.</t>
  </si>
  <si>
    <t>mengenali dan menyebutkan unsur – unsur rupa dalam benda – benda di sekitar / karya seni rupa, menggunakan variasi alat dan bahan yang tersedia di lingkungan sekitar untuk berkarya.</t>
  </si>
  <si>
    <t>mengenali dan menguji coba alat dan / atau bahan yang dimiliki serta menyimpulkan karakteristik alat dan bahan yang digunakan.</t>
  </si>
  <si>
    <t>merefleksikan dan mengapresiasi karya diri sendiri serta menceritakan hasil pengamatan tiga unsur rupa di lingkungan sekitar dengan menggunakan bahasa sehari-hari.</t>
  </si>
  <si>
    <t>membuat karya seni rupa menggunakan hasil pengamatannya terhadap lingkungan sekitar, menyimpulkan hasil temuan tiga unsur rupa di lingkungan sekitar.</t>
  </si>
  <si>
    <t>menghasilkan karya seni rupa yang berdampak pada perasaan dirinya serta memberikan respons terhadap kejadian sehari-hari dan keadaan lingkungan sekitar melalui karya seni rupa yang memberi dampak positif bagi dirinya.</t>
  </si>
  <si>
    <t>menjadi penyimak bunyi huruf dan membedakan bunyi huruf, suku kata, dan kata tentang anggota tubuh dalam ragam bahasa ngoko dan krama, menjawab pertanyaan sederhana mengenai nama diri, teman, benda-benda, serta anggota tubuh dengan menggunakan bahasa ngoko maupun krama</t>
  </si>
  <si>
    <t>menjadi pembaca dan pemirsa yang menunjukkan minat terhadap tembang dolanan, dapat membaca teks dongeng maupun tembang dolanan serta memirsanya.</t>
  </si>
  <si>
    <t>berbicara dengan santun sesuai unggah-ungguh basa tentang berbagai topik yang dikenali dengan menggunakan volume dan intonasi yang tepat sesuai konteks</t>
  </si>
  <si>
    <t>berbicara dengan santun sesuai unggah-ungguh basa tentang berbagai topik yang dikenali dengan menggunakan volume dan intonasi yang tepat sesuai konteks.</t>
  </si>
  <si>
    <t>menceritakan kembali isi informasi yang dibaca, didengar, maupun dibacakan serta teks narasi yang dibaca dengan topik diri sendiri dan lingkungan terdekat (keluarga, sekolah, dan masyarakat).</t>
  </si>
  <si>
    <t xml:space="preserve"> menuliskan lirik lagu Indonesia Raya, menyebutkan simbol-simbol dalam lambang Garuda Pancasila, menerapkan nilai-nilai Pancasila dalam kehidupan sehari-hari di lingkungan rumah.</t>
  </si>
  <si>
    <t xml:space="preserve"> menyebutkan identitas diri sesuai hobi di lingkungan rumah dan sekolah, menerima perbedaan berdasarkan ciri fisik, hobi, serta agama dan kepercayaan, serta mengenal dan menghargai simbol keberagaman antarumat beragama di lingkungan sekitar.</t>
  </si>
  <si>
    <t xml:space="preserve"> menunjukkan perilaku mematuhi aturan di lingkungan keluarga, mengidentifikasi berbagai aturan yang berlaku, serta menceritakan contoh sikap patuh terhadap aturan di lingkungan keluarga.</t>
  </si>
  <si>
    <t xml:space="preserve"> menunjukkan sikap peduli terhadap lingkungan sekolah, mengidentifikasi serta mempraktikkan sikap dan perilaku menjaga lingkungan sekitar, serta mengenali berbagai bentuk kerja sama di lingkungan tempat tinggal dan sekolah.</t>
  </si>
  <si>
    <t>memahami informasi teks nonsastra dan pesan teks sastra secara aural dengan memahami perbedaan tokoh, menyebutkan instruksi secara lisan, menyebutkan kalimat ajakan dari media audio, serta memahami instruksi lisan yang berkaitan dengan topik tertentu.</t>
  </si>
  <si>
    <t>memahami bilangan cacah sampai 100 dengan membaca, menulis, menentukan nilai tempat, membandingkan dan mengurutkan sampai 50, penjumlahan dan pengurangan sampai 20 menggunakan benda konkret, serta memahami pecahan sederhana setengah dan seperempat.</t>
  </si>
  <si>
    <t xml:space="preserve"> membandingkan panjang dan berat benda secara langsung, membandingkan durasi waktu, serta mengukur dan mengestimasi panjang dan berat benda menggunakan satuan tidak baku dengan tepat.</t>
  </si>
  <si>
    <t>memahami makna simbol sama dengan dalam kalimat matematika tentang penjumlahan bilangan cacah sampai 50 menggunakan gambar, serta  memahami makna simbol "=" dalam kalimat matematika tentang pengurangan bilangan cacah sampai 50 menggunakan gambar.</t>
  </si>
  <si>
    <t>mengenal berbagai bangun datar dan melakukan penyusunan dan penguraian bangun datar seperti segitiga, segiempat, dan segi banyak, serta dapat menentukan posisi benda terhadap benda lain seperti kanan, kiri, depan, belakang, atas, dan bawah.</t>
  </si>
  <si>
    <t xml:space="preserve"> mengurutkan, menyortir, mengelompokkan, membandingkan, dan menyajikan data menggunakan turus dan piktogram sampai empat kategori.</t>
  </si>
  <si>
    <t>mengenali dan menyebutkan unsur – unsur rupa dalam benda – benda di sekitar / karya seni rupa serta  mengenal dan mengeksplorasi elemen rupa dalam sebuah karya</t>
  </si>
  <si>
    <t>mengenali dan menguji coba alat dan/atau bahan yang dimiliki, mengidentifikasi dan menggunakan elemen rupa (garis dan warna) dalam sebuah karya,  menganalisis fungsi dan menggunakan aneka alat dan bahan di sekitar yang sesuai untuk keperluan karyanya</t>
  </si>
  <si>
    <t xml:space="preserve">merefleksikan dan mengapresiasi karya diri sendiri serta  mengenal
dan mengeksplorasi warna primer dan sekunder, alat untuk membuat garis dan elemen rupa dalam sebuah karya
</t>
  </si>
  <si>
    <t>membuat karya seni rupa menggunakan hasil pengamatannya terhadap lingkungan sekitar,  menggunakan garis pijak (baseline dalam gambar, mengenali dan mengeksplorasi elemen rupa dalam sebuah karya</t>
  </si>
  <si>
    <t>menghasilkan karya seni rupa yang berdampak pada perasaan dirinya,  mengiden elemen rupa (garis dan warna), menganalisis fungsi dan menggunakan aneka alat dan bahan di sekitar yang sesuai untuk karyanya, menerapkan prinsip desain (pola) dalam sebuah karya dengan tepat.</t>
  </si>
  <si>
    <t xml:space="preserve">bersikap menjadi penyimak  bunyi huruf, suku kata, dan kata tentang nama- nama anggota tubuh dan kata  kerja dalam ragam bahasa ngoko dan krama,  menjawab pertanyaan tentang nama diri, teman dan benda-benda.
</t>
  </si>
  <si>
    <t>menunjukkan keterampilan menulis permulaan huruf latin di atas kertas dengan benar, menunjukkan keterampilan menulis permulaan huruf latin melaui media digital dengan benar.</t>
  </si>
  <si>
    <t xml:space="preserve"> mengidentifikasi serta menunjukkan makna sila-sila Pancasila, mempraktikkannya dalam kehidupan sehari-hari, mengenal dan meneladani karakter para perumus Pancasila, serta menunjukkan sikap bangga sebagai anak Indonesia.</t>
  </si>
  <si>
    <t>menghargai identitas keluarga dan teman sesuai budaya, suku bangsa, bahasa, agama, dan kepercayaan, mengenal pakaian adat, tarian daerah, lagu daerah, permainan tradisional, serta mengidentifikasi bahasa yang digunakan dalam lingkungan sekitar.</t>
  </si>
  <si>
    <t>melaksanakan dan memahami aturan, menyebutkan contoh aturan di rumah dan sekolah, menjelaskan akibat melanggar aturan, serta memahami dasar pembuatan aturan, melaksanakan hak dan kewajiban sebagai anggota keluarga dan sebagai warga sekolah.</t>
  </si>
  <si>
    <t>mengidentifikasi lingkungan tempat tinggal, menggambar denah tempat tinggal, memahami bahwa lingkungan bagian tidak terpisahkan dari NKRI, serta menunjukkan sikap kerja sama dalam keberagaman suku bangsa, sosial, dan budaya  di lingkungan sekitar.</t>
  </si>
  <si>
    <t>memahami ide pokok dari teks nonsastra dan isi teks sastra yang didengarkan, mengidentifikasi  petunjuk lisan, menyimpulkan isi dan tujuan iklan layanan masyarakat, menemukan pesan moral cerita audiovisual, membedakan fakta dan pendapat dalam iklan.</t>
  </si>
  <si>
    <t>menyampaikan pengalaman pribadi secara runtut, memperkenalkan diri dan keluarga dengan percaya diri, berlatih berpendapat serta menanggapi pendapat teman dengan sopan melalui bercerita, diskusi kelompok, bermain peran, dan presentasi sederhana.</t>
  </si>
  <si>
    <t>memahami ide pokok, ide pendukung, pesan, dan informasi dari bacaan, mengurutkan langkah-langkah dalam teks prosedur, mengidentifikasi informasi pokok dalam pengumuman, menjelaskan isi aturan tertulis, serta menyimpulkan isi teks fungsional.</t>
  </si>
  <si>
    <t>menulis teks prosedur dengan urutan yang tepat, menyusun pengumuman sederhana tentang kegiatan sekolah, menulis surat pribadi dengan format yang benar, menggunakan kata penghubung dan kata kerja imperatif.</t>
  </si>
  <si>
    <t>membaca, menulis, membandingkan, dan mengurutkan bilangan cacah sampai 1.000, menentukan nilai tempat, serta menyelesaikan penjumlahan, pengurangan, perkalian, pembagian bilangan cacah sederhana dengan bantuan benda konkret, gambar dan simbol.</t>
  </si>
  <si>
    <t>menghitung hubungan antar satuan cm–m dan g–kg, serta mulai mengenal cara mengestimasi luas dan volume dengan satuan sederhana.</t>
  </si>
  <si>
    <t>menemukan nilai yang belum diketahui dalam kalimat matematika yang melibatkan penjumlahan dan pengurangan bilangan cacah sampai 100, serta mengenali dan mengembangkan pola sederhana pada gambar, objek, maupun bilangan.</t>
  </si>
  <si>
    <t>mendeskripsikan ciri berbagai bangun datar seperti segi empat, segitiga, dan segi banyak, serta menyusun dan mengurai bangun datar dengan lebih dari satu cara.</t>
  </si>
  <si>
    <t>mengurutkan dan membandingkan data sederhana serta menyajikannya dalam bentuk tabel, diagram gambar, atau piktogram.</t>
  </si>
  <si>
    <t>memahami konsep dasar tentang makhluk hidup dan lingkungan serta menjelaskan bentuk dan fungsi alat indera manusia melalui pengamatan langsung.</t>
  </si>
  <si>
    <t>memahami konsep dasar makhluk hidup dan menunjukkan bagian serta fungsi pancaindra sebagai wujud kepedulian terhadap diri dan lingkungan.</t>
  </si>
  <si>
    <t>memahami konsep dasar tentang makhluk hidup dengan menyebutkan macam-macam makhluk hidup, menjelaskan berbagai jenis perkembangbiakan hewan, serta membedakan cara perkembangbiakan pada hewan.</t>
  </si>
  <si>
    <t>mengelompokkan hewan berdasarkan perkembangbiakan, menjelaskan siklus hidup dan upaya pelestarian makhluk hidup, memahami peristiwa sejarah di lingkungan sekitar, serta mengenal nilai dan fungsi mata uang beserta cara mengelola keuangan secara bijak.</t>
  </si>
  <si>
    <t>mengamati fenomena sederhana di lingkungan sekitar dengan mencatat hasil pengamatan, mengenali sumber daya alam beserta masalah lingkungannya, serta menyebutkan upaya pelestariannya.</t>
  </si>
  <si>
    <t>mengorganisasikan data sederhana dalam bentuk turus dan diagram gambar, membandingkan hasil pengamatan dengan prediksi, serta menjelaskan peran, tugas, dan tanggung jawab manusia sebagai makhluk sosial.</t>
  </si>
  <si>
    <t>mengajukan pertanyaan saat melakukan pengamatan dan membuat prediksi sederhana, serta mengenali macam-macam wujud benda, mengelompokkan benda berdasarkan wujudnya, dan menyebutkan berbagai sumber energi.</t>
  </si>
  <si>
    <t>melakukan refleksi sederhana terhadap penyelidikan yang sudah dilakukan serta mengenal peta konvensional, menunjukkan bagian-bagiannya, dan menandai kota/kabupaten serta provinsi tempat tinggal pada peta.</t>
  </si>
  <si>
    <t>membuat rencana dan melakukan langkah-langkah sederhana dalam observasi dengan bantuan guru, menggunakan alat ukur sederhana, serta menyebutkan macam-macam gaya.</t>
  </si>
  <si>
    <t>mengomunikasikan hasil penyelidikan secara lisan dan tertulis melalui berbagai media serta mengenal macam-macam bentang alam dan profesi yang berhubungan dengannya.</t>
  </si>
  <si>
    <t>mengidentifikasi unsur garis dan bentuk, mengeksplorasi warna primer dan sekunder, serta mencoba komposisi dan tekstur dalam karya seni rupa sederhana.</t>
  </si>
  <si>
    <t>membuat karya seni rupa sederhana berdasarkan pengalaman pribadi dan hasil pengamatan lingkungan sekitar.</t>
  </si>
  <si>
    <t>merefleksikan serta mengapresiasi karya seni diri sendiri dan teman sekelas dengan menggunakan kosakata seni rupa yang sesuai.</t>
  </si>
  <si>
    <t>menghasilkan karya seni rupa yang mencerminkan perasaan serta mewakili harapannya.</t>
  </si>
  <si>
    <t>mengenali dan menguji coba alat maupun bahan yang dimiliki serta memahami prosedur penggunaannya dengan benar.</t>
  </si>
  <si>
    <t>memahami ide pokok suatu pesan lisan, informasi dari media audio, teks aural yang dibacakan atau didengar, dan instruksi lisan.</t>
  </si>
  <si>
    <t>memahami dan memaknai basa rinengga berupa entar, saroja, dan garba dari teks yang dibaca atau didengar melalui media audio, serta memahami basa rinengga entar.</t>
  </si>
  <si>
    <t>memahami dan memaknai teks narasi berupa dongeng anak yang dibacakan atau dari media audio, serta memaknai dongeng anak</t>
  </si>
  <si>
    <t xml:space="preserve">berbicara dengan pilihan kata yang tepat sesuai unggah-ungguh basa, dengan sikap tubuh atau gestur yang santun, serta menggunakan volume dan intonasi yang tepat.
</t>
  </si>
  <si>
    <t>memahami pesan dan informasi dari teks narasi, puisi, dan teks informatif, memaknai kosa kata baru sesuai topik, membaca kata-kata baru dengan fasih, menjelaskan tokoh dalam dongeng anak, serta membaca kata dalam aksara Jawa legena dan sandhangan swara.</t>
  </si>
  <si>
    <t>melagukan tembang dolanan dengan benar.</t>
  </si>
  <si>
    <t>menceritakan kembali informasi dari teks narasi beragam topik, serta berbicara santun dengan pilihan kata, gestur, volume, dan intonasi yang tepat sesuai unggah-ungguh basa.</t>
  </si>
  <si>
    <t>menulis tegak bersambung, menulis teks narasi, deskripsi, rekon, prosedur, dan eksposisi dengan kalimat beragam serta informasi rinci dan akurat, serta menulis kata dan kalimat sederhana dalam aksara Jawa legena dan sandhangan swara.</t>
  </si>
  <si>
    <t>menulis teks narasi dengan rangkaian kalimat yang beragam serta informasi yang rinci dan akurat dengan topik yang beragam, termasuk menulis teks narasi dan deskripsi, dan menulis tegak bersambung.</t>
  </si>
  <si>
    <t>mengidentifikasi makna sila-sila Pancasila, dan penerapannya dalam kehidupan sehari-hari.</t>
  </si>
  <si>
    <t>membedakan dan menghargai identitas, serta mempraktikkan sikap dan perilaku yang menghargai perbedaan identitas, keluarga, dan teman-temannya sesuai budaya, suku bangsa, bahasa, agama dan kepercayaannya.</t>
  </si>
  <si>
    <t>menceritakan sejarah perumusan Pancasila dan mengidentifikasi karakter para perumus Pancasila.</t>
  </si>
  <si>
    <t>mengidentifikasi lingkungan tempat tinggal (RT, RW, desa atau kelurahan, dan kecamatan) sebagai bagian dari wilayah Negara Kesatuan Republik Indonesia.</t>
  </si>
  <si>
    <t>menunjukkan sikap bangga menjadi anak Indonesia yang memiliki bahasa Indonesia sebagai bahasa persatuan di lingkungan sekitar.</t>
  </si>
  <si>
    <t>menunjukkan perilaku bekerja sama dalam berbagai bentuk keberagaman suku bangsa, sosial, dan budaya di Indonesia yang terikat persatuan dan kesatuan di lingkungan sekitar.</t>
  </si>
  <si>
    <t>mengidentifikasi dan melaksanakan aturan di sekolah dan lingkungan tempat tinggal.</t>
  </si>
  <si>
    <t>mengidentifikasi dan menerapkan hak yang didapat dan kewajiban sebagai anggota keluarga dan sebagai warga sekolah; membuat dan melaksanakan aturan.</t>
  </si>
  <si>
    <t>memahami ide pokok suatu informasi dari teks nonsastra berbentuk teks aural; memahami isi teks sastra berbentuk teks aural.</t>
  </si>
  <si>
    <t>memahami ide pokok suatu informasi dari teks nonsastra berbentuk teks aural (teks yang dibacakan dan/atau didengarkan); dan memahami isi teks sastra berbentuk teks aural.</t>
  </si>
  <si>
    <t>membaca kata-kata baru dengan fasih dari bacaan dan/atau tayangan yang dipirsa, memahami ide pokok, ide pendukung, pesan, dan informasi dalam teks sastra dan nonsastra berbentuk cetak dan/atau elektronik; memahami pesan dan informasi yang ada dalam teks.</t>
  </si>
  <si>
    <t>menceritakan kembali isi dan/ atau informasi dari berbagai tipe teks yang dibaca, dipirsa, atau didengar.</t>
  </si>
  <si>
    <t>menyajikan pendapat dengan pilihan kata dan sikap tubuh/gestur yang sesuai, menggunakan volume dan intonasi yang tepat sesuai konteks, terlibat secara aktif dalam diskusi sesuai tata cara Menceritakan Kembali informasi dari teks yang dibaca atau didengar.</t>
  </si>
  <si>
    <t>menulis berbagai tipe teks sederhana dengan rangkaian kalimat yang beragam; menulis teks dengan kalimat dan kata-kata yang dipilih dan ditata secara cermat.</t>
  </si>
  <si>
    <t>menulis teks dengan kalimat dan kata-kata yang dipilih dan ditata secara cermat., menggunakan kaidah kebahasaan : kalimat efektif;</t>
  </si>
  <si>
    <t>menggunakan kaidah kebahasaan dan kosakata baru yang memiliki makna denotatif untuk menulis teks sesuai dengan konteks.</t>
  </si>
  <si>
    <t>mengukur panjang dan berat benda menggunakan satuan baku; menentukan hubungan antar-satuan baku panjang dan antar-satuan berat; serta mengukur dan mengestimasi luas dan volume menggunakan satuan tidak baku dan satuan baku berupa bilangan cacah.</t>
  </si>
  <si>
    <t>membandingkan dua bilangan cacah sampai 10.000 , mengurutkan beberapa bilangan cacah sampai 10.000, melakukan komposisi dan dekomposisi bilangan cacah sampai 10.000.</t>
  </si>
  <si>
    <t>mendeskripsikan ciri berbagai bentuk bangun datar (segiempat, segitiga, segi banyak).</t>
  </si>
  <si>
    <t>menyelesaikan masalah operasi bilangan penjumlahan dan pengurangan bilangan cacah sampai 1.000; melakukan dan menyelesaikan masalah operasi perkalian dan pembagian bilangan cacah sampai 100 dengan bantuan benda konkret, gambar dan simbol.</t>
  </si>
  <si>
    <t>menyusun (komposisi) dan mengurai (dekomposisi) berbagai bangun datar dengan lebih dari satu cara jika memungkinkan.</t>
  </si>
  <si>
    <t>melakukan perbandingan dan pengurutan pecahan dengan pembilang satu dan antar pecahan dengan penyebut yang sama; menerapkan pecahan senilai, memiliki intuisi pecahan dan desimal, serta dapat menentukan pecahan sebagai desimal dan persen.</t>
  </si>
  <si>
    <t>mengurutkan, membandingkan, menyajikan, menganalisis dan menginterpretasi data dalam bentuk tabel, diagram gambar, piktogram, dan diagram batang (skala satu satuan).</t>
  </si>
  <si>
    <t>menemukan nilai yang tidak diketahui dalam kalimat matematika yang melibatkan penjumlahan dan pengurangan  pada bilangan cacah sampai 100, dengan menggunakan sifat-sifat bilangan dan operasinya; mengidentifikasi pola gambar dan pola bilangan.</t>
  </si>
  <si>
    <t>mengidentifikasi, meniru, dan mengembangkan pola gambar atau objek sederhana dan pola bilangan membesar dan mengecil yang dapat melibatkan penjumlahan dan pengurangan pada bilangan cacah sampai 100.</t>
  </si>
  <si>
    <t>menjelaskan bentuk dan fungsi panca indra; memahami berbagai jenis penyakit atau gangguan pada panca indra manusia serta cara merawatnya.</t>
  </si>
  <si>
    <t>menjelaskan peran, tugas, dan tanggung jawab serta interaksi sosial yang terjadi di sekitar tempat tinggal dan sekolah; menyebutkan interaksi sosial yang terjadi di tempat tinggal dan sekolah.</t>
  </si>
  <si>
    <t>menganalisis siklus hidup makhluk hidup dan upaya pelestariannya; mengidentifikasi bagian tubuh tumbuhan dan fungsinya, mendeskripsikan proses fotosintesis dan  pentingnya proses ini bagi makhluk hidup.</t>
  </si>
  <si>
    <t xml:space="preserve">mengenali letak kabupaten/kota dan provinsi tempat tinggalnya dengan menggunakan peta konvensional/digital.
</t>
  </si>
  <si>
    <t>menyelesaikan masalah pelestarian sumber daya alam sebagai upaya mitigasi perubahan iklim; menentukan sumber daya alam yang ada di sekitar, mengaitkan hubungan antara SDA dan iklim, serta upaya pelestarian SDA pencegahan perubahan iklim.</t>
  </si>
  <si>
    <t>mengklasifikasikan ragam bentang alam dan keterkaitannya dengan profesi masyarakat, ragam budaya serta upaya untuk melestarikannya; menyebutkan macam-macam bentang alam, menyebutkan macam-macam profesi hubungan dengan bentang alam.</t>
  </si>
  <si>
    <t>menyimpulkan proses perubahan wujud zat; mengenali materi dan karakteristiknya, mempelajari Karakteristik wujud zat/materi, mencari tahu bagaimana perubahan wujud zat terjadi.</t>
  </si>
  <si>
    <t>menganalisis  dan menyebutkan sejarah masyarakat di lingkungan tempat tinggal; menentukan hubungan dan upaya pelestarian antara keanekaragaman hayati, keragaman budaya, kearifan lokal, sejarah keluarga dan masyarakat.</t>
  </si>
  <si>
    <t>menjelaskan sumber dan bentuk energi, serta proses perubahan bentuk energi dalam kehidupan sehari-hari; menentukan manfaat dari macam-macam sumber energi, menjelaskan proses perubahan wujud benda dan mengaitkan hubungan antara wujud benda dan sumber energi.</t>
  </si>
  <si>
    <t>menjelaskan nilai mata uang dan fungsinya, serta cara mengelola keuangan secara bijak; menyebutkan tingkatan kebutuhan manusia; menjelaskan cara memenuhi kebutuhan.</t>
  </si>
  <si>
    <t>membedakan jenis gaya dan pengaruhnya terhadap arah, gerak, dan bentuk benda; menyebutkan macam-macam magnet, menyebutkan manfaat magnet untuk kehidupan sehari-hari.</t>
  </si>
  <si>
    <t>mengidentifikasi unsur dan prinsip seni rupa; mengenal lingkungan sosial dan fisik sekitar, memilih salah satu rumah yang dianggap menarik sebagai objek gambar, memahami dan membuat gambar rumah tetangga yang dipilih berdasarkan prinsip seni rupa.</t>
  </si>
  <si>
    <t>membuat karya seni rupa berdasarkan pengalaman dan hasil pengamatan terhadap lingkungan sekitar; menerapkan Prinsip keseimbangan dalam menyusun unsur-unsur rupa yang digunakan.</t>
  </si>
  <si>
    <t>merefleksikan dan mengapresiasi karya sendiri dan teman sekelas memakai kosa kata seni rupa yang sesuai; menilai dan menciptakan karya seni rupa menggunakan kosa kata seni rupa yang  dipelajari.</t>
  </si>
  <si>
    <t>menghasilkan karya seni rupa yang berdampak pada perasaan atau mewakili harapannya; membuat karyaseni rupa yang mengandung nilai positif untuk lingkungan terkecil, memberikan umpan balik mengenai dampak karya seni bagi diri dan lingkungan terkecil.</t>
  </si>
  <si>
    <t>menguji coba alat atau bahan serta prosedur penggunaannya; mengetahui karakteristik alat dan bahan pada karya seni, membuat indikator pemantik untuk menentukan karakteristik alat dan bahan, menjelaskan karakter bahan berdasarkan karya yang dilihat.</t>
  </si>
  <si>
    <t xml:space="preserve">memahami ide pokok (gagasan) suatu pesan lisan, informasi dari media audio, teks aural, dan instruksi lisan; memahami dan memaknai teks narasi (dongeng anak) yang dibacakan atau dari media audio.
</t>
  </si>
  <si>
    <t>memahami dan memaknai basa rinengga (entar, saroja, garba dari teks yang dibaca atau didengar melalui media audio.</t>
  </si>
  <si>
    <t xml:space="preserve">memahami pesan dan informasi tentang kehidupan sehari-hari, teks narasi (dongeng anak), dan puisi anak dalam bentuk cetak atau elektronik. 
</t>
  </si>
  <si>
    <t xml:space="preserve">memahami ide pokok dan ide pendukung pada teks informatif: menjelaskan hal-hal yang dihadapi oleh tokoh cerita pada teks narasi (dongeng anak); memaknai kosa kata baru dari teks yang dibaca atau tayangan yang dipirsa sesuai dengan topik. </t>
  </si>
  <si>
    <t>berbicara dengan sikap tubuh/gestur yang santun sesuai unggah-ungguh basa,  berbicara dengan menggunakan volume dan intonasi yang tepat sesuai unggah-ungguh basa.</t>
  </si>
  <si>
    <t>mengajukan dan menanggapi pertanyaan, jawaban, pernyataan, penjelasan dalam suatu percakapan dan diskusi dengan aktif; mengungkapkan gagasan dalam suatu percakapan dan diskusi dengan mematuhi tata caranya.</t>
  </si>
  <si>
    <t xml:space="preserve">menulis teks narasi, teks deskripsi, teks rekon (diri sendiri), teks prosedur, dan teks eksposisi dengan rangkaian kalimat yang beragam, informasi yang rinci dan akurat dengan topik yang beragam. 
</t>
  </si>
  <si>
    <t>menulis kata dan kalimat sederhana dalam aksara Jawa (legena dan sandhangan swara).</t>
  </si>
  <si>
    <t xml:space="preserve">menjelaskan kronologi Sejarah kelahiran Pancasila, menerapkan sikap para perumus Pancasila di masyarakat, menghubungkan sila-sila dalam Pancasila sebagai suatu kesatuan yang utuh, makna nilai-nilai Pancasila sebagai dasar negara dan pandangan hidup bangsa.
</t>
  </si>
  <si>
    <t>menyajikan hasil identifikasi sikap menghormati, menjaga, dan melestarikan keberagaman budaya sesuai semboyan dalam bingkai Bhinneka Tunggal Ika di lingkungan sekitar.</t>
  </si>
  <si>
    <t>mengimplementasikan bentuk norma, hak dan kewajiban dalam kedudukan sebagai warga negara; menjelaskan pengertian norma, mengidentifikasi dan mempraktikkan macam norma dalam kehidupan, memahami hak dan kewajiban dalam kedudukannya sebagai warga negara.</t>
  </si>
  <si>
    <t>mengenal dan mengidentifikasi wilayah tempat tinggalnya dalam konteks kabupaten/kota dan provinsi sebagai bagian dari NKRI, serta menjelaskan bahwa wilayahnya merupakan bagian dari Negara Kesatuan Republik Indonesia.</t>
  </si>
  <si>
    <t>mengenal Pembukaan Undang-Undang Dasar Negara Republik Indonesia tahun 1945.</t>
  </si>
  <si>
    <t>menunjukkan perilaku gotong royong untuk menjaga persatuan di lingkungan sekolah dan sekitar sebagai wujud bela negara.</t>
  </si>
  <si>
    <t>mempraktikkan musyawarah untuk membuat kesepakatan dan aturan bersama, serta menerapkannya dalam lingkungan keluarga dan sekolah.</t>
  </si>
  <si>
    <t>menganalisis isi teks sastra berbentuk teks aural; mengidentifikasi kata sifat dalam cerita, memahami makna awalan pe-, membedakan sinonim dan antonim pada kata, menulis kalimat majemuk setara, menulis teks deskripsi dengan seksama.</t>
  </si>
  <si>
    <t>menulis berbagai tipe teks sederhana berdasarkan gagasan, hasil pengamatan, pengalaman, dan imajinasi dengan rangkaian kalimat kompleks secara kreatif, menarik, dan indah, menggunakan kaidah kebahasaan dan kosakata baru yang memiliki makna denotatif dan konotatif.</t>
  </si>
  <si>
    <t>mengenali unsur-unsur dalam teks cerita, memahami majas dalam teks cerita, membedakan kalimat langsung dan tidak langsung, membandingkan isi dan menulis teks fiksi dan non fiksi, memahami proses membuat buku fiksi dan non fiksi, mengidentifikasi bagian-bagian dalam buku fiksi dan non fiksi.</t>
  </si>
  <si>
    <t>mengenali makna akronim dan singkatan serta cara membentuk kata-kata tersebut, membedakan kalimat fakta dan opini dalam teks yang dibaca, mengidentifikasi fakta dan opini pada iklan, mempresentasikan cara menjawab email yang baik dan benar, mempresentasikan informasi dari tulisan yang dibuat dengan intonasi dan metode presentasi, menuliskan teks informatif yang baik.</t>
  </si>
  <si>
    <t>membaca kata-kata dengan berbagai pola kombinasi huruf dengan fasih, memahami kosa kata baru, menganalisis informasi serta nilai-nilai dalam teks sastra dan nonsastra berwujud teks visual dan/atau audiovisual, mengenal dan memahami imbuhan me-, akhiran -lah dan -kan dalam penulisan teks prosedur, menulis kalimat prosedur untuk mengajarkan cara melakukan atau membuat sesuatu sesuai dengan hobi atau kegemaran, menulis surat dengan baik.</t>
  </si>
  <si>
    <t>menemukan dan memperbaiki kata yang terdapat kesalahan dalam penulisan huruf kapital serta angka dan bilangan, membaca dan memahami kalimat perintah dan contohnya, memahami isi brosur dan membandingkannya dengan cara membaca memindai, membuat teks pengumuman yang berisi undangan untuk menghadiri kegiatan museum mini.</t>
  </si>
  <si>
    <t>mempresentasikan gagasan dari berbagai tipe teks dengan efektif dan santun, menyampaikan perasaan berdasarkan fakta, imajinasi (dari diri sendiri dan orang lain) secara indah dan menarik dalam bentuk teks sastra dengan penggunaan kosakata secara kreatif; memahami makna konotatif dan denotatif kosa kata baru dalam sebuah teks, memahami ide pokok dalam sebuah teks, memahami makna idiom pada kalimat, melakukan wawancara dengan teliti.</t>
  </si>
  <si>
    <t>menulis teks sederhana berdasarkan gagasan, hasil pengamatan, pengalaman, dan imajinasi dalam kalimat kompleks secara kreatif, menarik, dan indah; menggunakan kaidah kebahasaan dan kosakata baru yang memiliki makna denotatif dan konotatif, membuat ringkasan teks “mengurangi, memakai ulang, dan mendaur ulang sampah’’, membuat kalimat yang menyatakan sebab akibat berdasarkan data dari tabel dengan penggunaan ejaan dan tanda baca yang tepat.</t>
  </si>
  <si>
    <t>membaca kata-kata dengan berbagai pola kombinasi huruf dengan fasih dari bacaan atau tayangan yang dipirsa, menganalisis informasi serta nilai-nilai dalam teks sastra dan nonsastra berwujud teks visual dan/atau audiovisual; memahami ide pokok, kalimat utama dan kalimat penjelas; menentukan makna kata berimbuhan pe-an.</t>
  </si>
  <si>
    <t>menunjukkan pemahaman dan intuisi bilangan cacah sampai 1.000.000; membaca, menulis, menentukan nilai tempat, membandingkan, mengurutkan, melakukan komposisi dan  dekomposisi bilangan cacah sampai 100.000.</t>
  </si>
  <si>
    <t>memahami bagian dan jenis sudut, mengelompokkan sudut berdasarkan ciri-cirinya, mengukur besar sudut dengan menggunakan busur derajat, membandingkan besar sudut, melukis sudut dengan ukuran tertentu, memecahkan masalah yang berkaitan dengan sudut.</t>
  </si>
  <si>
    <t>menyelesaikan masalah yang berkaitan dengan uang; melakukan operasi penjumlahan, pengurangan, perkalian, dan  pembagian bilangan cacah sampai 100.000.</t>
  </si>
  <si>
    <t>mengonstruksi dan mengurai bangun ruang dan mengenali visualisasi spasial; menemukan syarat tiga ruas garis dapat membentuk segitiga, menemukan jumlah sudut-sudut dalam sebuah segitiga.</t>
  </si>
  <si>
    <t>menyelesaikan masalah KPK dan FPB, menentukan kelipatan bilangan, menentukan kelipatan persekutuan dua bilangan atau lebih, menentukan faktor persekutuan dua bilangan atau lebih, menentukan faktor persekutuan terbesar suatu bilangan.</t>
  </si>
  <si>
    <t xml:space="preserve">membandingkan karakteristik antar bangun datar dan antar bangun ruang, serta menentukan lokasi pada peta yang menggunakan sistem berpetak.
</t>
  </si>
  <si>
    <t>membandingkan dan mengurutkan berbagai pecahan termasuk pecahan campuran, melakukan operasi penjumlahan dan  pengurangan pecahan, serta melakukan operasi perkalian dan  pembagian pecahan dengan bilangan asli.</t>
  </si>
  <si>
    <t>mengurutkan, membandingkan, menyajikan, dan menganalisis data banyak benda dan data hasil pengukuran dalam bentuk gambar, piktogram, diagram batang, dan tabel frekuensi untuk mendapatkan informasi;</t>
  </si>
  <si>
    <t>menemukan nilai  yang belum diketahui dalam kalimat matematika yang melibatkan penjumlahan, pengurangan, perkalian, dan  pembagian pada bilangan cacah sampai 1000 dengan menggunakan sifat-sifat bilangan dan operasinya.</t>
  </si>
  <si>
    <t>menentukan kejadian dengan kemungkinan yang lebih besar atau lebih kecil dalam suatu percobaan acak.</t>
  </si>
  <si>
    <t>mengidentifikasi, meniru, dan  mengembangkan pola  bilangan membesar dan  mengecil yang melibatkan perkalian dan pembagian; bernalar secara proporsional untuk menyelesaikan masalah sehari-hari dengan rasio satuan.</t>
  </si>
  <si>
    <t xml:space="preserve">menentukan keliling dan luas berbagai bentuk bangun datar serta gabungannya, mengenali situasi soal (konteks) keliling bangun datar, menemukan konsep keliling bangun datar sebagai jumlah panjang sisi-sisinya.
</t>
  </si>
  <si>
    <t>merefleksikan sistem organ tubuh manusia dan cara menjaga kesehatan tubuh; menganalisis dan menjelaskan cara menjaga sistem pernafasan pada manusia, menganalisis sistem pencernaan dan menjelaskan cara menjaga kesehatan organ pencernaan pada manusia.</t>
  </si>
  <si>
    <t>menerapkan kegiatan ekonomi masyarakat di lingkungan sekitar; mengidentifikasi proses kegiatan ekonomi, menganalisis kegiatan, pelaku, serta faktor pendukung kegiatan perekonomian di masyarakat.</t>
  </si>
  <si>
    <t>menganalisis hubungan antar komponen biotik dan abiotik; menganalisis dan mengidentifikasi komponen penyusun ekosistem, hubungan yang terjadi dalam rantai makanan, serta menganalisis aktivitas manusia dalam menjaga keseimbangan ekosistem.</t>
  </si>
  <si>
    <t>menemukan keragaman budaya nasional dalam konteks kebhinekaan berdasarkan pemahaman terhadap nilai kearifan lokal wilayah tempat tinggal; menganalisis warisan budaya benda dan tak benda, menuliskan warisan budaya Indonesia yang mendunia.</t>
  </si>
  <si>
    <t>menjelaskan proses cahaya sampai ke mata dan sifat-sifat cahaya, mendemostrasikan percobaan sifat-sifat cahaya, menganalisis manfaat sifat cahaya bagi manusia, menjelaskan dan mendemonstrasikan proses bunyi sampai ke telinga dan sifat-sifat bunyi, menganalisis pemantulan bunyi dan peredaman bunyi.</t>
  </si>
  <si>
    <t>meninjau sejarah perjuangan para pahlawan di lingkungan sekitar tempat tinggalnya; menganalisis periodisasi sejarah di Indonesia, menganalisis fungsi peninggalan bersejarah dan warisan budaya.</t>
  </si>
  <si>
    <t xml:space="preserve">
</t>
  </si>
  <si>
    <t>menjelaskan unsur rupa dan prinsip desain dalam benda-benda di sekitar karya seni rupa; menyebutkan minimal tiga unsur seni rupa yang terdapat dalam objek di lingkungan sekitar, menentukan produk karya seni ikatan dan menyimpul, mendefinisikan karya seni makrame, menemukan tiga karya seni anyaman di daerah sekitar.</t>
  </si>
  <si>
    <t>menjelaskan unsur rupa dan prinsip desain dalam benda-benda di sekitar karya seni rupa; menemukan, menganalisis serta menyimpulkan sebuah karya seni atau sebuah objek memiliki keseimbangan di dalamnya, menggambar dengan prinsip keseimbangan yang baik dengan ide dan kreativitasnya sendiri.</t>
  </si>
  <si>
    <t>menentukan dan menguraikan prinsip proporsi dalam sebuah objek tumbuhan sesuai unsur seni rupa yang dikandungnya, mengevaluasi proporsi dalam sebuah objek tumbuhan, menciptakan gambar objek tumbuhan dengan memperhatikan proporsi sesuai kreativitasnya sendiri.</t>
  </si>
  <si>
    <t>mengenali dan menguji coba variasi teknik penggunaan alat atau bahan, menganalisis cara pembuatan, karya seni ikatan dan menyimpul yang berada di daerah sekitar, mendiskusikan bahan-bahan yang digunakan serta merancang karya seni dengan teknik ikatan dan menyimpul sesuai ide dan kreativitasnya.</t>
  </si>
  <si>
    <t>membuat karya seni rupa berdasarkan pengalaman atau hasil pengamatan terhadap lingkungan sekitar melalui pengembangan imajinasi; menemukan tiga karya seni anyaman di daerah sekitar, menguraikan tiga jenis bahan serta menyusun langkah-langkah dalam proses pembuatan karya seni anyaman, menciptakan karya seni anyaman sederhana dengan aneka media sesuai kreativitasnya sendiri.</t>
  </si>
  <si>
    <t>mengenali dan menguji coba variasi teknik penggunaan alat atau bahan; menentukan fungsi dan menguraikan jenis-jenis ragam hias dari unsur bentuknya, membandingkan pola ragam hias berdasarkan visualisasi bentuk pola yang di amatinya, menciptakan ragam hias dengan jenis dan pola tertentu yang disukai.</t>
  </si>
  <si>
    <t>menentukan dua nama kerajinan souvenir, menemukan bahan kerajinan souvenir anyaman, mengevaluasi aneka jenis kerajinan souvenir dengan berbagai teknik pembuatannya, menciptakan karya seni kerajinan souvenir dengan teknik anyaman sesuai dengan kreativitasnya sendiri.</t>
  </si>
  <si>
    <t>membuat karya seni rupa berdasarkan pengalaman atau hasil pengamatan terhadap lingkungan sekitar melalui pengembangan imajinasi; menentukan dan menganalisis bahan daur ulang kertas bekas sesuai karya seni yang akan diciptakan, merencanakan produk karya seni yang akan dibuat serta kebutuhan bahan tambahan dan alat yang digunakan, menciptakan karya seni yang indah dan bermanfaat dari bahan daur ulang kertas yang tersedia.</t>
  </si>
  <si>
    <t>memahami konsep KA sederhana, manfaat dan dampak KA pada kehidupan sehari-hari.</t>
  </si>
  <si>
    <t>menuliskan urutan instruksi secara Logis.</t>
  </si>
  <si>
    <t>menerapkan pengamanan informasi pribadi dalam komunikasi daring.</t>
  </si>
  <si>
    <t>memanfaatkan internet, dan memproduksi serta mendiseminasi konten digital dalam bentuk teks dan gambar.</t>
  </si>
  <si>
    <t xml:space="preserve">mengidentifikasi isi teks fiksi  yang dibacakan atau dari media audio, menjelaskan hal-hal yang dihadapi oleh tokoh cerita pada teks fiksi, menyampaikan informasi mengenai isi dan pesan moral teks fiksi.
</t>
  </si>
  <si>
    <t>mengidentifikasi unggah-ungguh dalam teks drama, menganalisis jenis unggah-ungguh basa dengan benar, serta menerapkan unggah-ungguh basa dalam teks percakapan.</t>
  </si>
  <si>
    <t>menganalisis basa rinengga (paribasan, bebasan, dan saloka) dalam teks yang dibaca atau didengar.</t>
  </si>
  <si>
    <t xml:space="preserve">mengidentifikasi struktur dan unsur intrinsik teks narasi dan menuliskan teks deskripsi. </t>
  </si>
  <si>
    <t>mengidentifikasi isi teks geguritan, menjelaskan struktur dan unsur intrinsik teks geguritan,
menuliskan teks geguritan dan membaca indah teks geguritan.</t>
  </si>
  <si>
    <t>membedakan makna denotatif dan konotatif serta menuliskan aksara jawa dengan benar.</t>
  </si>
  <si>
    <t>menuliskan aksara jawa (pasangan dan sandhangan).</t>
  </si>
  <si>
    <t xml:space="preserve">menghubungkan sila-sila dalam Pancasila sebagai suatu kesatuan yang utuh, menguraikan makna nilai-nilai Pancasila sebagai dasar negara,  dan pandangan hidup bangsa. </t>
  </si>
  <si>
    <t>mengidentifikasi sikap menghormati, menjaga, dan melestarikan keberagaman budaya sesuai semboyan dalam bingkai Bhinneka Tunggal Ika di lingkungan sekitar; menunjukkan sikap menghargai keragaman Indonesia sebagai bentuk pengamalan semboyan Bhinneka Tunggal Ika.</t>
  </si>
  <si>
    <t>mengimplementasikan bentuk-bentuk norma, hak dan kewajiban dalam kedudukannya sebagai warga negara; mempraktikkan norma dalam kehidupan, memahami hak dan kewajiban dalam kedudukannya sebagai warga negara.</t>
  </si>
  <si>
    <t>mengenal wilayahnya dalam konteks kabupaten/ kota, provinsi sebagai bagian dari wilayah Negara Kesatuan Republik Indonesia; menjelaskan bahwa wilayahnya merupakan bagian dari Negara Kesatuan Republik Indonesia.</t>
  </si>
  <si>
    <t>mengenal Pembukaan Undang-Undang Dasar Negara Republik Indonesia tahun 1945;</t>
  </si>
  <si>
    <t>menunjukkan perilaku gotong royong untuk menjaga persatuan di lingkungan sekolah dan sekitar sebagai wujud bela negara; melakukan praktik gotong royong di lingkungan sekitar.</t>
  </si>
  <si>
    <t xml:space="preserve">menganalisis isi teks sastra berbentuk teks aural; mengidentifikasi informasi penting (tokoh, tempat, waktu, peristiwa, dan tujuan) dari teks nonsastra berbentuk aural yang  didengarkan, menjelaskan kembali ide pokok dan ide pendukung pada artikel,  menyimak dan memahami cerita rakyat legenda;  memahami teks berita yang disimak, </t>
  </si>
  <si>
    <t xml:space="preserve">menganalisis informasi dari teks nonsastra berbentuk teks aural (teks yang dibacakan dan/atau didengarkan; dan menganalisis isi teks sastra berbentuk teks aural; menyimak transkip pidato; memahami arti dari iklan dan isi dari  iklan tersebut; menyimak pembacaan puisi sesuai unsur-unsur pembentuknya; </t>
  </si>
  <si>
    <t>memahami arti dan isi dari iklan, memahami isi dan membuat kesimpulan teks bacaan, menyampaikan pendapat dalam debat dengan baik, membuat tabel skala prioritas berdasarkan tingkat kepentingan, dan menulis cerita fiksi ilmiah sesuai elemen dalam cerita.</t>
  </si>
  <si>
    <t>menyimak pembacaan puisi sesuai unsur-unsur pembentuknya, membaca cerpen dan memahami perasaan tokoh, mengenal ungkapan dan peribahasa dalam cerpen, bermain peran dalam sebuah drama, dan menulis kalimat majemuk bertingkat.</t>
  </si>
  <si>
    <t>menulis berbagai tipe teks sederhana berdasarkan gagasan, hasil pengamatan, pengalaman, dan/atau imajinasi dengan rangkaian kalimat kompleks secara kreatif, menarik, dan/atau indah; dan menggunakan kaidah kebahasaan dan kosakata baru yang memiliki makna denotatif dan konotatif; menulis program kerja; menulis kalimat langsung dan tidak langsung, menulis laporan hasil pengamatan; menulis ringkasan Teks Eksplanasi, membuat poster lingkungan dengan kalimat efektif</t>
  </si>
  <si>
    <t>membaca teks fiksi dan nonfiksi, bermain media sosial dengan aman, menulis dan menyusun daftar pustaka,teks argumentasi dengan topik media sosial, serta menyunting naskah dengan memperhatikan aturan yang benar.</t>
  </si>
  <si>
    <t>menentukan kejadian dengan kemungkinan yang lebih besar atau lebih kecil dalam suatu percobaan acak, merepresentasikan kemungkinan kejadian sederhana dengan sistematis mendaftarkan semua hasil menggunakan metode seperti daftar, tabel, dan diagram pohon, memahami peluang sebagai kemungkinan kejadian yang dinyatakan dengan bilangan antara 0 dan 1, mengenali kejadian dengan peluang yang setara dan kejadian dengan peluang yang tidak setara.</t>
  </si>
  <si>
    <t xml:space="preserve">menghitung durasi waktu.
</t>
  </si>
  <si>
    <t>menjelaskan sistem tata surya, serta kaitannya dengan rotasi dan revolusi bumi; Mengaitkan peristiwa rotasi dan revolusi bumi dengan kehidupan di bumi, menjelaskan sistem tata surya dan karakteristik anggotanya.</t>
  </si>
  <si>
    <t>menjelaskan letak dan kondisi geografis negara Indonesia dengan menggunakan peta konvensional/digital; mengidentifikasi letak enam benua dan negara-negara perwakilannya menggunakan peta, menganalisis bagaimana kondisi geografis (iklim, bentang alam) memengaruhi kehidupan masyarakat di berbagai negara, memberikan contoh cara negara maju memanfaatkan potensi geografisnya, mengidentifikasi potensi wilayah Indonesia.</t>
  </si>
  <si>
    <t>menjelaskan alasan dan bentuk-bentuk hubungan antarnegara di era globalisasi, menganalisis peran Indonesia dalam kerja sama internasional, mengidentifikasi cara-cara untuk ikut serta dalam melestarikan budaya Indonesia yang mendunia.</t>
  </si>
  <si>
    <t>memahami pengaruh aktivitas manusia terhadap lingkungan, menelaah permasalahan pada lingkungan yang diakibatkan oleh manusia, mengusulkan langkah atau tindakan yang dapat mengurangi dampak negatif pada lingkungan.</t>
  </si>
  <si>
    <t>merancang sebuah proyek investigasi sederhana berdasarkan rasa ingin tahu: melaksanakan proyek menggunakan keterampilan proses ilmiah (inkuiri), mengomunikasikan seluruh proses dan hasil temuan proyek secara sistematis dan percaya diri.</t>
  </si>
  <si>
    <t>merefleksikan dan mengapresiasi karya diri sendiri dan teman sekelas menggunakan kosa kata seni rupa yang sesuai; mengidentifikasi konsep ritme (irama) dalam seni rupa, termasuk jenis-jenisnya seperti ritme teratur dan tidak teratur, menganalisis unsur-unsur visual yang dapat menciptakan ritme pada benda-benda di sekitar mereka, seperti pengulangan garis, bentuk, atau warna.</t>
  </si>
  <si>
    <t>mendefinisikan ragam hias dekoratif dengan benar, mengidentifikasi motif-motif ragam  hias dekoratif tumbuhan dari berbagai daerah nusantara, menciptakan karya seni motif ragam hias dekoratif tumbuhan dengan kreativitasnya sendiri.</t>
  </si>
  <si>
    <t>mengenali dan menguji coba variasi teknik penggunaan alat dan/atau bahan; mengidentifikasi macam-macam ikatan dan simpu, menyebutkan alat dan bahan untuk membuat ikatan dan simpul, menguraikan cara membuat ikatan dan simpul dengan tepat, mengaplikasikan karya seni dengan teknik ikatan dan simpul dengan baik, menciptakan karya seni dengan teknik ikat dan simpul dengan baik.</t>
  </si>
  <si>
    <t>menganalisis bentuk ragam hias dari daerah tertentu dengan menyebutkan ciri-cirinya, membandingkan jenis ragam hias flora, fauna, figuratif, dan geometris, menggambar ragam hias dengan kreativitasnya sendiri dengan memilih jenis ragam hias flora, fauna, figuratif, dan geometris.</t>
  </si>
  <si>
    <t>mendefinisikan karya seni makrame, menguraikan alat dan bahan yang dapat digunakan untuk menciptakan  karya seni makrame sederhana, menganalisis aneka simpul dalam penciptaan karya seni makrame, menganalisis aneka simpul dalam penciptaan karya seni makrame, memilih simpul untuk proses penciptaan karya seni makrame, menciptakan karya seni makrame sederhana dengan percaya diri</t>
  </si>
  <si>
    <t>mengidentifikasi macam -macam jenis dan pola ragam hias , menganalisis teknik menggambar ragam hias, menciptakan ragam hias dengan jenis dan pola tertentu.</t>
  </si>
  <si>
    <t>mengidentifikasi jenis karya seni anyaman, menyebutkan alat dan jenis bahan untuk membuat karya seni anyaman dengan teliti, menjelaskan langkah-langkah dalam proses pembuatan karya seni anyaman, menciptakan karya seni anyaman sederhana</t>
  </si>
  <si>
    <t>menghasilkan karya seni rupa yang mewakili minatnya; mengidentifikasi karya seni dari bahan daur ulang limbah rumah tangga, menganalisis alat dan bahan untuk membuat karya seni dari bahan daur ulang limbah rumah tangga, menjelaskan langkah- langkah membuat karya seni dari bahan daur ulang limbah rumah tangga, menciptakan karya seni dari bahan daur ulang limbah rumah tangga</t>
  </si>
  <si>
    <t>mengidentifikasi macam-macam souvenir anyaman dengan benar, menganalisis alat dan  bahan kerajinan souvenir anyaman, menentukan pola pembuatan souvenir anyaman dengan benar, menciptakan souvenir anyaman dengan kreativiatas murid.</t>
  </si>
  <si>
    <t>mengidentifikasi macam -macam karya kriya dari kertas bekas, menganalisis alat dan bahan untuk membuat karya kriya dari kertas bekas, merencanakan produk karya kriya  yang akan dibuat serta kebutuhan bahan tambahan dan alat yang digunakan, menciptakan karya kriya yang indah dan bermanfaat dari bahan daur ulang kertas yang tersedia.</t>
  </si>
  <si>
    <t>menjelaskan pengertian dan ciri-ciri teks informasi, mengidentifikasi teks informasi dan membedakan antara teks informasi dengan jenis teks lain.</t>
  </si>
  <si>
    <t xml:space="preserve">menganalisis informasi berupa fakta, prosedur dengan mengidentifikasikan ciri objek dan urutan proses kejadian dan nilai-nilai dari berbagai jenis teks informatif dan fiksi (yang disajikan dalam bentuk lisan, teks aural dan audio).
</t>
  </si>
  <si>
    <t>menyebutkan contoh tembang macapat, menjelaskan aturan atau kaidah tembang macapat, mengidentifikasi jenis tembang macapat, membedakan tembang Kinanthi dengan tembang lainnya serta menjelaskan arti  kata-kata sulit yang ada pada tembang Kinanthi.</t>
  </si>
  <si>
    <t>menjelaskan pengertian pidato (sesorah)/ tanggap wacana; menjelaskan struktur pidato serta membedakan ciri-ciri bahasa pidato resmi dan tidak resmi.</t>
  </si>
  <si>
    <t>menjelaskan pengertian paribasan, bebasan, saloka, membedakan paribasan, bebasan, saloka serta mengartikan ungkapan paribasan, bebasan, saloka dalam  teks.</t>
  </si>
  <si>
    <t>menyampaikan perasaan berdasarkan fakta, imajinasi (dari diri sendiri dan orang lain) secara indah dan menarik dalam bentuk prosa dan puisi dengan penggunaan kosakata secara kreatif.</t>
  </si>
  <si>
    <t>menggunakan kaidah kebahasaan dan kesastraan untuk menulis teks sesuai dengan konteks dan norma budaya menggunakan kosakata baru yang memiliki makna denotatif, konotatif, dan kiasan.</t>
  </si>
  <si>
    <t>membuat cangkriman; membuat kerangka/ cengkorongan pidato serta menulis teks pidato .</t>
  </si>
  <si>
    <t>menyampaikan perasaan berdasarkan fakta, imajinasi (dari diri sendiri dan orang lain) secara indah dan menarik dalam bentuk prosa dan puisi dengan penggunaan kosakata secara kreatif. Peserta didik menuliskan aksara Jawa (pasangan dan sandhangan) / carakan.</t>
  </si>
  <si>
    <t>berperan serta dalam pelayanan di sekolah minggu</t>
  </si>
  <si>
    <t>memahami makna persahabatan dengan semua orang.</t>
  </si>
  <si>
    <t>memahami bentuk ketidakadilan, dan menerapkan nilai-nilai kristiani dalam interaksi dengan sesama.</t>
  </si>
  <si>
    <t>bersikap toleran terhadap orang lain yang berbeda suku dan agama dengan dirinya.</t>
  </si>
  <si>
    <t>memahami dan menerima keragaman suku, budaya, dan agama dengan menunjukkan sikap toleran kepada sesama</t>
  </si>
  <si>
    <t>mempraktikkan sikap berbela rasa di dalam pelayanan terhadap sesama.</t>
  </si>
  <si>
    <t>memahami makna mengasihi sesama</t>
  </si>
  <si>
    <t>mempraktikkan tindakan memelihara lingkungan di rumah</t>
  </si>
  <si>
    <t>mempraktikkan sikap tolong-menolong tanpa membeda-bedakan suku bangsa, budaya, dan agama.</t>
  </si>
  <si>
    <t>bersyukur atas keselamatan yang sudah diterima.</t>
  </si>
  <si>
    <t>memahami sikap toleran dalam interaksi dengan sesama.</t>
  </si>
  <si>
    <t>menerima adanya perbedaan dan dapat hidup bersama dengan rukun di rumah dan di sekolah.</t>
  </si>
  <si>
    <t>melakukan tindakan sederhana dalam upaya tanggung jawab terhadap lingkungan sekitar keluarga.</t>
  </si>
  <si>
    <t>melakukan tindakan sederhana dalam upaya tanggung jawab terhadap alam di lingkungan sekitar sekolah.</t>
  </si>
  <si>
    <t>menunjukkan sikap bertanggung jawab menjaga tubuh untuk tetap sehat</t>
  </si>
  <si>
    <t>memahami perbedaan dengan menunjukkan sikap menghargai sesama dan hidup disiplin baik di rumah maupun di sekolah</t>
  </si>
  <si>
    <t>memahami arti manusia baru.</t>
  </si>
  <si>
    <t>bersikap sebagai manusia baru.</t>
  </si>
  <si>
    <t>memahami arti bertobat.</t>
  </si>
  <si>
    <t>mempraktikkan tindakan memelihara alam dan lingkungan di sekolah.</t>
  </si>
  <si>
    <t>mempraktikkan tindakan memelihara alam dan lingkungan.</t>
  </si>
  <si>
    <t>mengenal dirinya yang khas dan anggota tubuh yang dimilikinya sebagai anugerah Tuhan</t>
  </si>
  <si>
    <t>mengenal dan percaya pada Allah sebagai Pencipta bumi, langit dan seluruh isinya serta manusia sebagai ciptaan yang istimewa, sehingga dapat menjaga dan memelihara ciptaan Nya</t>
  </si>
  <si>
    <t>mengenal, mengucapkan, dan mempraktikkan doa harian (membuat tanda salib, Bapa Kami, Salam Maria, dan Kemuliaan) sebagai ungkapan iman kepada Allah alam hidup sehari-hari</t>
  </si>
  <si>
    <t>memahami dan memiliki kebiasaan bekerja sama dengan anggota keluarga dan teman-teman</t>
  </si>
  <si>
    <t>memahami diri sebagai pribadi yang tumbuh dan berkembang menjadi manusia yang baik dan berusaha melakukan yang baik sesuai pertumbuhan dan perkembangannya</t>
  </si>
  <si>
    <t>mengenal Allah yang menyelamatkan manusia pada tokoh Perjanjian Lama (Kisah Yusuf, Kisah Musa, dan Kisah Yosua) dan mengaplikasikan teladan hidup tokoh tersebut dalam kehidupan</t>
  </si>
  <si>
    <t xml:space="preserve">mengenal, bersyukur, dan mampu memperagakan Tata Perayaan Sakramen Baptis, Ekaristi, dan Tobat sebagai tanda dan sarana karya keselamatan Allah bagi manusia. </t>
  </si>
  <si>
    <t xml:space="preserve">mengenal, bersyukur, serta menunjukkan rasa hormat terhadap para pemimpin dan tradisi masyarakat yang baik sebagai wujud karya keselamatan Allah </t>
  </si>
  <si>
    <t>memahami dirinya sebagai perempuan atau laki-laki sebagai citra Allah yang sederajat dan saling melengkapi</t>
  </si>
  <si>
    <t>mengenal tokoh-tokoh Perjanjian Lama: Daud Sang Pemimpin, Salomo yang bijaksana dan Ester Perempuan Pemberani</t>
  </si>
  <si>
    <t>mewujudkan iman dalam hidup sehari-hari, dengan cara terlibat dalam hidup menggereja, hidup bersama yang dijiwai Roh Kudus</t>
  </si>
  <si>
    <t>melibatkan diri dalam pelestarian lingkungan, dan mengembangkan sikap jujur</t>
  </si>
  <si>
    <t>mengungkapkan syukur atas dirinya yang khas dan anggota tubuh yang dimilikinya</t>
  </si>
  <si>
    <t>mengenal tokoh-tokoh iman dalam Perjanjian Lama (Nuh, Abraham, Ishak, dan Yakub) dan mengaplikasikan nilai-nilai iman tokoh tokoh tersebut dalam kehidupan sehari-hari</t>
  </si>
  <si>
    <t>mewujudkan iman dengan taat melaksanakan perintah Allah, berjuang melawan godaan serta membiasakan diri untuk berdoa kepada Tuhan melalui doa pujian, syukur, dan permohonan</t>
  </si>
  <si>
    <t>memahami iman di tengah masyarakat melalui kebiasaan hidup rukun dengan tetangga dan bergotong royong merawat lingkungan</t>
  </si>
  <si>
    <t>mengenal dan bersyukur sebagai pribadi yang unik serta mengembangkan keunikan dirinya bersama orang lain dan lingkungannya dalam hidup sehari-hari</t>
  </si>
  <si>
    <t>mengenal Allah yang menyelamatkan manusia melalui peristiwa Yesus dibaptis</t>
  </si>
  <si>
    <t>memahami ungkapan syukur tokoh-tokoh Perjanjian Lama, doa syukur dalam Gereja, doa syukur secara pribadi, doa syukur secara bersama, serta mewujudkan semuanya itu melalui sikap dan tindakan dalam hidup sehari-hari</t>
  </si>
  <si>
    <t>memahami dan bersyukur atas karya keselamatan Allah serta peduli dan melakukan upaya nyata dalam kegiatan melestarikan lingkungan alam.</t>
  </si>
  <si>
    <t>memahami hak dan kewajiban sebagai warga negara dan bangga sebagai bangsa Indonesia</t>
  </si>
  <si>
    <t>mengenal tokoh-tokoh Perjanjian Baru Maria dan Elisabet</t>
  </si>
  <si>
    <t>memahami Gereja yang Satu, Kudus, Katolik, dan Apostolik, serta persekutuan para kudus</t>
  </si>
  <si>
    <t>bertindak menurut hati nurani, menegakkan keadilan, dan mewujudkan dalam kehidupan sehari-hari sebagai orang beriman kristiani</t>
  </si>
  <si>
    <t>mampu menjaga dan menggunakan fungsi anggota tubuhnya dengan benar.</t>
  </si>
  <si>
    <t>mengenal dan bersyukur atas kelahiran Yesus dan kisah tiga orang Majus sebagai wujud kasih Allah yang Mahabaik serta mampu melakukan perbuatan kasih sebagai wujud pewartaan kabar gembira tentang kelahiran Yesus</t>
  </si>
  <si>
    <t>mengenal Allah yang menyelamatkan manusia melalui peristiwa Yesus yang memberi makan lima ribu orang</t>
  </si>
  <si>
    <t>memahami dan mewujudkan doa syukur dalam Gereja, doa syukur secara pribadi, doa syukur secara bersama, dalam hidup sehari-hari</t>
  </si>
  <si>
    <t>menyadari diri sebagai warga dunia sehingga terdorong melakukan kegiatan dialog antar umat beragama dan berkepercayaan</t>
  </si>
  <si>
    <t>meneladan Yesus yang taat kepada Allah, mengajarkan pengampunan, memanggil orang berdosa, yang menderita, wafat, dan bangkit, serta mengutus Roh Kudus untuk menguatkan para rasul, dan semua orang yang percaya</t>
  </si>
  <si>
    <t>mengenal masa kanak-kanak Yesus yang menetap di Nazaret, dipersembahkan, dan ditemukan di Bait Allah</t>
  </si>
  <si>
    <t>mengenal Allah yang menyelamatkan manusia melalui peristiwa Yesus yang mengampuni</t>
  </si>
  <si>
    <t xml:space="preserve">mengenal kisah Israel di bawah bimbingan nabi Elia, nabi Amos, nabi Yesaya </t>
  </si>
  <si>
    <t>mengenal kisah Yesus yang mewartakan kerajaan Allah dengan kata-kata, tindakan, dan seluruh pribadi-Nya</t>
  </si>
  <si>
    <t>memahami pesan lisan dan informasi dari media audio maupun teks aural yang dibacakan atau didengar pada jenis tembang dolanan tentang diri sendiri dan lingkungan terdekat (keluarga, sekolah  dan masyarakat) serta mampu melagukan  tembang dolanan.</t>
  </si>
  <si>
    <t>menangkap makna isi cerita atau tembang berkaitan dengan diri sendiri, keluarga, sekolah, serta lingkungan masyarakat terdekat, dan merespon dengan bertanya, menjawab, dan menanggapi komentar orang lain dengan baik dan santun dalam suatu percakapan</t>
  </si>
  <si>
    <t xml:space="preserve">memahami pesan lisan dan informasi dari media audio maupun teks aural serta menceritakan kembali isi informasi yang dibacakan atau didengar pada jenis dongeng tentang diri sendiri dan lingkungan terdekat (keluarga, sekolah  dan masyarakat)  </t>
  </si>
  <si>
    <t>membaca teks dongeng maupun tembang dolanan dan memirsa keduanya, dan memaknai kosa kata baru dari bacaan atau tayangan dengan bantuan ilustrasi, sehingga memahami arti kata dalam konteks sederhana sesuai isinya.</t>
  </si>
  <si>
    <t>menunjukkan minat terhadap teks dongeng dan tembang dolanan, kemudian membaca serta memirsa keduanya, dan diakhiri dengan melagukan tembang dolanan tersebut.</t>
  </si>
  <si>
    <t>membaca kata dalam aksara Jawa legena dan sandhangan swara, memahami basa rinengga (entar, Saroja, garba) dari teks yang dibaca.</t>
  </si>
  <si>
    <t>menganalisis  dan mengidentifikasi basa rinengga yang terkandung di dalam teks; menjelaskan makna basa rinengga yang terkandung didalam teks dan membuat kalimat dengan menggunakan basa rinengga yang sesuai.</t>
  </si>
  <si>
    <t>membaca dan menyebutkan kata-kata yang dikenalinya sehari-hari dengan fasih serta merespon dengan bertanya tentang sesuatu, menjawab dan menanggapi komentar orang lain dengan baik dan santun dalam suatu percakapan</t>
  </si>
  <si>
    <t>memahami informasi tentang diri sendiri dan lingkungan terdekat pada  teks puisi anak sederhana serta mampu menceritakan kembali isi informasi yang dibaca, didengar, maupun dibacakan dengan topik diri sendiri dan lingkungan terdekat</t>
  </si>
  <si>
    <t>memahami informasi dari bacaan maupun tayangan yang dipirsa tentang diri sendiri dan lingkungan terdekat, mengidentifikasi isi teks deskripsi imajinatif anak sederhana serta memahami pesan yang dipirsa</t>
  </si>
  <si>
    <t xml:space="preserve">mengidentifikasi isi teks geguritan; menjelaskan struktur dan unsur intrinsik teks geguritan.
menuliskan teks geguritan dan membaca indah teks geguritan. 
 </t>
  </si>
  <si>
    <t>Berbicara santun sesuai unggah-ungguh basa tentang berbagai topik yang dikenali dengan volume dan intonasi tepat sesuai konteks, dan merespon dengan bertanya, menjawab, dan menanggapi komentar orang lain dengan baik dan santun dalam suatu percakapan</t>
  </si>
  <si>
    <t>menunjukkan keterampilan menulis permulaan huruf latin, cara memegang alat tulis, mengatur jarak mata dengan buku, serta menebalkan garis atau huruf di atas kertas maupun media digital dan mengembangkan tulisan tangan berupa huruf, suku kata dan kata dengan baik</t>
  </si>
  <si>
    <t>mengungkapkan gagasan secara lisan dengan atau tanpa bantuan gambar/ ilustrasi dan menulis teks deskripsi dengan beberapa kalimat sederhana yang dibaca.</t>
  </si>
  <si>
    <t>menceritakan kembali isi informasi yang dibaca, didengar, maupun dibacakan serta teks narasi yang dibaca dengan topik diri sendiri dan lingkungan terdekat</t>
  </si>
  <si>
    <t>menulis teks rekon tentang pengalaman diri yang dibaca, teks prosedur, dan teks eksposisi sederhana tentang kehidupan sehari-hari.</t>
  </si>
  <si>
    <t>menulis teks rekon tentang pengalaman diri (dibaca dan didengar), menulis kembali narasi dari teks fiksi, serta teks prosedur dan eksposisi sederhana tentang kehidupan sehari-hari</t>
  </si>
  <si>
    <t xml:space="preserve"> </t>
  </si>
  <si>
    <t xml:space="preserve">mengidentifikasi, merespon pertanyaan tentang identitas diri atau keluarga, mengidentifikasi benda dan ciri-cirinya dari teks lisan atau gambar, teks multimodal, mendeskripsikan benda dengan kata sifat </t>
  </si>
  <si>
    <t>mengidentifikasi dan menyebutkan beberapa kegiatan yang dilakukan secara berurutan, menceritakan rutinitas sehari-hari, mengidentifikasi dan merespon ekspresi emosi dari gambar atau teks lisan, menghubungkan suatu situasi dengan ekspresi emosi yang sesuai, membuat kalimat sederhana</t>
  </si>
  <si>
    <t>menggunakan kalimat dengan pola verb-ing, preposition of place dan adjective of size, mengenali ide pokok dari informasi yang disampaikan secara lisan dengan bantuan visual, serta menggunakan kosakata sederhana dengan moda auxiliary can</t>
  </si>
  <si>
    <t>menggunakan kalimat dengan pola verb-ing, preposition of place, adjective of size, moda auxiliary can, penggunaan waktu, simple present tense, instruksi prosedur kelas dan aktivitas belajar dengan menggunakan adverb of frequency</t>
  </si>
  <si>
    <t>mengidentifikasi, melafalkan, menyebutkan rasa makanan dan minuman, mengidentifikasi satuan hitung, menyebutkan dan menghafal angka ratusan dan ribuan tentang harga makanan dan minuman, beberapa jenis keluhan sakit dan jenis-jenis pakaian</t>
  </si>
  <si>
    <t>mengenali fungsi dan manfaat bagian-bagian tubuh, mengidentifikasi ciri-ciri dari manusia, binatang, dan benda lainnya, menyebutkan tanggal dan bulan</t>
  </si>
  <si>
    <t>menjelaskan, mengidentifikasi,  menyimak cerita dan menjawab pertanyaan serta bertanya jawab tentang kegiatan masa lampau, mengenal dan menggunakan kata sifat untuk mengungkapkan perasaan, menanyakan perasaan teman dengan menggunakan kata sifat</t>
  </si>
  <si>
    <t>mengidentifikasi, mengucapkan kosa kata baru, menyimak cerita, bertanya jawab tentang kegiatan yang akan dilakukan dengan menambahkan keterangan waktu, menggunakan kata tanya dengan pola kalimat future tense, mendengarkan dan merespon instruksi guru.</t>
  </si>
  <si>
    <t>menuliskan nama, usia, kelas, nama anggota keluarga inti, mendeskripsikan ciri fisik, menuliskan hobi yang disukai, nama benda di kelas dan rumah, warna, ukuran, dan fungsi benda</t>
  </si>
  <si>
    <t>menuliskan nama dan rasa makanan dan minuman kesukaan, membuat daftar makanan sehat dan tidak sehat, menuliskan kegiatan rutin, hobi, dan olahraga yang disukai</t>
  </si>
  <si>
    <t>membaca/memirsa dalam moda tulisan atau digital, memberikan respons terhadap teks tentang kegiatan sehari-hari di rumah, menyebutkan benda dengan bantuan gambar/ilustrasi</t>
  </si>
  <si>
    <t>mengidentifikasi waktu secara lisan dan komunikasi non-verbal dalam moda tulisan atau digital</t>
  </si>
  <si>
    <t>membaca, merespon, menjawab pertanyaan berdasarkan gambar/teks tentang rasa dan harga makanan dan minuman, melafalkan frasa satuan hitung pada makanan dan minuman, membaca, menggunakan ekspresi dengan keluhan sakit sesuai</t>
  </si>
  <si>
    <t>menyimak, menirukan, menyusun kata mengenai fungsi tubuh dan membacanya,  enggunakan kata sifat dalam mendeskripsikan manusia, binatang, dan benda lainnya, menggunakan kata tanya</t>
  </si>
  <si>
    <t>melafalkan kata dan membedakan penulisan kata kerja lampau dengan kata kerja bentuk pertama, bertanya jawab mengenai kegiatan di waktu lampau, menggunakan was/were, menjawab pertanyaan WH Questions, mengidentifikasi ide pokok teks, membuat ringkasan dari teks.</t>
  </si>
  <si>
    <t>melafalkan kosa kata baru dari kegiatan yang akan dilakukan, jenis – jenis profesi, menjawab pertanyaan berdasarkan teks bacaan, merangkai cerita berdasarkan gambar tentang kegiatan yang akan dilakukan</t>
  </si>
  <si>
    <t>menggunakan kata/frasa sederhana dan gambar tentang kegiatan sehari-hari dengan pola simple present tense dan jenis kendaraan menggunakan ejaan rekaan</t>
  </si>
  <si>
    <t>menulis rasa makanan dan minuman, menulis kalimat satuan hitung pada makanan dan minuman, menulis nilai uang dalam Bahasa Inggris sesuai dengan gambar, membuat dan menulis cerita tentang keluhan sakit berdasarkan gambar</t>
  </si>
  <si>
    <t>merespon dan menulis cerita singkat menggunakan kosa kata pakaian dengan pola Present Tense, menulis teks pendek tentang fungsi bagian tubuh, menggunakan kata sifat dan kata sifat perbandingan untuk menjelaskan ciri manusia, hewan, dan benda lainnya.</t>
  </si>
  <si>
    <t>melengkapi cerita berdasarkan gambar, merangkai kata menjadi kalimat yang benar, membuat kalimat menggunakan was/were dan pola past tense, menuliskan kata sifat berdasarkan gambar ekspresi wajah dan pengalaman pribadi dengan pola past tense</t>
  </si>
  <si>
    <t>merangkai kata menjadi kalimat yang benar, membuat pertanyaan tentang profesi, membuat cerita pendek tentang kegiatan yang akan dilakukan, menuliskan kalimat tentang keinginan atau cita-cita, menyusun kalimat sederhana menjadi paragraph</t>
  </si>
  <si>
    <t>Deskripsi 1</t>
  </si>
  <si>
    <t>Deskripsi 2</t>
  </si>
  <si>
    <t>Input Dimensi, Jenis Kokurikuler, Tema, serta Aspek yang Dinilai</t>
  </si>
  <si>
    <t>Seni tari</t>
  </si>
  <si>
    <t>memahami akhlak terhadap orang tua, keluarga dan pendidik; meyakini berbakti kepada orang tua dan guru, dan hormat kepada orang lain merupakan perintah Allah SWT.; menunjukkan pengertian dan cara sikap berbakti kepada orang tua dan guru, hormat kepada orang lain; mengidentifikasi ciri-ciri orang yang berbakti kepada orang tua dan guru, dan hormat kepada orang lain; merumuskan hikmah berbakti kepada orang tua dan guru, hormat kepada orang lain; mendemonstrasikan dan menceritakan kembali pengalaman berbakti kepada orang tua dan guru, dan hormat kepada orang lain.</t>
  </si>
  <si>
    <t>memahami akhlak terhadap Allah SWT. dengan berbaik sangka kepada-Nya; terbiasa mengucapkan kalimah ṭayyibah subhanallah, masyaallah, insyaallah dan Allahu akbar dalam berbagai kesempatan; menunjukkan sikap disiplin sebagai cerminan kalimah ṭayyibah; menjelaskan arti kalimah ṭayyibah subhanallah, masyaallah, insyaallah dan Allahu akbar; melafalkan kalimah ṭayyibah subhanallah, masyaallah, insyaallah dan Allahu akbar sesuai waktunya; mendemonstrasikan dan menulis kalimah ṭayyibah subhanallah, masyaallah, insyaallah dan Allahu akbar.</t>
  </si>
  <si>
    <t>ASESMEN SUMATIF HARIAN</t>
  </si>
  <si>
    <t>Petunjuk:</t>
  </si>
  <si>
    <t>Ms Office 2019 atau yang lebih baru</t>
  </si>
  <si>
    <t>Pada kolom 'Tanggal Lahir' sesuaikan formatnya menjadi 'Teks' bukan 'Date'
Contoh: '5 Oktober 2015 (di depan angka 5 diberi tanda petik ('))</t>
  </si>
  <si>
    <t xml:space="preserve">KKTP hanya berpengaruh pada penentuan Deskripsi Rapor, tidak mempengaruhi jumlah nilai rapor </t>
  </si>
  <si>
    <t>PABP</t>
  </si>
  <si>
    <t>BDR</t>
  </si>
  <si>
    <t>Folder APLIKASI RAPOR VI</t>
  </si>
  <si>
    <t>B.</t>
  </si>
  <si>
    <r>
      <t>Silakan mengubah nama (</t>
    </r>
    <r>
      <rPr>
        <i/>
        <sz val="11"/>
        <color theme="0"/>
        <rFont val="Arial"/>
        <family val="2"/>
      </rPr>
      <t>rename</t>
    </r>
    <r>
      <rPr>
        <sz val="11"/>
        <color theme="0"/>
        <rFont val="Arial"/>
        <family val="2"/>
      </rPr>
      <t>) folder 'APLIKASI RAPOR V1' sesuai kebutuhan
     Contoh: APLIKASI RAPOR KELAS 1</t>
    </r>
  </si>
  <si>
    <t>Mohon tidak mengubah nama file yang ada di folder ini</t>
  </si>
  <si>
    <t>File Aplikasi V1 diisi oleh Guru Kelas
File Daftar Nilai Pend. Agama diisi oleh guru mapel Agama
File Daftar Nilai PJOK diisi oleh guru mapel PJOK</t>
  </si>
  <si>
    <t>File Rapor dengan format Word adalah data sumber untuk pencetakan rapor yang dihubungkan dengan mailing
Jika diperlukan Anda dapat mengubah format tampilan (layout) atau pun menambah gambar logo sekolah</t>
  </si>
  <si>
    <r>
      <t xml:space="preserve">Pada File Nilai Pend. Agama isikan nilai </t>
    </r>
    <r>
      <rPr>
        <b/>
        <sz val="11"/>
        <color rgb="FFFFFF00"/>
        <rFont val="Arial"/>
        <family val="2"/>
      </rPr>
      <t>sesuai dengan jumlah TP</t>
    </r>
    <r>
      <rPr>
        <sz val="11"/>
        <color theme="0"/>
        <rFont val="Arial"/>
        <family val="2"/>
      </rPr>
      <t xml:space="preserve"> untuk menghindari kesalahan deskripsi</t>
    </r>
  </si>
  <si>
    <t>Kolom 'Agama' WAJIB DIISI DENGAN BENAR karena akan berpengaruh pada deskripsi rapor Pend. Agama</t>
  </si>
  <si>
    <t>File Aplikasi V1</t>
  </si>
  <si>
    <t>entry data pada file ini seyogyanya urut sesuai urutan tombol yang ada pada sheet HOME</t>
  </si>
  <si>
    <t>E.</t>
  </si>
  <si>
    <t>F.</t>
  </si>
  <si>
    <r>
      <t xml:space="preserve">Pastikan penulisan kalimat pada kolom Deskripsi Kriteria Penilaian diawali dengan huruf kecil
     Contoh: </t>
    </r>
    <r>
      <rPr>
        <b/>
        <i/>
        <sz val="11"/>
        <color theme="0"/>
        <rFont val="Arial"/>
        <family val="2"/>
      </rPr>
      <t>menganalisis interaksi antar komponen ekosistem di lingkungan sekitar.</t>
    </r>
  </si>
  <si>
    <t>G.</t>
  </si>
  <si>
    <t>H.</t>
  </si>
  <si>
    <r>
      <t xml:space="preserve">Sebelum mencetak, pastikan printer yang terpasang adalah </t>
    </r>
    <r>
      <rPr>
        <b/>
        <i/>
        <sz val="11"/>
        <color rgb="FFFFFF00"/>
        <rFont val="Arial"/>
        <family val="2"/>
      </rPr>
      <t>printer default</t>
    </r>
    <r>
      <rPr>
        <sz val="11"/>
        <color theme="0"/>
        <rFont val="Arial"/>
        <family val="2"/>
      </rPr>
      <t xml:space="preserve"> pada sistem komputer Anda; atau lakukan perubahan status printer default</t>
    </r>
  </si>
  <si>
    <r>
      <t xml:space="preserve">Pada sheet HOME silakan dipilih menu yang akan dicetak, selanjutnya klik tombol </t>
    </r>
    <r>
      <rPr>
        <b/>
        <sz val="11"/>
        <color theme="0"/>
        <rFont val="Arial"/>
        <family val="2"/>
      </rPr>
      <t>CETAK RAPOR</t>
    </r>
  </si>
  <si>
    <t>Jika ingin mencetak rapor siswa tertentu saja, sebaiknya pilih menu rapor pdf. Catatan: hasil cetak pdf berada pada FOLDER PDF. 
Selanjutnya silakan pilih file nama siswa yang dikehendaki.</t>
  </si>
  <si>
    <t>Rapor Semester 1</t>
  </si>
  <si>
    <t>mensyukuri dirinya sebagai ciptaan Allah dengan pribadi yang istimewa</t>
  </si>
  <si>
    <t>memahami Allah menciptakan dirinya berada di tengah-tengah keluarga, teman, dan guru sebagai orang-orang terdekat yang berinteraksi dengan dirinya</t>
  </si>
  <si>
    <t>memahami Allah sebagai pencipta manusia, flora, fauna, alam dan gejalanya. melakukan tindakan sederhana menghormati orang tua dan orang yang lebih tua, serta menjaga kerukunan di rumah dan di sekolah.</t>
  </si>
  <si>
    <t>meyakini Allah pencipta hadir dalam kehidupan manusia: perempuan dan laki-laki.</t>
  </si>
  <si>
    <t>mensyukuri keberagaman suku bangsa, budaya, dan agama sebagai pemberian Allah</t>
  </si>
  <si>
    <t>memahami Allah pencipta hadir dalam kehidupan keluarga dan sekolah.</t>
  </si>
  <si>
    <t>memahami Allah pencipta hadir dalam kehidupan masyarakat dan mempraktikkan sikap peduli kepada sesama sebagai bentuk syukur.</t>
  </si>
  <si>
    <t>mensyukuri pemeliharaan Allah pada dirinya melalui peran orang tua, keluarga, teman, dan guru</t>
  </si>
  <si>
    <t>menerima keragaman, suku dan agama di sekolah dan di tempat tinggalnya sebagai anugerah Allah.</t>
  </si>
  <si>
    <t>memahami pemeliharaan Allah pada dirinya melalui kehadiran orang tua, keluarga, teman, dan guru serta melakukan interaksi yang baik dengan mereka.</t>
  </si>
  <si>
    <t>memahami pemeliharaan Allah dan bertanggung jawab merawat dirinya, serta mengasihi dan menghargai keluarga, teman, dan guru.</t>
  </si>
  <si>
    <t>memahami bahwa manusia membutuhkan pemeliharaan Allah</t>
  </si>
  <si>
    <t>mensyukuri kemahakuasaan Allah dalam berbagai fenomena alam melalui lagu</t>
  </si>
  <si>
    <t>memahami bentuk-bentuk pemeliharaan Allah dan mempraktikkan sikap syukur atas pemeliharaan Allah dalam hidupnya.</t>
  </si>
  <si>
    <t>mensyukuri pemeliharaan Allah bagi anak-anak berkebutuhan khusus.</t>
  </si>
  <si>
    <t>merancang kegiatan bersama sebagai wujud ibadah yang berkenan kepada Allah.</t>
  </si>
  <si>
    <t>mensyukuri anggota tubuhnya yang diciptakan Allah semua bermanfaat untuk tujuan mulia dan melakukan tanggung jawab memelihara tubuhnya</t>
  </si>
  <si>
    <t>mensyukuri kuasa Allah di dalam seluruh peristiwa alam.</t>
  </si>
  <si>
    <t>memahami anggota tubuhnya yang diciptakan Allah semua bermanfaat untuk tujuan mulia dan melakukan tanggung jawab memelihara tubuhnya.</t>
  </si>
  <si>
    <t>memahami kuasa Allah di dalam seluruh peristiwa dan gejala alam.</t>
  </si>
  <si>
    <t>memahami manfaat tiap anggota tubuhnya untuk tujuan memuliakan Allah.</t>
  </si>
  <si>
    <t>memahami bahwa Allah yang mengatur seluruh isi bumi, baik iklim, cuaca maupun peristiwa gejala alam</t>
  </si>
  <si>
    <t>memahami dan bertanggung jawab terhadap alam ciptaan Allah dan segala isinya di lingkungan sekitarnya</t>
  </si>
  <si>
    <t>memahami ibadah yang berkenan kepada Allah melalui tindakan saling melayani dengan kasih</t>
  </si>
  <si>
    <t>mensyukuri bentuk kemahakuasaan Allah dalam berbagai fenomena alam.</t>
  </si>
  <si>
    <t>memahami kemahakuasaan Allah dalam berbagai fenomena alam melalui kisah nyata.</t>
  </si>
  <si>
    <t>rajin datang ke sekolah minggu, menolong teman, dan membawa Alkitab ke gereja</t>
  </si>
  <si>
    <t>tekun beribadah di sekolah minggu, menolong teman, dan membaca Alkitab.</t>
  </si>
  <si>
    <t>memahami pertobatan melalui teladan tokoh-tokoh Alkitab.</t>
  </si>
  <si>
    <t>menerima Yesus sebagai Juruselamatku.</t>
  </si>
  <si>
    <t>memahami Sepuluh Perintah Allah sebagai pedoman hidup, sehingga memiliki rasa hormat kepada orang tua, menghormati hidup, menghormati milik orang lain; serta mewujudkannya melalui sikap dan tindakan dalam hidup sehari-hari</t>
  </si>
  <si>
    <t>membaca surat resmi dan surat pribadi dengan intonasi, lafal, dan jeda yang tepat, mengidentifikasi informasi penting dari surat resmi dan surat pribadi baik dalam bentuk visual maupun audiovisual, mengenali dan mengeja kata-kata baru terhadap kombinasi huruf yang sering ditemui, membandingkan isi teks fiksi dan non fiksi, menemukan gaya bahasa (majas) dalam cerita yang dibaca, membaca dan memahami grafik,  membaca teks eksplanasi, menemukan sinonim dan antonim kata pada teks berita yang dibaca.</t>
  </si>
  <si>
    <t>memahami bacaan dengan mengenali bentuk dan bunyi huruf, mengeja kombinasi huruf berawalan b, membaca suku kata berawalan h dan c, membaca kata berawalan ka–ko dan la–lo, serta menyimpulkan informasi dari gambar.</t>
  </si>
  <si>
    <t>memahami dan menyimpulkan informasi dari teks nonsastra dan pesan teks sastra secara aural, menjelaskan penggunaan kata ajaib, memahami perbedaan tokoh, ide pokok, serta memahami instruksi sederhana yang didengar.</t>
  </si>
  <si>
    <t xml:space="preserve">membaca kata-kata sederhana dengan fasih serta memahami bacaan dengan membaca kata berawalan m, mengenali dan memahami 4 kata ajaib, membaca kalimat sesuai intonasi tanda baca, menunjukkan suku kata berawalan g pada nama benda dan binatang, </t>
  </si>
  <si>
    <t>merespons dengan baik dalam percakapan serta mengungkapkan perasaan dan gagasan secara lisan dengan memperkenalkan diri di depan orang banyak menggunakan volume dan artikulasi yang jelas, menjelaskan dan menceritakan gambar dengan suara jelas dan santun, serta mengelompokkan informasi pada gambar.</t>
  </si>
  <si>
    <t>menulis permulaan dengan benar melalui kata dan kalimat sederhana dengan menuliskan kata-kata sederhana, menuliskan kata berawalan huruf b, memahami penggunaan kalimat tanya, serta menulis kalimat tanya, perintah, dan larangan.</t>
  </si>
  <si>
    <t>menuliskan kata berawalan huruf m, menulis atau menggambar simpulan dari bacaan, menuliskan kata yang sering ditemui sehari-hari, serta menuliskan letak benda yang dikenali dengan baik.</t>
  </si>
  <si>
    <t>merespons dengan baik dalam percakapan serta mengungkapkan gagasan secara lisan dengan berbicara sopan menggunakan 4 kata ajaib, menjelaskan hubungan sebab-akibat sederhana dari fenomena, serta berpendapat tentang letak benda dengan jelas dan sopan.</t>
  </si>
  <si>
    <t>memahami informasi dari teks nonsastra dan pesan teks sastra secara aural dengan memahami instruksi sederhana, memahami perasaan tokoh dalam cerita, serta mengidentifikasi informasi pada sebuah kalimat.</t>
  </si>
  <si>
    <t>membaca kata-kata sederhana dengan fasih serta memahami bacaan dengan menyebutkan fungsi tanda titik dan tanda seru, menyebutkan dan membaca kata sederhana yang sering ditemui sehari-hari, serta mengucapkannya dengan benar.</t>
  </si>
  <si>
    <t>membaca kata-kata sederhana dengan fasih serta mengenali kata baru melalui tabel dan gambar, menemukan informasi pada bacaan, menjelaskan kata baru dengan bantuan visual, menyebutkan fungsi tanda koma, serta menjelaskan informasi dari bacaan.</t>
  </si>
  <si>
    <t>merespons dengan baik dalam percakapan, mengungkapkan perasaan dan gagasan melalui cerita pengalaman pribadi, serta menanggapi komentar dengan santun menggunakan suara jelas, intonasi tepat, dan volume sesuai tentang beragam topik.</t>
  </si>
  <si>
    <t>merespons dengan baik dalam percakapan serta mengungkapkan perasaan dan gagasan secara lisan dengan menceritakan kembali teks narasi yang dibaca serta berbicara sopan menggunakan kata maaf, tolong, permisi, silakan, dan terima kasih.</t>
  </si>
  <si>
    <t>menulis permulaan dengan benar melalui kata dan kalimat sederhana dengan menuliskan perbedaan gambar serta membuat beberapa kalimat sederhana pada teks tentang topik tertentu.</t>
  </si>
  <si>
    <t>menulis kata dan kalimat sederhana menggunakan huruf kapital, tanda baca, dan spasi yang tepat, menulis teks sederhana berupa cerita maupun kalimat dengan pola subjek, predikat, objek, serta  membedakan fakta dan opini dalam tulisan sederhana.</t>
  </si>
  <si>
    <t>memahami ide pokok informasi dari teks nonsastra yang didengarkan, mengidentifikasi tokoh, latar, dan alur cerita, menyimpulkan isi cerita, menyebutkan pesan moral, serta menyusun urutan kejadian dalam cerita yang diperdengarkan.</t>
  </si>
  <si>
    <t>menyajikan pendapat dengan pilihan kata dan gestur yang sesuai, menggunakan volume dan intonasi yang tepat, menyampaikan pendapat berdasarkan gambar yang diamati, menyampaikan laporan sederhana secara lisan, serta melakukan wawancara sederhana.</t>
  </si>
  <si>
    <t>membaca teks dengan intonasi, lafal, dan jeda yang tepat, menjawab pertanyaan bacaan, menandai informasi penting, menulis makna kosakata baru, membuat ringkasan isi bacaan, serta mengelompokkan informasi, membandingkan dua teks dengan topik serupa.</t>
  </si>
  <si>
    <t>menulis berbagai tipe teks sederhana dengan struktur yang runtut, menggunakan ejaan dan tanda baca yang benar, menyunting tulisan sederhana, serta menyampaikan isi tulisan secara lisan dengan baik.</t>
  </si>
  <si>
    <t xml:space="preserve"> memahami elemen bagian-bagian formulir, mengenali keunggulan surat elektronik, Melakukan wawancara (menggunakan kata maaf, tolong, dan terimakasih), memahami opini dan fakta dari sebuah bacaan, memberi tanggapan terhadap teks berita, mendiskusikan poster dan infografik tentang lingkungan.</t>
  </si>
  <si>
    <t>membandingkan panjang benda secara langsung, mengukur dan mengestimasi panjang benda menggunakan satuan tidak baku, serta menunjukkan pemahaman dalam membandingkan berat benda dan durasi waktu.</t>
  </si>
  <si>
    <r>
      <t>memiliki pemahaman dan intuisi bilangan (</t>
    </r>
    <r>
      <rPr>
        <i/>
        <sz val="11"/>
        <color theme="1"/>
        <rFont val="Calibri"/>
        <family val="2"/>
        <scheme val="minor"/>
      </rPr>
      <t>numbersense</t>
    </r>
    <r>
      <rPr>
        <sz val="11"/>
        <color theme="1"/>
        <rFont val="Calibri"/>
        <family val="2"/>
        <scheme val="minor"/>
      </rPr>
      <t>) pada bilangan cacah sampai 10.000; membaca, menulis, membandingkan, dan mengurutkan bilangan.</t>
    </r>
  </si>
  <si>
    <t xml:space="preserve">membandingkan dan mengurutkan berbagai pecahan termasuk pecahan campuran, melakukan operasi penjumlahan dan pengurangan pecahan, serta melakukan operasi perkalian dan pembagian pecahan dengan bilangan asli, mengubah pecahan menjadi berbagai bentuk pecahan lain serta membandingkan dan mengurutkan bilangan desimal (satu angka di belakang koma)
</t>
  </si>
  <si>
    <t>bernalar secara proporsional untuk menyelesaikan masalah sehari-hari dengan rasio satuan; memahami konsep rasio dan menggunakan bahasa rasio untuk menjelaskan hubungan perbandingan antara dua besaran, menentukan kesamaan rasio dengan bantuan tabel rasio, menentukan rasio satuan, menentukan rasio bagian terhadap bagian dan rasio bagian terhadap keseluruhan.</t>
  </si>
  <si>
    <t>menjelaskan letak dan kondisi geografis negara Indonesia menggunakan peta konvensional; menganalisis hubungan letak geografis negara Indonesia dengan mata pencaharian penduduk, menganalisis hubungan letak geografis negara Indonesia dengan keanekaragaman hayati, menelaah negara Indonesia yang dilewati garis khatulistiwa.</t>
  </si>
  <si>
    <t xml:space="preserve">merefleksikan sistem organ tubuh manusia yang dikaitkan dengan cara menjaga kesehatan tubuhnya; menganalisis sistem gerak pada manusia.
menjelaskan cara menjaga kesehatan organ gerak pada manusia.
</t>
  </si>
  <si>
    <t xml:space="preserve">mengonstruksi dan mengurai bangun ruang (kubus, balok, dan gabungannya) dan mengenali visualisasi spasial (bagian depan, atas, dan samping), membandingkan karakteristik antarbangun datar dan antarbangun ruang, menentukan lokasi pada peta yang menggunakan sistem berpetak.
</t>
  </si>
  <si>
    <t>menghasilkan upaya penghematan energi, serta pemanfaatan sumber energi alternative sebagai upaya mitigasi perubahan iklim; menjelaskan sistem tata surya; membedakan sumber energi terbarukan dan tak terbarukan, menganalisis dampak negatif penggunaan energi fosil yang berlebihan, menerapkan hemat energi dalam kehidupan sehari-hari.</t>
  </si>
  <si>
    <t>melakukan gerak tari sederhana di tempat dan berpindah dengan memperhatikan ruang, waktu, dan tenaga secara terpadu.</t>
  </si>
  <si>
    <t>menampilkan karya gerak dengan etika panggung yang baik dari sisi penampil dan penonton, dengan percaya diri dalam menyampaikan ide dan perasaan.</t>
  </si>
  <si>
    <t>menciptakan rangkaian gerak tari sederhana di tempat dan berpindah yang memiliki kesatuan gerak indah sesuai unsur tari.</t>
  </si>
  <si>
    <t>mengamati bentuk penyajian tari dan mengeksplorasi unsur tari dengan level gerak serta arah hadap sederhana.</t>
  </si>
  <si>
    <t>mengidentifikasi unsur tari dengan level gerak dan arah hadap serta menilai kemampuan diri dalam aktivitas tari.</t>
  </si>
  <si>
    <t>mengembangkan gerak tari sederhana dengan unsur tari, level, dan perubahan arah hadap secara terpadu.</t>
  </si>
  <si>
    <t>meragakan tari secara berkelompok dengan bekerja sama dan saling menghargai untuk mencapai tujuan bersama.</t>
  </si>
  <si>
    <t>mengamati latar belakang tari dan mengeksplorasi unsur tari dengan variasi level gerak dan perubahan arah hadap.</t>
  </si>
  <si>
    <t>mengidentifikasi unsur tari dengan variasi level dan arah hadap serta mengevaluasi pencapaian diri dalam pembelajaran tari.</t>
  </si>
  <si>
    <t>meragakan tari secara kooperatif dengan menunjukkan kerja sama, saling menghargai, dan tanggung jawab kelompok.</t>
  </si>
  <si>
    <t>mengembangkan variasi gerak tari dengan unsur tari, level, dan perubahan arah hadap secara kreatif dan harmonis.</t>
  </si>
  <si>
    <t>mengamati bentuk tari tradisi dan unsur pendukungnya serta mengekspresikan gerak tari dengan unsur pendukung.</t>
  </si>
  <si>
    <t>mengidentifikasi unsur pendukung tari dan menerima masukan orang lain untuk evaluasi serta perbaikan karya tari.</t>
  </si>
  <si>
    <t>meragakan gerak tari dengan unsur pendukung serta menunjukkan sikap kerja sama aktif dalam kelompok</t>
  </si>
  <si>
    <t>menyusun rangkaian gerak tari tradisi dengan pola kelompok secara terstruktur dan rapi.</t>
  </si>
  <si>
    <t>mengekspresikan tanggapan terhadap kejadian sekitar melalui pertunjukan tari untuk penonton atau masyarakat.</t>
  </si>
  <si>
    <t>menganalisis berbagai bentuk tari tradisi dan unsur pendukungnya serta mengekspresikan gerak tari secara kreatif.</t>
  </si>
  <si>
    <t>mengidentifikasi jenis unsur pendukung tari dan menggunakan masukan untuk menyempurnakan karya secara reflektif.</t>
  </si>
  <si>
    <t>meragakan tari dengan unsur pendukung, menerapkan desain kelompok, dan berkolaborasi secara kreatif dan bertanggung jawab.</t>
  </si>
  <si>
    <t>menyusun komposisi tari tradisi dan menerapkan pola kelompok secara variatif dan ekspresif, serta bermakna.</t>
  </si>
  <si>
    <t>menyajikan respons kritis terhadap kejadian lingkungan melalui karya tari kepada penonton secara apresiatif.</t>
  </si>
  <si>
    <t xml:space="preserve">merefleksikan dan mengapresiasi karya diri sendiri dan teman sekelas menggunakan kosa kata seni rupa yang sesuai; menyebutkan prinsip ritme dalam sebuah karya seni atau objek yang terdapat di lingkungan sekitar; menganalisis prinsip ritme dalam sebuah karya seni atau objek yang terdapat di lingkungan sekitar. </t>
  </si>
  <si>
    <t>merefleksikan dan mengapresiasi karya diri sendiri dan teman sekelas menggunakan kosa kata seni rupa yang sesuai; menentukan definisi ragam hias dengan tepat, menganalisis bentuk ragam hias dari daerah tertentu dengan menyebutkan ciri-cirinya, membandingkan jenis ragam hias flora, fauna, figuratif, dan geometris, menggambar ragam hias dengan kreativitasnya sendiri dengan memilih jenis ragam hias flora, fauna, figuratif, dan geometris.</t>
  </si>
  <si>
    <t xml:space="preserve"> mengidentifikasi dan menjelaskan jenis-jenis keseimbangan (simetris dan asimetris) dalam karya seni rupa, menyebutkan cara membuat motif ragam hias nusantara , menciptakan sketsa gambar dengan menerapkan salah satu prinsip keseimbangan, mengidentifikasi kelebihan dan kekurangan dari karya sendiri dan karya teman terkait penerapan prinsip keseimbangan.</t>
  </si>
  <si>
    <t>mengidentifikasi unsur-unsur seni rupa (garis, bentuk, warna, tekstur, dan ruang) yang terdapat pada suatu objek, menganalisis prinsip-prinsip seni rupa (kesatuan, keseimbangan, irama, penekanan, dan proporsi) yang digunakan pada suatu karya seni rupa, mengaplikasikan unsur dan prinsip seni rupa dalam membuat sebuah karya seni rupa sederhana.</t>
  </si>
  <si>
    <t>memahami konsep dasar Teknologi Digital dan  sistem komputer tingkat Pra Dasar</t>
  </si>
  <si>
    <t>mengenal dan memahami konsep berpikir komputasional, menerapkan pemecahan masalah  multilangkah dalam kehidupan sehari-hari sehingga mendapatkan solusinya</t>
  </si>
  <si>
    <t>mengetahui perbedaan manusia dan komputer dalam melakukan penginderaan dan perbedaan antara mesin cerdas dan mesin non-cerdas</t>
  </si>
  <si>
    <t>memahami manfaat dan cara kerja sederhana Kecerdasan Artifisial dalam Kehidupan Sehari-hari.</t>
  </si>
  <si>
    <t>mengklasifikasi benda konkret berdasarkan sifatnya, menyimulasi prediksi pola dan klasifikasi sistem Kecerdasan Artifisial</t>
  </si>
  <si>
    <t>mengetahui pengaruh Data input terhadap hasil mengenali pola dan klasifikasi Kecerdasan Artifisial.</t>
  </si>
  <si>
    <t>melagukan (nembang) macapat (Pucung, Gambuh, dan Kinanthi).</t>
  </si>
  <si>
    <t>mengidentifikasi, menyimpulkan, dan meneladan sifat-sifat bijaksana dan nilai-nilai kebajikan dari kehidupan para Bodhisattva dalam kisah Jataka, para Buddha, atau tokoh inspiratif Buddhis dalam menyayangi diri sendiri dengan menjaga kesehatan fisik dan batin di rumah dan di sekolah.</t>
  </si>
  <si>
    <t>mengenali dan memetakan identitas keluarga sendiri dan menguraikan perbedaan identitas keluarga orang lain, menyajikan hasil pemetaan dengan cara sederhana, menunjukkan sikap dan perilaku berbakti dan bangga pada keluarganya dan menghargai keluarga teman</t>
  </si>
  <si>
    <t>mengidentifikasi, menyimpulkan, dan meneladan sifat-sifat bijaksana dan nilai-nilai kebajikan dari kehidupan para Bodhisattva dalam kisah Jataka, para Buddha, atau tokoh inspiratif Buddhis dalam membiasakan diri untuk bersikap hormat dan menjaga ucapan di lingkungan sekolah, rumah, dan masyarakat.</t>
  </si>
  <si>
    <t>mengidentifikasi identitas Buddha Gotama dengan kalimat sederhana, membuat karya sederhana dalam berbagai jenis produk tentang identitas Buddha Gotama, menunjukkan sikap dan perilaku menerima dan meyakini identitas Buddha Gotama sebagai dasar keyakinan terhadap agama Buddha dengan disiplin mengikuti kegiatan keagamaan Buddha</t>
  </si>
  <si>
    <t>mengklasifikasikan perbedaan identitas dan budaya orang lain di lingkungan tempat tinggalnya, menyusun dan menyajikan laporan pengamatan identitas dan budaya orang lain di lingkungannya, menunjukkan sikap dan perilaku menerima dan menghargai perbedaan identitas dan budaya orang lain di lingkungannya sebagai bentuk mencintai bangsa dengan cara bekerja sama saling membantu dalam menyelesaikan tugas.</t>
  </si>
  <si>
    <t>menemukan kebijaksanaan dan sifat terbuka Bodhisattva dalam menghargai perbedaan, menghargai keragaman budaya dengan meneladan sifat Bodhisattva dalam menghargai keragaman, membuat karya sederhana dalam berbagai bentuk produk yang menggambarkan sikap menerima keragaman budaya, menunjukkan sikap dan perilaku terbuka melalui kerja sama menyelesaikan tugas tentang keragaman budaya di lingkungan rumah dan sekolah</t>
  </si>
  <si>
    <t>menganalisis berbagai bentuk budaya dan bahasa yang digunakan dalam agama Buddha dan di Indonesia, menjelaskan peran budaya dan bahasa bagi agama Buddha dan bangsa sebagai pembentuk identitas diri, menggunakan bahasa agama Buddha dan bahasa Indonesia secara sederhana, membuat karya sederhana dalam berbagai bentuk produk tentang budaya agama Buddha dan bangsa Indonesia, bekerja sama saling melengkapi sebagai bentuk sikap dan perilaku menghargai bahasa dan budaya agama Buddha maupun bangsa Indonesia</t>
  </si>
  <si>
    <t>menganalisis ragam bahasa dalam agama Buddha, budaya dan bahasa daerah di Indonesia sebagai pembentuk identitas agama dan pemersatu, menggunakan bahasa dalam agama Buddha untuk keagamaan dan bahasa Indonesia sebagai bahasa pemersatu, menunjukkan sikap dan perilaku baik dengan menggunakan bahasa dalam agama Buddha dan bahasa Indonesia secara tepat</t>
  </si>
  <si>
    <t>mengidentifikasi masalah-masalah yang dihadapi dalam kehidupan manusia, menyimpulkan dengan kata-kata sendiri sifat-sifat Buddha dan Bodhisattva pada kisah Jataka dalam menyelesaikan masalah kehidupan dan relevansinya dengan konteks kehidupan sehari-hari, menunjukkan sikap dan perilaku meneladan sifat-sifat Bodhisattva pada kisah Jataka dalam menyelesaikan masalah; meneladan sifat-sifat Buddha dan Bodhisattva dalam menyelesaikan masalah atau kesulitan dalam kehidupan</t>
  </si>
  <si>
    <t>menilai dan mengkontruksi solusi penyelesaian masalah kesenjangan dalam kehidupan bermasyarakat, berbangsa, dan bernegara melalui musyawarah; menemukan nilai-nilai moral dalam riwayat Pangeran Sidharta dan sikap Buddha dalam menyelesaikan masalah kehidupan bermasyarakat, berbangsa, dan bernegara; meneladan sifat-sifat Pangeran Siddharta dan Buddha dalam menyelesaikan masalah kehidupan bermasyarakat, berbangsa dan bernegara melalui musyawarah</t>
  </si>
  <si>
    <t>mengenali identitas agama yang dianutnya dan berbagai identitas aliran agama Buddha lainnya, menguraikan dengan bahasa sendiri identitas agama yang dianutnya dan berbagai identitas aliran agama Buddha lainnya, membuat karya sederhana tentang identitas agama yang dianutnya dan berbagai identitas aliran agama Buddha lainnya, menghargai dan bekerja sama dengan orang lain yang berbeda identitas aliran dalam agama Buddha</t>
  </si>
  <si>
    <t>menceritakan kembali kehidupan Bodhisattva dalam kisah Jataka dengan menggunakan kata-kata sendiri, menyimpulkan sifat menghargai yang dimiliki Bodhisattva, menentukan pilihan untuk meniru sifat menghargai yang dimiliki Bodhisattva, menunjukkan sikap dan perilaku menghargai terhadap sesama manusia</t>
  </si>
  <si>
    <t>mengidentifikasi simbol-simbol keagamaan Buddha, menguraikan makna ragam simbol keagamaan Buddha dengan bahasa sendiri, memodifikasi ragam simbol keagamaan Buddha dengan kreaifitasnya sendiri, menghormati ragam simbol keagamaan Buddha dengan merawat simbol-simbol keagamaan Buddha</t>
  </si>
  <si>
    <t>menceritakan kembali kehidupan Bodhisattva dalam kisah Jataka dengan menggunakan kata-kata sendiri, menyimpulkan sifat menghargai yang dimiliki Bodhisattva dalam kisah Jataka, menentukan pilihan untuk meniru sifat menghargai yang dimiliki Bodhisattva, menunjukkan sikap dan perilaku menghargai lingkungan sekitarnya</t>
  </si>
  <si>
    <t>mendeskripsikan peran doa dalam kegiatan sehari-hari, menguraikan dengan bahasa sendiri cara dan jenis doa dari berbagai aliran agama Buddha, menyusun rencana melakukan doa Buddhis dalam kegiatan sehari-hari, melaksanakan ragam doa Buddhis dalam kegiatan sehari-hari, menunjukkan sikap dan perilaku menghargai orang lain yang menjalankan doa atau ibadah dengan mengingatkan dan menciptakan suasana hikmat, berperan serta dalam doa bersama antar agama dan kepercayaan serta mendukung kegiatan keagamaan antar agama dan kepercayaan di lingkungan sekolah</t>
  </si>
  <si>
    <t>menuliskan kembali dengan kata-kata sendiri kisah kehidupan Pangeran Siddharta dalam menghargai sesama manusia dan lingkungan, menguraikan peran pelajar terhadap lingkungan, membuat karya sederhana yang menggambarkan sikap dan perilaku menghargai sesama manusia di lingkungan terdekatnya, membuat dan menjalankan pernyataan sikap menghargai lingkungan sekolah dan lingkungan rumah ibadah</t>
  </si>
  <si>
    <t>mengenali identitas aliran agama Buddha berdasarkan doa dan kegiatan keagamaan, menilai berbagai ragam doa dan kegiatan aliran keagamaan Buddha, membuat karya kreatif yang menggambarkan identitas masing-masing aliran agama Buddha berdasarkan doa dan kegiatan keagamaan, menunjukkan sikap dan perilaku menghargai aliran agama Buddha, berperan serta mendukung kegiatan keagamaan dari aliran agama Buddha yang berbeda melalui berbagai kegiatan kreatif secara bersama-sama atau saling bergantian</t>
  </si>
  <si>
    <t>mengidentifikasi cara Pangeran Siddharta menyelesaikan masalah dalam pergaulan sehari-hari, menemukan cara penyelesaian masalah pergaulan yang dilakukan Pangeran Siddharta disesuaikan dengan konteks kekinian, meneladan sikap Pangeran Siddharta dalam menyelesaikan masalah pergaulan dengan berbagai cara.</t>
  </si>
  <si>
    <t>mengidentifikasi cara dan peralatan puja dari berbagai aliran atau tradisi agama Buddha, menjelaskan dengan kata-kata sendiri fungsi serta makna cara dan peralatan puja dari berbagai aliran agama Buddha, menggunakan peralatan puja dalam kegiatan keagamaan salah satu aliran agama Buddha, menunjukkan sikap dan perilaku menghargai aliran lain ketika melaksanakan puja dengan berbagai peralatan puja, Bersatu saling menghargai keragaman cara dan peralatan puja dari agama dan kepercayaan lain.</t>
  </si>
  <si>
    <t>mengidentifikasi sifat Bodhisattva dan nilai-nilai moral dari riwayat kehidupan Pangeran Siddharta dan Buddha dalam berterima kasih dan dalam menghadapi hambatan untuk meraih kesuksesan, menjelaskan perilaku diri sendiri dan orang lain dalam berterima kasih dan dalam menghadapi hambatan meraih kesuksesan, menunjukkan sikap dan perilaku meneladan sifat Bodhisattva dan nilai-nilai moral Pangeran Siddharta dan Buddha dalam berterima kasih dan dalam menghadapi hambatan untuk meraih kesuksesan dengan menyusun program</t>
  </si>
  <si>
    <t>mengevaluasi dan menemukan solusi bijaksana terhadap masalah hak dan kewajiban sebagai umat Buddha, warga negara, dan warga masyarakat melalui musyawarah berdasar nilai-nilai Pancasila dasar negara, Buddha Dhamma, dan nilai-nilai Pancasila Buddhis; mengaitkan masalah hak dan kewajiban sebagai umat Buddha, warga negara, dan warga masyarakat dengan nilai-nilai umum Hukum Sebab Akibat yang Bergantungan, menunjukkan sikap dan perilaku sesuai nilai-nilai Pancasila dasar negara, Buddha Dhamma, dan nilai-nilai Pancasila Buddhis dalam memenuhi hak dan menjalankan kewajiban sebagai umat Buddha, warga negara, dan warga masyarakat di lingkungan tempat tinggalnya.</t>
  </si>
  <si>
    <t>mengelompokkan ragam identitas agama dan kepercayaan masyarakat di lingkungan tempat tinggalnya, menjelaskan peredaan dengan bahasa sendiri ragam identitas agama dan kepercayaan masyarakat di lingkungan tempat tinggalnya, membuat karya sederhana tentang ragam identitas agama dan kepercayaan masyarakat di lingkungan tempat tinggalnya, menghargai dan bekerja sama dengan orang lain yang berbeda identitas agama dan kepercayaan dilingkungan tempat tinggalnya.</t>
  </si>
  <si>
    <t>mengenali kebutuhan dalam pergaulan dan dalam berinteraksi, menjelaskan dengan bahasa sendiri peran dan fungsi nilai-nilai kediaman luhur dalam memenuhi kebutuhan dalam pergaulan dengan sesama, berlandaskan nilai-nilai Hukum Karma di lingkungan rumah, sekolah, dan rumah ibadah, membuat laporan sederhana pengamalan nilai-nilai kediaman luhur dalam pergaulan dengan sesama berlandaskan nilai-nilai Hukum Karma</t>
  </si>
  <si>
    <t>mengenali simbol-simbol umum agama dan kepercayaan lain, menemukan makna keragaman simbol agama dan kepercayaan degan cara berdialog dan bertanya pada teman, membuat karya sederhana mengenai simbol-simbol umum agama dan kepercayaan temannya di sekolah dan memerikannya pada waktu yang tepat, menghormati simbol-simbol umum agama dan kepercayaan teman-temannya di sekolah dengan cara bekerja sama menjaga dan tidak merusak simbol-simbol keagamaan dan kepercayaan orang lain.</t>
  </si>
  <si>
    <t>menilai kondisi sosial masyarakat yang membutuhkan bantuan, menemukan nilai-nilai Pancasila dasar negara yang relevan dengan kebutuhan untuk membantu sesama dan musyawarah; menyusun dan menyaji rencana membantu sesama di lingkungan rumah, vihara, dan sekolah melalui musyawarah sederhana berdasarkan nilai-nilai Pancasila dasar negara, memuat laporan sederhana pelaksanaan sikap membantu sesama di lingkungan rumah, vihara, dan sekolah berlandaskan nilai-nilai Hukum Karma</t>
  </si>
  <si>
    <t>mengindentifikasi, menilai sikap dan perilaku orang terhadap aturan, sopan santun, dan masalah sosial di masyarakat; mendeskripsikan nilai-nilai Pancasila Buddhis dan kesempurnaan (paramita) yang relevan dengan pelaksanaan aturan, sopan santun, dan masalah sosial; menunjukkan sikap dan perilaku menjalankan nilai-nilai Pancasila Buddhis dan kesempurnaan dalam mematuhi aturan, bersikap santun, bermusyawarah dalam menyelesaikan masalah sosial sederhana di lingkungan rumah, sekolah, dan rumah ibadah berlandaskan kesadaran nilai umum Hukum Sebab Akibat yang Saling Bergantungan</t>
  </si>
  <si>
    <t>menganalisis, menilai, masalah kebersihan dan kelestarian lingkungan didasari kesadaran berlakunya Hukum Sebab Akibat yang Saling Bergantungan, merumuskan dan menyajikan solusi masalah kebersihan dan kelestarian lingkungan rumah, sekolah, dan rumah ibadah melalui musyawarah berlandaskan nilai-nilai kesempurnaan (paramita) dan sila Bodhisattva, mengkontruksi sikap dan perilaku sesuai nilai-nilai kesempurnaan dalam menjaga kebersihan dan kelestarian lingkungan rumah, sekolah, dan rumah ibadah</t>
  </si>
  <si>
    <t>menganalisis masalah perbedaan dalam kehidupan bermasyarakat, berbangsa, dan bernegara, mengkontruksi solusi terhadap masalah perbedaan di lingkungan rumah, sekolah, dan rumah ibadah melalui musyawarah dengan mengamalkan nilai-nilai Pancasila dasar negara dan nilai-nilai Pancasila Buddhis berlandaskan kesadaran terhadap nilai-nilai umum Hukum Sebab Akibat yang Saling Bergantungan, menunjukkan sikap dan perilaku menghargai perbedaan di lingkungan rumah, sekolah, dan rumah ibadah</t>
  </si>
  <si>
    <t>mengevaluasi dan menemukan solusi bijaksana terhadap masalah hak dan kewajiban sebagai siswa dan anak melalui musyawarah berdasarkan nilai-nilai Pancasila dasar negara, Buddha Dhamma, dan nilai-nilai Pancasila Buddhis; menemukan hubungan antara masalah hak dan kewajiban sebagai siswa dan anak dengan nilai-nilai umum Hukum Sebab Akibat yang Bergantungan, menunjukkan sikap dan perilaku sesuai nilai-nilai Buddha Dhamma dan Pancasila Buddhis dalam memenuhi hak dan menjalankan kewajiban sebagai siswa dan anak.</t>
  </si>
  <si>
    <t>menentukan nilai-nilai kediaman luhur yang relevan dengan pelaksanaan aturan dan sopan santun, menilai perilaku yang bertentangan dengan aturan dan sopan santun dengan bermusyawarah, menerapkan aturan dan sopan santun dalam bersikap dan berperilaku di rumah, di sekolah dan di rumah ibadah didasari kesadaran terhadap nilai-nilai umum Hukum Karma</t>
  </si>
  <si>
    <t>menguraikan nilai-nilai Pancasila dasar Negara yang sesuai dengan kebutuhan dalam menjalankan aturan dan sopan santun, mengevaluasi perilaku diri sendiri dan orang lain yang tidak sesuai dengan nilai-nilai Pancasila dasar negara, menjalankan aturan dan sopan santun di lingkungan rumah, sekolah, dan rumah ibadah yang sesuai dengan nilai-nilai Pancasila dasar Negara berlandaskan nilai-nilai Hukum Karma</t>
  </si>
  <si>
    <t>mengidentifikasi secara lisan identitas diri sebagai pribadi beragama Buddha, menguraikan perbedaan identitas diri dan identitas teman, menyajikan secara lisan perbedaan identitas diri dan identitas teman, menunjukkan sikap keterbukaan dan perilaku hormat menghargai perbedaan identitas dan budaya teman di sekolah</t>
  </si>
  <si>
    <t>menguraikan peran tokoh pendiri bangsa Indonesia dan peran Buddha dalam menerima keragaman budaya dan menyajikannya melalui narasi sederhana, menilai peran tokoh pendiri bangsa dan peran Buddha dalam menerima keragaman budaya dengan kehidupan sehari-hari, menunjukkan sikap dan perilaku meneladan tokoh pendiri bangsa dan peran Buddha dalam menerima keragaman budaya dalam kehidupan sehari-hari melalui berbagai kegiatan terprogram bersama teman-teman sekolahnya.</t>
  </si>
  <si>
    <t>mengklasifikasikan tata cara ibadah berbagai aliran agama Buddha, dan mengenal ibadah agama dan kepercayaan lain, menjalankan ibadah agama Buddha, menunjukkan sikap dan perilaku menghargai melalui kunjungan dan/atau berperan mendukung kegiatan dari berbagai aliran agama Buddha, serta agama dan kepercayaan lain, menghormati pelaksanaan ibadah dari berbagai aliran atau tradisi dalam agama Buddha serta dari agama dan kepercayaan lain.</t>
  </si>
  <si>
    <t>35</t>
  </si>
  <si>
    <t>Bahasa Mandarin</t>
  </si>
  <si>
    <t>Karate</t>
  </si>
  <si>
    <t>Pilihan 1</t>
  </si>
  <si>
    <t>Pilihan 2</t>
  </si>
  <si>
    <t>Pilihan 3</t>
  </si>
  <si>
    <t>Pilihan 4</t>
  </si>
  <si>
    <t>SD Negeri 2 Tulus besar</t>
  </si>
  <si>
    <t>20517698</t>
  </si>
  <si>
    <t>Jl. Mangundarmo No. 85 Tulusbesar</t>
  </si>
  <si>
    <t>03</t>
  </si>
  <si>
    <t>Kemulan</t>
  </si>
  <si>
    <t>Tulusbesar</t>
  </si>
  <si>
    <t>sdn2tulusbesar@gmail.com</t>
  </si>
  <si>
    <t>Manis Ari Wahyuni,S.Pd</t>
  </si>
  <si>
    <t>197210092025212003</t>
  </si>
  <si>
    <t>14</t>
  </si>
  <si>
    <t>1 (satu)</t>
  </si>
  <si>
    <t>198405052019032012</t>
  </si>
  <si>
    <t>Suyati, S.Pd</t>
  </si>
  <si>
    <t>AFIF PUTRA RAMADHAN</t>
  </si>
  <si>
    <t>AKHTARI BIMANTARA</t>
  </si>
  <si>
    <t>ALMIRA AHZARA</t>
  </si>
  <si>
    <t>ANNASYA KEYLA AURISKA</t>
  </si>
  <si>
    <t>AQILA DEVIANA AL ZAHRA</t>
  </si>
  <si>
    <t>ARISTA ADINDA ZAHRANY</t>
  </si>
  <si>
    <t>ARYAN ZARIF DANIEL PAMBUDI</t>
  </si>
  <si>
    <t>FATHAN MAULANA ALFARIQ</t>
  </si>
  <si>
    <t>KHANSA SHAQEENA ALMAHYRA</t>
  </si>
  <si>
    <t>MOHAMMAD ARKA HAIDAR RISYAD</t>
  </si>
  <si>
    <t>MUHAMMAD SABILILLAH FAHRI RAMADHAN</t>
  </si>
  <si>
    <t>NUR FALISHA</t>
  </si>
  <si>
    <t>RAFFA AZKA ALFARIDZI</t>
  </si>
  <si>
    <t>SAFINA TUNNAJAH</t>
  </si>
  <si>
    <t>3189211023</t>
  </si>
  <si>
    <t>3189639338</t>
  </si>
  <si>
    <t>3181735690</t>
  </si>
  <si>
    <t>3171326098</t>
  </si>
  <si>
    <t>3182693441</t>
  </si>
  <si>
    <t>3183158140</t>
  </si>
  <si>
    <t>3188839411</t>
  </si>
  <si>
    <t>3197270680</t>
  </si>
  <si>
    <t>3175598821</t>
  </si>
  <si>
    <t>MALANG</t>
  </si>
  <si>
    <t>PASURUAN</t>
  </si>
  <si>
    <t>JEMBER</t>
  </si>
  <si>
    <t>GORONTALO</t>
  </si>
  <si>
    <t>SURABAYA</t>
  </si>
  <si>
    <t>24/10/2018</t>
  </si>
  <si>
    <t>14/01/2019</t>
  </si>
  <si>
    <t>13/09/2018</t>
  </si>
  <si>
    <t>28/05/2018</t>
  </si>
  <si>
    <t>23/03/2019</t>
  </si>
  <si>
    <t>14/03/2017</t>
  </si>
  <si>
    <t>Jl. MANGUNDARMO RT. 35 RW. 03 DESA TULUSBESAR KEC. TUMPANG</t>
  </si>
  <si>
    <t>Jl. RAYA BELUNG UTARA RT. 01 RW. 01 DESA BELUNG KEC. PONCOKUSUMO</t>
  </si>
  <si>
    <t>Jl. RAYA BELUNG RT. 01 RW. 01 DESA BELUNG KEC. PONCOKUSUMO</t>
  </si>
  <si>
    <t>Jl. MPU BARADA RT. 22 RW. 02 DESA TULUSBESAR KEC. TUMPANG</t>
  </si>
  <si>
    <t>DUSUN PRAPATAN RT. 37 RW. 04 DESA TULUSBESAR KEC. TUMPANG</t>
  </si>
  <si>
    <t>Jl. MANGUNDARMO RT. 34 RW. 03 DESA TULUSBESAR KEC. TUMPANG</t>
  </si>
  <si>
    <t>Jl. RAYA PRAPATAN TULUSAYU RT. 39 RW. 05 DESA TULUSBESAR KEC. TUMPANG</t>
  </si>
  <si>
    <t>Jl. MANGUNDARMO DESA TULUSBESAR KEC. TUMPANG</t>
  </si>
  <si>
    <t>DUSUN PRAPATAN RT. 36 RW. 04 DESA TULUSBESAR KEC. TUMPANG</t>
  </si>
  <si>
    <t>Jl. MANGUNDARMO GG. I RT.32 RW. 03 DESA TULUSBESAR KEC. TUMPANG</t>
  </si>
  <si>
    <t>Jl. MPU GANDRING RT. 18 RW. 01 DESA TULUSBESAR KEC. TUMPANG</t>
  </si>
  <si>
    <t>AHMAD ZAINUL</t>
  </si>
  <si>
    <t>CHORI WAHYU SETYA</t>
  </si>
  <si>
    <t>KHOIRUL MUSTAIN</t>
  </si>
  <si>
    <t>SIGIT ILONAH</t>
  </si>
  <si>
    <t>HARIANTO</t>
  </si>
  <si>
    <t>MUHAMMAD AGUS ARIF</t>
  </si>
  <si>
    <t>DIAN RISKI BUDIANTO</t>
  </si>
  <si>
    <t>SUKARMAT</t>
  </si>
  <si>
    <t>MUHAMMAD SULIADI</t>
  </si>
  <si>
    <t>JUMAKIR</t>
  </si>
  <si>
    <t>MOH. SOLIHIN</t>
  </si>
  <si>
    <t>DIDIK SULISTYANTO</t>
  </si>
  <si>
    <t>SUPRIYANTO</t>
  </si>
  <si>
    <t>MINA TOYIBATUL</t>
  </si>
  <si>
    <t>RIANAH</t>
  </si>
  <si>
    <t>IRMA ANDRIANI NINGSIH</t>
  </si>
  <si>
    <t>CICIK RAHAYU</t>
  </si>
  <si>
    <t>RENNY FITRIA</t>
  </si>
  <si>
    <t>KUSNIATUL WACHIDAH</t>
  </si>
  <si>
    <t>SUSI WAHYUNI</t>
  </si>
  <si>
    <t>RIRIN KHOIRIYAH</t>
  </si>
  <si>
    <t>SELA AYUNINGTYAS</t>
  </si>
  <si>
    <t>IRAWATI CANDRA DEWI</t>
  </si>
  <si>
    <t>LUN H. NTUU</t>
  </si>
  <si>
    <t>INDRAWATI</t>
  </si>
  <si>
    <t>NURHAYATI</t>
  </si>
  <si>
    <t>ISTIANI</t>
  </si>
  <si>
    <t>JAWA TIMUR</t>
  </si>
  <si>
    <t>Perempuan</t>
  </si>
  <si>
    <t>AFIF</t>
  </si>
  <si>
    <t>ALMIRA</t>
  </si>
  <si>
    <t>AQILA</t>
  </si>
  <si>
    <t>ARISTA</t>
  </si>
  <si>
    <t>FATHAN</t>
  </si>
  <si>
    <t>KHANSA</t>
  </si>
  <si>
    <t>SAFINA</t>
  </si>
  <si>
    <t>BIMA</t>
  </si>
  <si>
    <t>KEYLA</t>
  </si>
  <si>
    <t>DANIEL</t>
  </si>
  <si>
    <t>ARKA</t>
  </si>
  <si>
    <t>FALISHA</t>
  </si>
  <si>
    <t>SABIL</t>
  </si>
  <si>
    <t>RAFA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</si>
</sst>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quot;&quot;"/>
    <numFmt numFmtId="165" formatCode="0.0"/>
  </numFmts>
  <fonts count="93">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11"/>
      <color theme="1"/>
      <name val="Arial"/>
      <family val="2"/>
    </font>
    <font>
      <sz val="11"/>
      <color theme="0"/>
      <name val="Arial"/>
      <family val="2"/>
    </font>
    <font>
      <sz val="11"/>
      <color theme="7" tint="-0.499984740745262"/>
      <name val="Arial"/>
      <family val="2"/>
    </font>
    <font>
      <sz val="11"/>
      <color theme="1"/>
      <name val="Calibri"/>
      <family val="2"/>
      <charset val="1"/>
      <scheme val="minor"/>
    </font>
    <font>
      <sz val="11"/>
      <color theme="0"/>
      <name val="Calibri"/>
      <family val="2"/>
      <charset val="1"/>
      <scheme val="minor"/>
    </font>
    <font>
      <sz val="11"/>
      <color theme="0"/>
      <name val="Calibri"/>
      <family val="2"/>
      <scheme val="minor"/>
    </font>
    <font>
      <sz val="11"/>
      <color theme="1"/>
      <name val="Calibri"/>
      <family val="2"/>
      <scheme val="minor"/>
    </font>
    <font>
      <sz val="11"/>
      <color theme="1"/>
      <name val="Arial Narrow"/>
      <family val="2"/>
    </font>
    <font>
      <b/>
      <sz val="11"/>
      <color theme="0"/>
      <name val="Arial"/>
      <family val="2"/>
    </font>
    <font>
      <sz val="8"/>
      <name val="Calibri"/>
      <family val="2"/>
      <charset val="1"/>
      <scheme val="minor"/>
    </font>
    <font>
      <sz val="16"/>
      <color theme="0"/>
      <name val="Arial Black"/>
      <family val="2"/>
    </font>
    <font>
      <b/>
      <sz val="11"/>
      <color theme="0"/>
      <name val="Calibri"/>
      <family val="2"/>
      <scheme val="minor"/>
    </font>
    <font>
      <sz val="11"/>
      <color theme="0"/>
      <name val="Arial Narrow"/>
      <family val="2"/>
    </font>
    <font>
      <b/>
      <sz val="12"/>
      <color theme="0"/>
      <name val="Arial"/>
      <family val="2"/>
    </font>
    <font>
      <b/>
      <sz val="26"/>
      <color theme="0"/>
      <name val="Arial"/>
      <family val="2"/>
    </font>
    <font>
      <sz val="38"/>
      <color theme="0"/>
      <name val="Arial"/>
      <family val="2"/>
    </font>
    <font>
      <sz val="48"/>
      <color theme="0"/>
      <name val="Arial Black"/>
      <family val="2"/>
    </font>
    <font>
      <sz val="36"/>
      <color theme="0"/>
      <name val="Comic Sans MS"/>
      <family val="4"/>
    </font>
    <font>
      <b/>
      <sz val="36"/>
      <color theme="0"/>
      <name val="Arial"/>
      <family val="2"/>
    </font>
    <font>
      <b/>
      <sz val="28"/>
      <color theme="0"/>
      <name val="Arial"/>
      <family val="2"/>
    </font>
    <font>
      <b/>
      <sz val="11"/>
      <color theme="1"/>
      <name val="Arial"/>
      <family val="2"/>
    </font>
    <font>
      <sz val="8"/>
      <color theme="0"/>
      <name val="Arial"/>
      <family val="2"/>
    </font>
    <font>
      <sz val="9"/>
      <color theme="1"/>
      <name val="Arial"/>
      <family val="2"/>
    </font>
    <font>
      <b/>
      <sz val="10"/>
      <color theme="0"/>
      <name val="Arial"/>
      <family val="2"/>
    </font>
    <font>
      <b/>
      <i/>
      <sz val="11"/>
      <color theme="1"/>
      <name val="Arial"/>
      <family val="2"/>
    </font>
    <font>
      <b/>
      <sz val="8"/>
      <color theme="0"/>
      <name val="Arial"/>
      <family val="2"/>
    </font>
    <font>
      <b/>
      <sz val="9"/>
      <color theme="0"/>
      <name val="Arial"/>
      <family val="2"/>
    </font>
    <font>
      <b/>
      <i/>
      <sz val="8"/>
      <color theme="1"/>
      <name val="Arial"/>
      <family val="2"/>
    </font>
    <font>
      <b/>
      <i/>
      <sz val="9"/>
      <color theme="1"/>
      <name val="Arial"/>
      <family val="2"/>
    </font>
    <font>
      <b/>
      <sz val="12"/>
      <color theme="1"/>
      <name val="Arial"/>
      <family val="2"/>
    </font>
    <font>
      <sz val="11"/>
      <color rgb="FFFF0000"/>
      <name val="Arial"/>
      <family val="2"/>
    </font>
    <font>
      <i/>
      <sz val="9"/>
      <color indexed="81"/>
      <name val="Tahoma"/>
      <family val="2"/>
    </font>
    <font>
      <b/>
      <sz val="18"/>
      <color theme="0"/>
      <name val="Arial"/>
      <family val="2"/>
    </font>
    <font>
      <b/>
      <sz val="22"/>
      <color theme="0"/>
      <name val="Calibri"/>
      <family val="2"/>
      <scheme val="minor"/>
    </font>
    <font>
      <b/>
      <sz val="18"/>
      <color theme="0"/>
      <name val="Calibri"/>
      <family val="2"/>
      <scheme val="minor"/>
    </font>
    <font>
      <sz val="9"/>
      <color theme="1"/>
      <name val="Arial Narrow"/>
      <family val="2"/>
    </font>
    <font>
      <sz val="10"/>
      <color theme="1"/>
      <name val="Arial Narrow"/>
      <family val="2"/>
    </font>
    <font>
      <b/>
      <sz val="11"/>
      <color theme="0"/>
      <name val="Arial Narrow"/>
      <family val="2"/>
    </font>
    <font>
      <b/>
      <sz val="14"/>
      <color theme="0"/>
      <name val="Arial"/>
      <family val="2"/>
    </font>
    <font>
      <sz val="24"/>
      <color theme="0"/>
      <name val="Calibri"/>
      <family val="2"/>
      <scheme val="minor"/>
    </font>
    <font>
      <b/>
      <i/>
      <sz val="11"/>
      <color theme="0"/>
      <name val="Arial"/>
      <family val="2"/>
    </font>
    <font>
      <b/>
      <i/>
      <sz val="12"/>
      <color theme="0"/>
      <name val="Arial"/>
      <family val="2"/>
    </font>
    <font>
      <i/>
      <u/>
      <sz val="11"/>
      <color theme="0"/>
      <name val="Arial"/>
      <family val="2"/>
    </font>
    <font>
      <b/>
      <i/>
      <u/>
      <sz val="22"/>
      <color theme="0"/>
      <name val="Arial"/>
      <family val="2"/>
    </font>
    <font>
      <b/>
      <sz val="11"/>
      <color theme="1"/>
      <name val="Calibri"/>
      <family val="2"/>
      <scheme val="minor"/>
    </font>
    <font>
      <b/>
      <sz val="18"/>
      <color theme="1"/>
      <name val="Calibri"/>
      <family val="2"/>
      <scheme val="minor"/>
    </font>
    <font>
      <b/>
      <sz val="14"/>
      <color theme="1"/>
      <name val="Calibri"/>
      <family val="2"/>
      <scheme val="minor"/>
    </font>
    <font>
      <sz val="14"/>
      <color theme="1"/>
      <name val="Arial Black"/>
      <family val="2"/>
    </font>
    <font>
      <b/>
      <sz val="11"/>
      <color rgb="FFFF0000"/>
      <name val="Calibri"/>
      <family val="2"/>
      <scheme val="minor"/>
    </font>
    <font>
      <b/>
      <sz val="16"/>
      <color theme="1"/>
      <name val="Arial"/>
      <family val="2"/>
    </font>
    <font>
      <b/>
      <sz val="8"/>
      <color rgb="FF66FF99"/>
      <name val="Arial Narrow"/>
      <family val="2"/>
    </font>
    <font>
      <sz val="9"/>
      <color theme="1" tint="4.9989318521683403E-2"/>
      <name val="Arial"/>
      <family val="2"/>
    </font>
    <font>
      <sz val="11"/>
      <color rgb="FF7030A0"/>
      <name val="Arial"/>
      <family val="2"/>
    </font>
    <font>
      <b/>
      <sz val="11"/>
      <color rgb="FFFF0000"/>
      <name val="Arial"/>
      <family val="2"/>
    </font>
    <font>
      <sz val="11"/>
      <color theme="0"/>
      <name val="Amasis MT Pro Black"/>
      <family val="1"/>
    </font>
    <font>
      <sz val="16"/>
      <color theme="0"/>
      <name val="Calibri"/>
      <family val="2"/>
      <scheme val="minor"/>
    </font>
    <font>
      <b/>
      <sz val="16"/>
      <color theme="0"/>
      <name val="Calibri"/>
      <family val="2"/>
      <scheme val="minor"/>
    </font>
    <font>
      <b/>
      <sz val="20"/>
      <color theme="1"/>
      <name val="Calibri"/>
      <family val="2"/>
      <scheme val="minor"/>
    </font>
    <font>
      <b/>
      <sz val="12"/>
      <color theme="9" tint="-0.499984740745262"/>
      <name val="Arial"/>
      <family val="2"/>
    </font>
    <font>
      <u/>
      <sz val="11"/>
      <color theme="10"/>
      <name val="Calibri"/>
      <family val="2"/>
      <charset val="1"/>
      <scheme val="minor"/>
    </font>
    <font>
      <b/>
      <sz val="10"/>
      <color theme="0"/>
      <name val="Arial Black"/>
      <family val="2"/>
    </font>
    <font>
      <sz val="10"/>
      <color theme="0"/>
      <name val="Arial Black"/>
      <family val="2"/>
    </font>
    <font>
      <b/>
      <sz val="16"/>
      <color theme="0"/>
      <name val="Arial"/>
      <family val="2"/>
    </font>
    <font>
      <sz val="11"/>
      <color theme="0"/>
      <name val="Arial Black"/>
      <family val="2"/>
    </font>
    <font>
      <b/>
      <sz val="16"/>
      <color theme="0"/>
      <name val="Arial Black"/>
      <family val="2"/>
    </font>
    <font>
      <sz val="11"/>
      <color theme="1"/>
      <name val="Calibri"/>
      <family val="2"/>
    </font>
    <font>
      <sz val="11"/>
      <color theme="1"/>
      <name val="Calibri"/>
      <family val="2"/>
      <scheme val="minor"/>
    </font>
    <font>
      <sz val="12"/>
      <color theme="1"/>
      <name val="&quot;Calibri&quot;"/>
    </font>
    <font>
      <sz val="11"/>
      <color rgb="FF000000"/>
      <name val="Calibri"/>
      <family val="2"/>
      <scheme val="minor"/>
    </font>
    <font>
      <sz val="8"/>
      <color theme="1"/>
      <name val="Roboto"/>
    </font>
    <font>
      <sz val="11"/>
      <name val="Calibri"/>
      <family val="2"/>
      <scheme val="minor"/>
    </font>
    <font>
      <sz val="11"/>
      <color rgb="FF211E1E"/>
      <name val="Calibri"/>
      <family val="2"/>
      <scheme val="minor"/>
    </font>
    <font>
      <b/>
      <sz val="11"/>
      <color rgb="FFFFFF00"/>
      <name val="Arial"/>
      <family val="2"/>
    </font>
    <font>
      <i/>
      <sz val="11"/>
      <color theme="0"/>
      <name val="Arial"/>
      <family val="2"/>
    </font>
    <font>
      <b/>
      <i/>
      <sz val="11"/>
      <color rgb="FFFFFF00"/>
      <name val="Arial"/>
      <family val="2"/>
    </font>
    <font>
      <i/>
      <sz val="11"/>
      <color theme="1"/>
      <name val="Calibri"/>
      <family val="2"/>
      <scheme val="minor"/>
    </font>
    <font>
      <sz val="12"/>
      <color theme="1"/>
      <name val="Arial"/>
      <family val="2"/>
    </font>
  </fonts>
  <fills count="30">
    <fill>
      <patternFill patternType="none"/>
    </fill>
    <fill>
      <patternFill patternType="gray125"/>
    </fill>
    <fill>
      <patternFill patternType="solid">
        <fgColor theme="9" tint="-0.499984740745262"/>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7030A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indexed="64"/>
      </patternFill>
    </fill>
    <fill>
      <patternFill patternType="solid">
        <fgColor theme="6"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2"/>
        <bgColor indexed="64"/>
      </patternFill>
    </fill>
    <fill>
      <patternFill patternType="solid">
        <fgColor theme="5" tint="0.39997558519241921"/>
        <bgColor indexed="64"/>
      </patternFill>
    </fill>
    <fill>
      <patternFill patternType="solid">
        <fgColor theme="0"/>
        <bgColor indexed="64"/>
      </patternFill>
    </fill>
    <fill>
      <patternFill patternType="solid">
        <fgColor rgb="FFFFC000"/>
        <bgColor indexed="64"/>
      </patternFill>
    </fill>
    <fill>
      <patternFill patternType="solid">
        <fgColor rgb="FFFF99CC"/>
        <bgColor indexed="64"/>
      </patternFill>
    </fill>
    <fill>
      <patternFill patternType="solid">
        <fgColor rgb="FFE7DAF6"/>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bgColor indexed="64"/>
      </patternFill>
    </fill>
    <fill>
      <patternFill patternType="solid">
        <fgColor theme="9" tint="0.39997558519241921"/>
        <bgColor indexed="64"/>
      </patternFill>
    </fill>
    <fill>
      <patternFill patternType="solid">
        <fgColor rgb="FFCCFFFF"/>
        <bgColor indexed="64"/>
      </patternFill>
    </fill>
    <fill>
      <patternFill patternType="solid">
        <fgColor theme="7" tint="0.59999389629810485"/>
        <bgColor indexed="64"/>
      </patternFill>
    </fill>
    <fill>
      <patternFill patternType="solid">
        <fgColor rgb="FFF2D8FC"/>
        <bgColor indexed="64"/>
      </patternFill>
    </fill>
    <fill>
      <patternFill patternType="solid">
        <fgColor rgb="FFFF0000"/>
        <bgColor indexed="64"/>
      </patternFill>
    </fill>
    <fill>
      <patternFill patternType="solid">
        <fgColor rgb="FF00B050"/>
        <bgColor indexed="64"/>
      </patternFill>
    </fill>
    <fill>
      <patternFill patternType="solid">
        <fgColor rgb="FFFFFFFF"/>
        <bgColor rgb="FFFFFFFF"/>
      </patternFill>
    </fill>
    <fill>
      <patternFill patternType="solid">
        <fgColor rgb="FFFFE7FF"/>
        <bgColor indexed="64"/>
      </patternFill>
    </fill>
    <fill>
      <patternFill patternType="solid">
        <fgColor theme="8" tint="0.59999389629810485"/>
        <bgColor indexed="64"/>
      </patternFill>
    </fill>
  </fills>
  <borders count="112">
    <border>
      <left/>
      <right/>
      <top/>
      <bottom/>
      <diagonal/>
    </border>
    <border>
      <left style="medium">
        <color indexed="64"/>
      </left>
      <right/>
      <top style="thin">
        <color theme="0"/>
      </top>
      <bottom style="thin">
        <color theme="0"/>
      </bottom>
      <diagonal/>
    </border>
    <border>
      <left/>
      <right/>
      <top style="thin">
        <color theme="0"/>
      </top>
      <bottom style="thin">
        <color theme="0"/>
      </bottom>
      <diagonal/>
    </border>
    <border>
      <left style="medium">
        <color indexed="64"/>
      </left>
      <right/>
      <top style="medium">
        <color theme="0"/>
      </top>
      <bottom style="thin">
        <color theme="0"/>
      </bottom>
      <diagonal/>
    </border>
    <border>
      <left/>
      <right/>
      <top style="medium">
        <color theme="0"/>
      </top>
      <bottom style="thin">
        <color theme="0"/>
      </bottom>
      <diagonal/>
    </border>
    <border>
      <left style="medium">
        <color indexed="64"/>
      </left>
      <right/>
      <top style="thin">
        <color theme="0"/>
      </top>
      <bottom style="medium">
        <color theme="0"/>
      </bottom>
      <diagonal/>
    </border>
    <border>
      <left/>
      <right/>
      <top style="thin">
        <color theme="0"/>
      </top>
      <bottom style="medium">
        <color theme="0"/>
      </bottom>
      <diagonal/>
    </border>
    <border>
      <left style="thin">
        <color indexed="64"/>
      </left>
      <right style="thin">
        <color indexed="64"/>
      </right>
      <top style="thin">
        <color indexed="64"/>
      </top>
      <bottom style="thin">
        <color indexed="64"/>
      </bottom>
      <diagonal/>
    </border>
    <border>
      <left style="medium">
        <color theme="0"/>
      </left>
      <right style="thin">
        <color theme="0"/>
      </right>
      <top style="medium">
        <color theme="0"/>
      </top>
      <bottom style="thin">
        <color theme="0"/>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theme="0"/>
      </top>
      <bottom style="thin">
        <color theme="0"/>
      </bottom>
      <diagonal/>
    </border>
    <border>
      <left/>
      <right/>
      <top/>
      <bottom style="thin">
        <color indexed="64"/>
      </bottom>
      <diagonal/>
    </border>
    <border>
      <left style="medium">
        <color indexed="64"/>
      </left>
      <right style="medium">
        <color indexed="64"/>
      </right>
      <top style="thin">
        <color theme="0"/>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right/>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theme="0"/>
      </left>
      <right style="medium">
        <color theme="0"/>
      </right>
      <top style="medium">
        <color theme="0"/>
      </top>
      <bottom style="thin">
        <color theme="0"/>
      </bottom>
      <diagonal/>
    </border>
    <border>
      <left style="medium">
        <color theme="0"/>
      </left>
      <right style="medium">
        <color theme="0"/>
      </right>
      <top style="thin">
        <color theme="0"/>
      </top>
      <bottom style="thin">
        <color theme="0"/>
      </bottom>
      <diagonal/>
    </border>
    <border>
      <left style="medium">
        <color theme="0"/>
      </left>
      <right style="medium">
        <color theme="0"/>
      </right>
      <top style="thin">
        <color theme="0"/>
      </top>
      <bottom style="medium">
        <color theme="0"/>
      </bottom>
      <diagonal/>
    </border>
    <border>
      <left style="thin">
        <color theme="0"/>
      </left>
      <right style="thin">
        <color indexed="64"/>
      </right>
      <top style="thin">
        <color indexed="64"/>
      </top>
      <bottom style="medium">
        <color indexed="64"/>
      </bottom>
      <diagonal/>
    </border>
    <border>
      <left style="medium">
        <color indexed="64"/>
      </left>
      <right/>
      <top/>
      <bottom/>
      <diagonal/>
    </border>
    <border>
      <left style="thin">
        <color indexed="64"/>
      </left>
      <right/>
      <top/>
      <bottom style="medium">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theme="0"/>
      </right>
      <top style="medium">
        <color indexed="64"/>
      </top>
      <bottom style="thin">
        <color indexed="64"/>
      </bottom>
      <diagonal/>
    </border>
    <border>
      <left style="medium">
        <color indexed="64"/>
      </left>
      <right style="medium">
        <color theme="0"/>
      </right>
      <top style="thin">
        <color indexed="64"/>
      </top>
      <bottom style="thin">
        <color indexed="64"/>
      </bottom>
      <diagonal/>
    </border>
    <border>
      <left style="medium">
        <color indexed="64"/>
      </left>
      <right style="medium">
        <color theme="0"/>
      </right>
      <top style="thin">
        <color indexed="64"/>
      </top>
      <bottom style="medium">
        <color indexed="64"/>
      </bottom>
      <diagonal/>
    </border>
    <border>
      <left style="medium">
        <color theme="0"/>
      </left>
      <right/>
      <top style="medium">
        <color indexed="64"/>
      </top>
      <bottom style="thin">
        <color indexed="64"/>
      </bottom>
      <diagonal/>
    </border>
    <border>
      <left style="medium">
        <color theme="0"/>
      </left>
      <right/>
      <top style="thin">
        <color indexed="64"/>
      </top>
      <bottom style="thin">
        <color indexed="64"/>
      </bottom>
      <diagonal/>
    </border>
    <border>
      <left style="medium">
        <color theme="0"/>
      </left>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medium">
        <color theme="0"/>
      </left>
      <right style="thin">
        <color theme="0"/>
      </right>
      <top style="thin">
        <color theme="0"/>
      </top>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rgb="FF000000"/>
      </right>
      <top style="thin">
        <color rgb="FF000000"/>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000000"/>
      </right>
      <top style="medium">
        <color rgb="FFCCCCCC"/>
      </top>
      <bottom style="medium">
        <color rgb="FFCCCCCC"/>
      </bottom>
      <diagonal/>
    </border>
    <border>
      <left/>
      <right style="medium">
        <color theme="0"/>
      </right>
      <top/>
      <bottom/>
      <diagonal/>
    </border>
    <border>
      <left style="thin">
        <color rgb="FF000000"/>
      </left>
      <right style="thin">
        <color rgb="FF000000"/>
      </right>
      <top style="thin">
        <color indexed="64"/>
      </top>
      <bottom style="thin">
        <color indexed="64"/>
      </bottom>
      <diagonal/>
    </border>
    <border>
      <left style="medium">
        <color rgb="FFCCCCCC"/>
      </left>
      <right style="medium">
        <color rgb="FF000000"/>
      </right>
      <top style="medium">
        <color rgb="FFCCCCCC"/>
      </top>
      <bottom style="medium">
        <color rgb="FF000000"/>
      </bottom>
      <diagonal/>
    </border>
  </borders>
  <cellStyleXfs count="5">
    <xf numFmtId="0" fontId="0" fillId="0" borderId="0"/>
    <xf numFmtId="0" fontId="22" fillId="0" borderId="0"/>
    <xf numFmtId="0" fontId="19" fillId="0" borderId="0"/>
    <xf numFmtId="0" fontId="13" fillId="0" borderId="0"/>
    <xf numFmtId="0" fontId="75" fillId="0" borderId="0" applyNumberFormat="0" applyFill="0" applyBorder="0" applyAlignment="0" applyProtection="0"/>
  </cellStyleXfs>
  <cellXfs count="597">
    <xf numFmtId="0" fontId="0" fillId="0" borderId="0" xfId="0"/>
    <xf numFmtId="0" fontId="0" fillId="3" borderId="0" xfId="0" applyFill="1"/>
    <xf numFmtId="0" fontId="16" fillId="0" borderId="0" xfId="0" applyFont="1" applyAlignment="1">
      <alignment vertical="center"/>
    </xf>
    <xf numFmtId="49" fontId="16" fillId="0" borderId="0" xfId="0" applyNumberFormat="1" applyFont="1" applyAlignment="1">
      <alignment vertical="center"/>
    </xf>
    <xf numFmtId="0" fontId="18" fillId="3" borderId="0" xfId="0" applyFont="1" applyFill="1" applyAlignment="1">
      <alignment vertical="center"/>
    </xf>
    <xf numFmtId="49" fontId="18" fillId="3" borderId="0" xfId="0" applyNumberFormat="1" applyFont="1" applyFill="1" applyAlignment="1">
      <alignment vertical="center"/>
    </xf>
    <xf numFmtId="0" fontId="16" fillId="3" borderId="0" xfId="0" applyFont="1" applyFill="1" applyAlignment="1">
      <alignment vertical="center"/>
    </xf>
    <xf numFmtId="49" fontId="16" fillId="3" borderId="0" xfId="0" applyNumberFormat="1" applyFont="1" applyFill="1" applyAlignment="1">
      <alignment vertical="center"/>
    </xf>
    <xf numFmtId="0" fontId="22" fillId="0" borderId="0" xfId="1"/>
    <xf numFmtId="0" fontId="21" fillId="0" borderId="0" xfId="1" applyFont="1"/>
    <xf numFmtId="0" fontId="17" fillId="3" borderId="0" xfId="0" applyFont="1" applyFill="1"/>
    <xf numFmtId="0" fontId="17" fillId="5" borderId="0" xfId="0" applyFont="1" applyFill="1"/>
    <xf numFmtId="0" fontId="17" fillId="0" borderId="0" xfId="0" applyFont="1"/>
    <xf numFmtId="0" fontId="28" fillId="5" borderId="7" xfId="1" applyFont="1" applyFill="1" applyBorder="1" applyAlignment="1">
      <alignment horizontal="center" vertical="center"/>
    </xf>
    <xf numFmtId="0" fontId="16" fillId="0" borderId="0" xfId="0" applyFont="1" applyAlignment="1">
      <alignment horizontal="center" vertical="center"/>
    </xf>
    <xf numFmtId="0" fontId="17" fillId="5" borderId="4" xfId="0" applyFont="1" applyFill="1" applyBorder="1" applyAlignment="1">
      <alignment vertical="center"/>
    </xf>
    <xf numFmtId="0" fontId="17" fillId="5" borderId="1" xfId="0" applyFont="1" applyFill="1" applyBorder="1" applyAlignment="1">
      <alignment horizontal="left" vertical="center"/>
    </xf>
    <xf numFmtId="0" fontId="17" fillId="5" borderId="2" xfId="0" applyFont="1" applyFill="1" applyBorder="1" applyAlignment="1">
      <alignment horizontal="left" vertical="center"/>
    </xf>
    <xf numFmtId="0" fontId="17" fillId="5" borderId="2" xfId="0" applyFont="1" applyFill="1" applyBorder="1" applyAlignment="1">
      <alignment vertical="center"/>
    </xf>
    <xf numFmtId="0" fontId="16" fillId="5" borderId="2" xfId="0" applyFont="1" applyFill="1" applyBorder="1" applyAlignment="1">
      <alignment vertical="center"/>
    </xf>
    <xf numFmtId="0" fontId="17" fillId="5" borderId="1" xfId="0" applyFont="1" applyFill="1" applyBorder="1" applyAlignment="1">
      <alignment vertical="center"/>
    </xf>
    <xf numFmtId="0" fontId="17" fillId="5" borderId="5" xfId="0" applyFont="1" applyFill="1" applyBorder="1" applyAlignment="1">
      <alignment vertical="center"/>
    </xf>
    <xf numFmtId="0" fontId="17" fillId="5" borderId="6" xfId="0" applyFont="1" applyFill="1" applyBorder="1" applyAlignment="1">
      <alignment vertical="center"/>
    </xf>
    <xf numFmtId="164" fontId="23" fillId="0" borderId="7" xfId="1" quotePrefix="1" applyNumberFormat="1" applyFont="1" applyBorder="1" applyAlignment="1" applyProtection="1">
      <alignment vertical="center" shrinkToFit="1"/>
      <protection locked="0"/>
    </xf>
    <xf numFmtId="164" fontId="23" fillId="0" borderId="7" xfId="1" quotePrefix="1" applyNumberFormat="1" applyFont="1" applyBorder="1" applyAlignment="1" applyProtection="1">
      <alignment horizontal="center" vertical="center" shrinkToFit="1"/>
      <protection locked="0"/>
    </xf>
    <xf numFmtId="0" fontId="22" fillId="0" borderId="7" xfId="1" applyBorder="1" applyAlignment="1" applyProtection="1">
      <alignment shrinkToFit="1"/>
      <protection locked="0"/>
    </xf>
    <xf numFmtId="0" fontId="24" fillId="5" borderId="8" xfId="0" applyFont="1" applyFill="1" applyBorder="1" applyAlignment="1">
      <alignment horizontal="center" vertical="center"/>
    </xf>
    <xf numFmtId="0" fontId="24" fillId="5" borderId="9" xfId="0" applyFont="1" applyFill="1" applyBorder="1" applyAlignment="1">
      <alignment horizontal="center" vertical="center"/>
    </xf>
    <xf numFmtId="0" fontId="17" fillId="5" borderId="10" xfId="0" applyFont="1" applyFill="1" applyBorder="1" applyAlignment="1">
      <alignment horizontal="center"/>
    </xf>
    <xf numFmtId="0" fontId="17" fillId="5" borderId="11" xfId="0" applyFont="1" applyFill="1" applyBorder="1" applyProtection="1">
      <protection locked="0"/>
    </xf>
    <xf numFmtId="0" fontId="17" fillId="5" borderId="10" xfId="0" applyFont="1" applyFill="1" applyBorder="1" applyAlignment="1">
      <alignment horizontal="right" indent="1"/>
    </xf>
    <xf numFmtId="0" fontId="24" fillId="10" borderId="65" xfId="0" applyFont="1" applyFill="1" applyBorder="1" applyAlignment="1">
      <alignment horizontal="center" vertical="center"/>
    </xf>
    <xf numFmtId="0" fontId="17" fillId="10" borderId="66" xfId="0" applyFont="1" applyFill="1" applyBorder="1" applyAlignment="1">
      <alignment horizontal="center"/>
    </xf>
    <xf numFmtId="0" fontId="17" fillId="10" borderId="66" xfId="0" applyFont="1" applyFill="1" applyBorder="1" applyProtection="1">
      <protection locked="0"/>
    </xf>
    <xf numFmtId="0" fontId="17" fillId="10" borderId="67" xfId="0" applyFont="1" applyFill="1" applyBorder="1" applyAlignment="1">
      <alignment horizontal="center"/>
    </xf>
    <xf numFmtId="0" fontId="17" fillId="10" borderId="67" xfId="0" applyFont="1" applyFill="1" applyBorder="1" applyProtection="1">
      <protection locked="0"/>
    </xf>
    <xf numFmtId="0" fontId="24" fillId="4" borderId="8" xfId="0" applyFont="1" applyFill="1" applyBorder="1" applyAlignment="1">
      <alignment horizontal="center" vertical="center"/>
    </xf>
    <xf numFmtId="0" fontId="24" fillId="4" borderId="9" xfId="0" applyFont="1" applyFill="1" applyBorder="1" applyAlignment="1">
      <alignment horizontal="center" vertical="center"/>
    </xf>
    <xf numFmtId="0" fontId="17" fillId="4" borderId="10" xfId="0" applyFont="1" applyFill="1" applyBorder="1" applyAlignment="1">
      <alignment horizontal="center" vertical="center"/>
    </xf>
    <xf numFmtId="0" fontId="17" fillId="4" borderId="11" xfId="0" applyFont="1" applyFill="1" applyBorder="1" applyProtection="1">
      <protection locked="0"/>
    </xf>
    <xf numFmtId="0" fontId="16" fillId="8" borderId="0" xfId="0" applyFont="1" applyFill="1"/>
    <xf numFmtId="0" fontId="17" fillId="8" borderId="0" xfId="0" applyFont="1" applyFill="1"/>
    <xf numFmtId="0" fontId="16" fillId="8" borderId="0" xfId="0" applyFont="1" applyFill="1" applyProtection="1">
      <protection hidden="1"/>
    </xf>
    <xf numFmtId="0" fontId="16" fillId="0" borderId="0" xfId="0" applyFont="1"/>
    <xf numFmtId="0" fontId="24" fillId="5" borderId="53" xfId="0" applyFont="1" applyFill="1" applyBorder="1" applyAlignment="1">
      <alignment horizontal="center" vertical="center"/>
    </xf>
    <xf numFmtId="0" fontId="24" fillId="5" borderId="54" xfId="0" applyFont="1" applyFill="1" applyBorder="1" applyAlignment="1">
      <alignment horizontal="center" vertical="center"/>
    </xf>
    <xf numFmtId="0" fontId="24" fillId="5" borderId="68" xfId="0" applyFont="1" applyFill="1" applyBorder="1" applyAlignment="1">
      <alignment horizontal="center" vertical="center"/>
    </xf>
    <xf numFmtId="0" fontId="24" fillId="0" borderId="0" xfId="0" applyFont="1" applyAlignment="1">
      <alignment horizontal="center" vertical="center"/>
    </xf>
    <xf numFmtId="0" fontId="16" fillId="0" borderId="17" xfId="0" applyFont="1" applyBorder="1" applyAlignment="1">
      <alignment horizontal="center"/>
    </xf>
    <xf numFmtId="0" fontId="16" fillId="0" borderId="18" xfId="0" applyFont="1" applyBorder="1"/>
    <xf numFmtId="0" fontId="16" fillId="0" borderId="21" xfId="0" applyFont="1" applyBorder="1" applyAlignment="1">
      <alignment horizontal="center"/>
    </xf>
    <xf numFmtId="0" fontId="16" fillId="0" borderId="7" xfId="0" applyFont="1" applyBorder="1"/>
    <xf numFmtId="0" fontId="16" fillId="0" borderId="28" xfId="0" applyFont="1" applyBorder="1" applyAlignment="1">
      <alignment horizontal="center"/>
    </xf>
    <xf numFmtId="0" fontId="16" fillId="0" borderId="29" xfId="0" applyFont="1" applyBorder="1"/>
    <xf numFmtId="0" fontId="36" fillId="0" borderId="47" xfId="0" applyFont="1" applyBorder="1"/>
    <xf numFmtId="0" fontId="36" fillId="0" borderId="48" xfId="0" applyFont="1" applyBorder="1"/>
    <xf numFmtId="0" fontId="16" fillId="0" borderId="0" xfId="0" applyFont="1" applyProtection="1">
      <protection locked="0"/>
    </xf>
    <xf numFmtId="0" fontId="16" fillId="2" borderId="0" xfId="0" applyFont="1" applyFill="1" applyProtection="1">
      <protection locked="0"/>
    </xf>
    <xf numFmtId="0" fontId="16" fillId="7" borderId="17" xfId="1" applyFont="1" applyFill="1" applyBorder="1" applyAlignment="1" applyProtection="1">
      <alignment horizontal="center" vertical="center"/>
      <protection locked="0"/>
    </xf>
    <xf numFmtId="0" fontId="17" fillId="5" borderId="36" xfId="1" applyFont="1" applyFill="1" applyBorder="1" applyAlignment="1" applyProtection="1">
      <alignment horizontal="center" vertical="center"/>
      <protection locked="0" hidden="1"/>
    </xf>
    <xf numFmtId="0" fontId="16" fillId="7" borderId="21" xfId="1" applyFont="1" applyFill="1" applyBorder="1" applyAlignment="1" applyProtection="1">
      <alignment horizontal="center" vertical="center"/>
      <protection locked="0"/>
    </xf>
    <xf numFmtId="0" fontId="16" fillId="7" borderId="7" xfId="1" applyFont="1" applyFill="1" applyBorder="1" applyAlignment="1" applyProtection="1">
      <alignment horizontal="center" vertical="center"/>
      <protection locked="0"/>
    </xf>
    <xf numFmtId="0" fontId="16" fillId="7" borderId="22" xfId="1" applyFont="1" applyFill="1" applyBorder="1" applyAlignment="1" applyProtection="1">
      <alignment horizontal="center" vertical="center"/>
      <protection locked="0"/>
    </xf>
    <xf numFmtId="0" fontId="16" fillId="0" borderId="21" xfId="1" applyFont="1" applyBorder="1" applyAlignment="1" applyProtection="1">
      <alignment horizontal="center" vertical="center"/>
      <protection locked="0"/>
    </xf>
    <xf numFmtId="0" fontId="16" fillId="0" borderId="7" xfId="1" applyFont="1" applyBorder="1" applyAlignment="1" applyProtection="1">
      <alignment horizontal="center" vertical="center"/>
      <protection locked="0"/>
    </xf>
    <xf numFmtId="0" fontId="16" fillId="0" borderId="22" xfId="1" applyFont="1" applyBorder="1" applyAlignment="1" applyProtection="1">
      <alignment horizontal="center" vertical="center"/>
      <protection locked="0"/>
    </xf>
    <xf numFmtId="1" fontId="24" fillId="5" borderId="36" xfId="1" applyNumberFormat="1" applyFont="1" applyFill="1" applyBorder="1" applyAlignment="1" applyProtection="1">
      <alignment horizontal="center" vertical="center"/>
      <protection locked="0" hidden="1"/>
    </xf>
    <xf numFmtId="0" fontId="17" fillId="5" borderId="38" xfId="1" applyFont="1" applyFill="1" applyBorder="1" applyAlignment="1" applyProtection="1">
      <alignment horizontal="center" vertical="center"/>
      <protection locked="0" hidden="1"/>
    </xf>
    <xf numFmtId="0" fontId="16" fillId="7" borderId="28" xfId="1" applyFont="1" applyFill="1" applyBorder="1" applyAlignment="1" applyProtection="1">
      <alignment horizontal="center" vertical="center"/>
      <protection locked="0"/>
    </xf>
    <xf numFmtId="0" fontId="16" fillId="7" borderId="29" xfId="1" applyFont="1" applyFill="1" applyBorder="1" applyAlignment="1" applyProtection="1">
      <alignment horizontal="center" vertical="center"/>
      <protection locked="0"/>
    </xf>
    <xf numFmtId="0" fontId="16" fillId="7" borderId="30" xfId="1" applyFont="1" applyFill="1" applyBorder="1" applyAlignment="1" applyProtection="1">
      <alignment horizontal="center" vertical="center"/>
      <protection locked="0"/>
    </xf>
    <xf numFmtId="0" fontId="16" fillId="0" borderId="28" xfId="1" applyFont="1" applyBorder="1" applyAlignment="1" applyProtection="1">
      <alignment horizontal="center" vertical="center"/>
      <protection locked="0"/>
    </xf>
    <xf numFmtId="0" fontId="16" fillId="0" borderId="29" xfId="1" applyFont="1" applyBorder="1" applyAlignment="1" applyProtection="1">
      <alignment horizontal="center" vertical="center"/>
      <protection locked="0"/>
    </xf>
    <xf numFmtId="0" fontId="16" fillId="0" borderId="30" xfId="1" applyFont="1" applyBorder="1" applyAlignment="1" applyProtection="1">
      <alignment horizontal="center" vertical="center"/>
      <protection locked="0"/>
    </xf>
    <xf numFmtId="0" fontId="24" fillId="5" borderId="32" xfId="1" applyFont="1" applyFill="1" applyBorder="1" applyAlignment="1" applyProtection="1">
      <alignment horizontal="center" vertical="center"/>
      <protection locked="0" hidden="1"/>
    </xf>
    <xf numFmtId="0" fontId="24" fillId="5" borderId="23" xfId="1" applyFont="1" applyFill="1" applyBorder="1" applyAlignment="1" applyProtection="1">
      <alignment horizontal="center" vertical="center"/>
      <protection locked="0" hidden="1"/>
    </xf>
    <xf numFmtId="0" fontId="24" fillId="5" borderId="33" xfId="1" applyFont="1" applyFill="1" applyBorder="1" applyAlignment="1" applyProtection="1">
      <alignment horizontal="center" vertical="center"/>
      <protection locked="0" hidden="1"/>
    </xf>
    <xf numFmtId="0" fontId="16" fillId="12" borderId="0" xfId="0" applyFont="1" applyFill="1"/>
    <xf numFmtId="0" fontId="24" fillId="12" borderId="0" xfId="0" applyFont="1" applyFill="1" applyAlignment="1">
      <alignment horizontal="center" vertical="center"/>
    </xf>
    <xf numFmtId="0" fontId="16" fillId="12" borderId="0" xfId="0" applyFont="1" applyFill="1" applyAlignment="1">
      <alignment horizontal="center" vertical="center"/>
    </xf>
    <xf numFmtId="0" fontId="16" fillId="0" borderId="41" xfId="0" applyFont="1" applyBorder="1" applyAlignment="1">
      <alignment horizontal="center"/>
    </xf>
    <xf numFmtId="0" fontId="16" fillId="0" borderId="41" xfId="0" applyFont="1" applyBorder="1"/>
    <xf numFmtId="0" fontId="16" fillId="0" borderId="42" xfId="0" applyFont="1" applyBorder="1" applyAlignment="1">
      <alignment horizontal="center"/>
    </xf>
    <xf numFmtId="0" fontId="16" fillId="0" borderId="0" xfId="0" applyFont="1" applyAlignment="1">
      <alignment horizontal="center"/>
    </xf>
    <xf numFmtId="0" fontId="36" fillId="0" borderId="0" xfId="0" applyFont="1"/>
    <xf numFmtId="0" fontId="42" fillId="5" borderId="63" xfId="0" applyFont="1" applyFill="1" applyBorder="1" applyAlignment="1" applyProtection="1">
      <alignment horizontal="center" vertical="center" wrapText="1"/>
      <protection hidden="1"/>
    </xf>
    <xf numFmtId="0" fontId="43" fillId="11" borderId="47" xfId="0" applyFont="1" applyFill="1" applyBorder="1" applyAlignment="1" applyProtection="1">
      <alignment horizontal="center" vertical="center"/>
      <protection hidden="1"/>
    </xf>
    <xf numFmtId="0" fontId="43" fillId="11" borderId="49" xfId="0" applyFont="1" applyFill="1" applyBorder="1" applyAlignment="1" applyProtection="1">
      <alignment horizontal="center" vertical="center"/>
      <protection hidden="1"/>
    </xf>
    <xf numFmtId="0" fontId="44" fillId="11" borderId="47" xfId="0" applyFont="1" applyFill="1" applyBorder="1" applyAlignment="1" applyProtection="1">
      <alignment horizontal="center" vertical="center" wrapText="1"/>
      <protection hidden="1"/>
    </xf>
    <xf numFmtId="0" fontId="44" fillId="11" borderId="48" xfId="0" applyFont="1" applyFill="1" applyBorder="1" applyAlignment="1" applyProtection="1">
      <alignment horizontal="center" vertical="center" wrapText="1"/>
      <protection hidden="1"/>
    </xf>
    <xf numFmtId="0" fontId="40" fillId="0" borderId="0" xfId="0" applyFont="1"/>
    <xf numFmtId="0" fontId="16" fillId="0" borderId="45" xfId="0" applyFont="1" applyBorder="1" applyAlignment="1" applyProtection="1">
      <alignment horizontal="center" vertical="center"/>
      <protection hidden="1"/>
    </xf>
    <xf numFmtId="0" fontId="16" fillId="0" borderId="51" xfId="0" applyFont="1" applyBorder="1"/>
    <xf numFmtId="1" fontId="16" fillId="0" borderId="45" xfId="0" applyNumberFormat="1" applyFont="1" applyBorder="1" applyAlignment="1" applyProtection="1">
      <alignment horizontal="center" vertical="center"/>
      <protection hidden="1"/>
    </xf>
    <xf numFmtId="1" fontId="16" fillId="0" borderId="44" xfId="0" applyNumberFormat="1" applyFont="1" applyBorder="1" applyAlignment="1" applyProtection="1">
      <alignment horizontal="center" vertical="center"/>
      <protection hidden="1"/>
    </xf>
    <xf numFmtId="1" fontId="16" fillId="0" borderId="46" xfId="0" applyNumberFormat="1" applyFont="1" applyBorder="1" applyAlignment="1" applyProtection="1">
      <alignment horizontal="center" vertical="center"/>
      <protection hidden="1"/>
    </xf>
    <xf numFmtId="0" fontId="16" fillId="0" borderId="21" xfId="0" applyFont="1" applyBorder="1" applyAlignment="1" applyProtection="1">
      <alignment horizontal="center" vertical="center"/>
      <protection hidden="1"/>
    </xf>
    <xf numFmtId="1" fontId="45" fillId="0" borderId="41" xfId="0" applyNumberFormat="1" applyFont="1" applyBorder="1" applyAlignment="1" applyProtection="1">
      <alignment horizontal="center" vertical="center" wrapText="1"/>
      <protection hidden="1"/>
    </xf>
    <xf numFmtId="1" fontId="45" fillId="0" borderId="42" xfId="0" applyNumberFormat="1" applyFont="1" applyBorder="1" applyAlignment="1" applyProtection="1">
      <alignment horizontal="center" vertical="center" wrapText="1"/>
      <protection hidden="1"/>
    </xf>
    <xf numFmtId="0" fontId="16" fillId="0" borderId="0" xfId="0" applyFont="1" applyAlignment="1">
      <alignment horizontal="left" indent="1"/>
    </xf>
    <xf numFmtId="1" fontId="36" fillId="0" borderId="23" xfId="0" applyNumberFormat="1" applyFont="1" applyBorder="1" applyAlignment="1" applyProtection="1">
      <alignment horizontal="center" vertical="center"/>
      <protection hidden="1"/>
    </xf>
    <xf numFmtId="1" fontId="36" fillId="0" borderId="32" xfId="0" applyNumberFormat="1" applyFont="1" applyBorder="1" applyAlignment="1" applyProtection="1">
      <alignment horizontal="center" vertical="center"/>
      <protection hidden="1"/>
    </xf>
    <xf numFmtId="1" fontId="36" fillId="0" borderId="50" xfId="0" applyNumberFormat="1" applyFont="1" applyBorder="1" applyAlignment="1" applyProtection="1">
      <alignment horizontal="center" vertical="center"/>
      <protection hidden="1"/>
    </xf>
    <xf numFmtId="1" fontId="36" fillId="0" borderId="52" xfId="0" applyNumberFormat="1" applyFont="1" applyBorder="1" applyAlignment="1" applyProtection="1">
      <alignment horizontal="center" vertical="center"/>
      <protection hidden="1"/>
    </xf>
    <xf numFmtId="1" fontId="36" fillId="0" borderId="0" xfId="0" applyNumberFormat="1" applyFont="1" applyAlignment="1" applyProtection="1">
      <alignment horizontal="center"/>
      <protection hidden="1"/>
    </xf>
    <xf numFmtId="1" fontId="36" fillId="0" borderId="0" xfId="0" applyNumberFormat="1" applyFont="1" applyAlignment="1" applyProtection="1">
      <alignment horizontal="center" vertical="center"/>
      <protection hidden="1"/>
    </xf>
    <xf numFmtId="0" fontId="16" fillId="9" borderId="0" xfId="0" applyFont="1" applyFill="1" applyProtection="1">
      <protection hidden="1"/>
    </xf>
    <xf numFmtId="0" fontId="46" fillId="8" borderId="0" xfId="0" applyFont="1" applyFill="1"/>
    <xf numFmtId="1" fontId="16" fillId="0" borderId="17" xfId="0" applyNumberFormat="1" applyFont="1" applyBorder="1" applyAlignment="1" applyProtection="1">
      <alignment horizontal="center" vertical="center" shrinkToFit="1"/>
      <protection hidden="1"/>
    </xf>
    <xf numFmtId="1" fontId="16" fillId="0" borderId="18" xfId="0" applyNumberFormat="1" applyFont="1" applyBorder="1" applyAlignment="1" applyProtection="1">
      <alignment horizontal="center" vertical="center" shrinkToFit="1"/>
      <protection hidden="1"/>
    </xf>
    <xf numFmtId="1" fontId="16" fillId="0" borderId="19" xfId="0" applyNumberFormat="1" applyFont="1" applyBorder="1" applyAlignment="1" applyProtection="1">
      <alignment horizontal="center" vertical="center" shrinkToFit="1"/>
      <protection hidden="1"/>
    </xf>
    <xf numFmtId="0" fontId="22" fillId="9" borderId="0" xfId="1" applyFill="1" applyProtection="1">
      <protection hidden="1"/>
    </xf>
    <xf numFmtId="0" fontId="22" fillId="13" borderId="0" xfId="1" applyFill="1" applyProtection="1">
      <protection hidden="1"/>
    </xf>
    <xf numFmtId="0" fontId="22" fillId="14" borderId="0" xfId="1" applyFill="1" applyProtection="1">
      <protection hidden="1"/>
    </xf>
    <xf numFmtId="0" fontId="22" fillId="0" borderId="0" xfId="1" applyProtection="1">
      <protection hidden="1"/>
    </xf>
    <xf numFmtId="0" fontId="22" fillId="0" borderId="72" xfId="1" applyBorder="1" applyAlignment="1" applyProtection="1">
      <alignment horizontal="center" vertical="center"/>
      <protection locked="0"/>
    </xf>
    <xf numFmtId="0" fontId="22" fillId="0" borderId="44" xfId="1" applyBorder="1" applyAlignment="1" applyProtection="1">
      <alignment horizontal="center" vertical="center"/>
      <protection locked="0"/>
    </xf>
    <xf numFmtId="0" fontId="22" fillId="0" borderId="71" xfId="1" applyBorder="1" applyAlignment="1" applyProtection="1">
      <alignment horizontal="center" vertical="center"/>
      <protection locked="0"/>
    </xf>
    <xf numFmtId="0" fontId="22" fillId="0" borderId="73" xfId="1" applyBorder="1" applyAlignment="1" applyProtection="1">
      <alignment horizontal="center" vertical="center"/>
      <protection locked="0"/>
    </xf>
    <xf numFmtId="0" fontId="22" fillId="0" borderId="7" xfId="1" applyBorder="1" applyAlignment="1" applyProtection="1">
      <alignment horizontal="center" vertical="center"/>
      <protection locked="0"/>
    </xf>
    <xf numFmtId="0" fontId="22" fillId="0" borderId="74" xfId="1" applyBorder="1" applyAlignment="1" applyProtection="1">
      <alignment horizontal="center" vertical="center"/>
      <protection locked="0"/>
    </xf>
    <xf numFmtId="0" fontId="22" fillId="6" borderId="0" xfId="1" applyFill="1" applyAlignment="1" applyProtection="1">
      <alignment horizontal="center"/>
      <protection hidden="1"/>
    </xf>
    <xf numFmtId="0" fontId="23" fillId="13" borderId="23" xfId="1" applyFont="1" applyFill="1" applyBorder="1" applyAlignment="1" applyProtection="1">
      <alignment horizontal="center" vertical="center"/>
      <protection hidden="1"/>
    </xf>
    <xf numFmtId="0" fontId="23" fillId="13" borderId="32" xfId="1" applyFont="1" applyFill="1" applyBorder="1" applyAlignment="1" applyProtection="1">
      <alignment horizontal="center" vertical="center"/>
      <protection hidden="1"/>
    </xf>
    <xf numFmtId="0" fontId="23" fillId="13" borderId="48" xfId="1" applyFont="1" applyFill="1" applyBorder="1" applyAlignment="1" applyProtection="1">
      <alignment horizontal="center" vertical="center"/>
      <protection hidden="1"/>
    </xf>
    <xf numFmtId="0" fontId="23" fillId="13" borderId="50" xfId="1" applyFont="1" applyFill="1" applyBorder="1" applyAlignment="1" applyProtection="1">
      <alignment horizontal="center" vertical="center"/>
      <protection hidden="1"/>
    </xf>
    <xf numFmtId="0" fontId="38" fillId="0" borderId="37" xfId="1" applyFont="1" applyBorder="1" applyAlignment="1" applyProtection="1">
      <alignment horizontal="left" vertical="center"/>
      <protection locked="0" hidden="1"/>
    </xf>
    <xf numFmtId="0" fontId="16" fillId="0" borderId="42" xfId="0" applyFont="1" applyBorder="1"/>
    <xf numFmtId="0" fontId="39" fillId="2" borderId="24" xfId="0" applyFont="1" applyFill="1" applyBorder="1" applyAlignment="1">
      <alignment horizontal="center" vertical="center"/>
    </xf>
    <xf numFmtId="0" fontId="39" fillId="2" borderId="25" xfId="0" applyFont="1" applyFill="1" applyBorder="1" applyAlignment="1">
      <alignment horizontal="center" vertical="center"/>
    </xf>
    <xf numFmtId="0" fontId="39" fillId="2" borderId="26" xfId="0" applyFont="1" applyFill="1" applyBorder="1" applyAlignment="1">
      <alignment horizontal="center" vertical="center"/>
    </xf>
    <xf numFmtId="0" fontId="16" fillId="0" borderId="51" xfId="0" applyFont="1" applyBorder="1" applyAlignment="1">
      <alignment horizontal="center"/>
    </xf>
    <xf numFmtId="0" fontId="40" fillId="16" borderId="39" xfId="0" applyFont="1" applyFill="1" applyBorder="1" applyAlignment="1">
      <alignment horizontal="center" vertical="center"/>
    </xf>
    <xf numFmtId="0" fontId="40" fillId="16" borderId="47" xfId="0" applyFont="1" applyFill="1" applyBorder="1" applyAlignment="1">
      <alignment horizontal="center" vertical="center"/>
    </xf>
    <xf numFmtId="0" fontId="40" fillId="16" borderId="48" xfId="0" applyFont="1" applyFill="1" applyBorder="1" applyAlignment="1">
      <alignment horizontal="center" vertical="center"/>
    </xf>
    <xf numFmtId="0" fontId="40" fillId="16" borderId="49" xfId="0" applyFont="1" applyFill="1" applyBorder="1" applyAlignment="1">
      <alignment horizontal="center" vertical="center"/>
    </xf>
    <xf numFmtId="0" fontId="22" fillId="0" borderId="45" xfId="1" applyBorder="1" applyAlignment="1" applyProtection="1">
      <alignment horizontal="center" vertical="center"/>
      <protection locked="0"/>
    </xf>
    <xf numFmtId="0" fontId="22" fillId="0" borderId="0" xfId="1" applyAlignment="1" applyProtection="1">
      <alignment horizontal="center" vertical="center"/>
      <protection locked="0"/>
    </xf>
    <xf numFmtId="0" fontId="22" fillId="0" borderId="21" xfId="1" applyBorder="1" applyAlignment="1" applyProtection="1">
      <alignment horizontal="center" vertical="center"/>
      <protection locked="0"/>
    </xf>
    <xf numFmtId="0" fontId="22" fillId="0" borderId="28" xfId="1" applyBorder="1" applyAlignment="1" applyProtection="1">
      <alignment horizontal="center" vertical="center"/>
      <protection locked="0"/>
    </xf>
    <xf numFmtId="0" fontId="22" fillId="0" borderId="29" xfId="1" applyBorder="1" applyAlignment="1" applyProtection="1">
      <alignment horizontal="center" vertical="center"/>
      <protection locked="0"/>
    </xf>
    <xf numFmtId="0" fontId="22" fillId="0" borderId="81" xfId="1" applyBorder="1" applyAlignment="1" applyProtection="1">
      <alignment horizontal="center" vertical="center"/>
      <protection locked="0"/>
    </xf>
    <xf numFmtId="0" fontId="22" fillId="0" borderId="82" xfId="1" applyBorder="1" applyAlignment="1" applyProtection="1">
      <alignment horizontal="center" vertical="center"/>
      <protection locked="0"/>
    </xf>
    <xf numFmtId="0" fontId="23" fillId="15" borderId="83" xfId="1" applyFont="1" applyFill="1" applyBorder="1" applyAlignment="1" applyProtection="1">
      <alignment horizontal="center" vertical="center"/>
      <protection hidden="1"/>
    </xf>
    <xf numFmtId="0" fontId="23" fillId="15" borderId="34" xfId="1" applyFont="1" applyFill="1" applyBorder="1" applyAlignment="1" applyProtection="1">
      <alignment horizontal="center" vertical="center"/>
      <protection hidden="1"/>
    </xf>
    <xf numFmtId="164" fontId="23" fillId="0" borderId="40" xfId="1" quotePrefix="1" applyNumberFormat="1" applyFont="1" applyBorder="1" applyAlignment="1" applyProtection="1">
      <alignment horizontal="left" vertical="center" indent="1"/>
      <protection hidden="1"/>
    </xf>
    <xf numFmtId="164" fontId="23" fillId="0" borderId="51" xfId="1" quotePrefix="1" applyNumberFormat="1" applyFont="1" applyBorder="1" applyAlignment="1" applyProtection="1">
      <alignment horizontal="left" vertical="center" indent="1"/>
      <protection hidden="1"/>
    </xf>
    <xf numFmtId="164" fontId="23" fillId="0" borderId="52" xfId="1" quotePrefix="1" applyNumberFormat="1" applyFont="1" applyBorder="1" applyAlignment="1" applyProtection="1">
      <alignment horizontal="left" vertical="center" indent="1"/>
      <protection hidden="1"/>
    </xf>
    <xf numFmtId="1" fontId="16" fillId="0" borderId="21" xfId="0" applyNumberFormat="1" applyFont="1" applyBorder="1" applyAlignment="1" applyProtection="1">
      <alignment horizontal="center" vertical="center" shrinkToFit="1"/>
      <protection hidden="1"/>
    </xf>
    <xf numFmtId="1" fontId="16" fillId="0" borderId="28" xfId="0" applyNumberFormat="1" applyFont="1" applyBorder="1" applyAlignment="1" applyProtection="1">
      <alignment horizontal="center" vertical="center" shrinkToFit="1"/>
      <protection hidden="1"/>
    </xf>
    <xf numFmtId="1" fontId="16" fillId="0" borderId="7" xfId="0" applyNumberFormat="1" applyFont="1" applyBorder="1" applyAlignment="1" applyProtection="1">
      <alignment horizontal="center" vertical="center" shrinkToFit="1"/>
      <protection hidden="1"/>
    </xf>
    <xf numFmtId="1" fontId="16" fillId="0" borderId="22" xfId="0" applyNumberFormat="1" applyFont="1" applyBorder="1" applyAlignment="1" applyProtection="1">
      <alignment horizontal="center" vertical="center" shrinkToFit="1"/>
      <protection hidden="1"/>
    </xf>
    <xf numFmtId="1" fontId="16" fillId="0" borderId="29" xfId="0" applyNumberFormat="1" applyFont="1" applyBorder="1" applyAlignment="1" applyProtection="1">
      <alignment horizontal="center" vertical="center" shrinkToFit="1"/>
      <protection hidden="1"/>
    </xf>
    <xf numFmtId="1" fontId="16" fillId="0" borderId="30" xfId="0" applyNumberFormat="1" applyFont="1" applyBorder="1" applyAlignment="1" applyProtection="1">
      <alignment horizontal="center" vertical="center" shrinkToFit="1"/>
      <protection hidden="1"/>
    </xf>
    <xf numFmtId="0" fontId="17" fillId="5" borderId="84" xfId="0" applyFont="1" applyFill="1" applyBorder="1" applyAlignment="1">
      <alignment horizontal="center"/>
    </xf>
    <xf numFmtId="0" fontId="16" fillId="7" borderId="41" xfId="1" applyFont="1" applyFill="1" applyBorder="1" applyAlignment="1" applyProtection="1">
      <alignment horizontal="center" vertical="center"/>
      <protection locked="0"/>
    </xf>
    <xf numFmtId="0" fontId="16" fillId="7" borderId="42" xfId="1" applyFont="1" applyFill="1" applyBorder="1" applyAlignment="1" applyProtection="1">
      <alignment horizontal="center" vertical="center"/>
      <protection locked="0"/>
    </xf>
    <xf numFmtId="0" fontId="56" fillId="5" borderId="0" xfId="0" applyFont="1" applyFill="1"/>
    <xf numFmtId="0" fontId="56" fillId="0" borderId="0" xfId="0" applyFont="1"/>
    <xf numFmtId="0" fontId="58" fillId="5" borderId="0" xfId="0" applyFont="1" applyFill="1"/>
    <xf numFmtId="0" fontId="13" fillId="0" borderId="0" xfId="3"/>
    <xf numFmtId="0" fontId="13" fillId="0" borderId="0" xfId="3" applyAlignment="1">
      <alignment vertical="center"/>
    </xf>
    <xf numFmtId="0" fontId="21" fillId="0" borderId="0" xfId="3" applyFont="1" applyAlignment="1">
      <alignment horizontal="center" vertical="center"/>
    </xf>
    <xf numFmtId="0" fontId="21" fillId="0" borderId="0" xfId="3" applyFont="1"/>
    <xf numFmtId="0" fontId="13" fillId="0" borderId="0" xfId="3" applyAlignment="1">
      <alignment vertical="center" wrapText="1"/>
    </xf>
    <xf numFmtId="0" fontId="13" fillId="0" borderId="7" xfId="3" applyBorder="1" applyAlignment="1">
      <alignment vertical="center"/>
    </xf>
    <xf numFmtId="0" fontId="60" fillId="0" borderId="7" xfId="3" applyFont="1" applyBorder="1" applyAlignment="1">
      <alignment horizontal="right" vertical="center" wrapText="1"/>
    </xf>
    <xf numFmtId="0" fontId="60" fillId="0" borderId="7" xfId="3" applyFont="1" applyBorder="1" applyAlignment="1">
      <alignment horizontal="center" vertical="center" wrapText="1"/>
    </xf>
    <xf numFmtId="0" fontId="13" fillId="0" borderId="0" xfId="3" applyAlignment="1">
      <alignment horizontal="center" vertical="center"/>
    </xf>
    <xf numFmtId="0" fontId="60" fillId="0" borderId="0" xfId="3" applyFont="1" applyAlignment="1">
      <alignment horizontal="right" vertical="center" wrapText="1"/>
    </xf>
    <xf numFmtId="0" fontId="60" fillId="0" borderId="0" xfId="3" applyFont="1" applyAlignment="1">
      <alignment horizontal="center" vertical="center" wrapText="1"/>
    </xf>
    <xf numFmtId="0" fontId="13" fillId="8" borderId="0" xfId="3" applyFill="1"/>
    <xf numFmtId="0" fontId="13" fillId="8" borderId="0" xfId="3" applyFill="1" applyAlignment="1">
      <alignment vertical="center"/>
    </xf>
    <xf numFmtId="0" fontId="13" fillId="8" borderId="0" xfId="3" applyFill="1" applyAlignment="1">
      <alignment horizontal="center" vertical="center"/>
    </xf>
    <xf numFmtId="0" fontId="13" fillId="8" borderId="0" xfId="3" applyFill="1" applyAlignment="1">
      <alignment vertical="center" wrapText="1"/>
    </xf>
    <xf numFmtId="0" fontId="13" fillId="8" borderId="7" xfId="3" applyFill="1" applyBorder="1" applyAlignment="1">
      <alignment vertical="center"/>
    </xf>
    <xf numFmtId="0" fontId="60" fillId="8" borderId="7" xfId="3" applyFont="1" applyFill="1" applyBorder="1" applyAlignment="1">
      <alignment horizontal="right" vertical="center" wrapText="1"/>
    </xf>
    <xf numFmtId="0" fontId="60" fillId="8" borderId="7" xfId="3" applyFont="1" applyFill="1" applyBorder="1" applyAlignment="1">
      <alignment horizontal="center" vertical="center" wrapText="1"/>
    </xf>
    <xf numFmtId="0" fontId="60" fillId="0" borderId="7" xfId="3" applyFont="1" applyBorder="1" applyAlignment="1">
      <alignment horizontal="center"/>
    </xf>
    <xf numFmtId="0" fontId="60" fillId="0" borderId="0" xfId="3" applyFont="1"/>
    <xf numFmtId="0" fontId="60" fillId="0" borderId="0" xfId="3" applyFont="1" applyAlignment="1">
      <alignment horizontal="center"/>
    </xf>
    <xf numFmtId="0" fontId="60" fillId="0" borderId="7" xfId="3" applyFont="1" applyBorder="1"/>
    <xf numFmtId="0" fontId="13" fillId="0" borderId="7" xfId="3" applyBorder="1" applyAlignment="1">
      <alignment horizontal="center"/>
    </xf>
    <xf numFmtId="0" fontId="13" fillId="0" borderId="0" xfId="3" applyAlignment="1">
      <alignment horizontal="center"/>
    </xf>
    <xf numFmtId="0" fontId="13" fillId="0" borderId="7" xfId="3" applyBorder="1"/>
    <xf numFmtId="0" fontId="60" fillId="0" borderId="7" xfId="3" applyFont="1" applyBorder="1" applyAlignment="1">
      <alignment horizontal="center" vertical="center"/>
    </xf>
    <xf numFmtId="0" fontId="36" fillId="6" borderId="0" xfId="0" applyFont="1" applyFill="1" applyAlignment="1">
      <alignment horizontal="center" vertical="center"/>
    </xf>
    <xf numFmtId="0" fontId="17" fillId="2" borderId="0" xfId="0" applyFont="1" applyFill="1" applyProtection="1">
      <protection locked="0"/>
    </xf>
    <xf numFmtId="0" fontId="17" fillId="5" borderId="86" xfId="1" applyFont="1" applyFill="1" applyBorder="1" applyAlignment="1" applyProtection="1">
      <alignment horizontal="center" vertical="center"/>
      <protection locked="0" hidden="1"/>
    </xf>
    <xf numFmtId="0" fontId="16" fillId="0" borderId="45" xfId="1" applyFont="1" applyBorder="1" applyAlignment="1" applyProtection="1">
      <alignment horizontal="center" vertical="center"/>
      <protection locked="0"/>
    </xf>
    <xf numFmtId="0" fontId="16" fillId="0" borderId="44" xfId="1" applyFont="1" applyBorder="1" applyAlignment="1" applyProtection="1">
      <alignment horizontal="center" vertical="center"/>
      <protection locked="0"/>
    </xf>
    <xf numFmtId="0" fontId="16" fillId="0" borderId="46" xfId="1" applyFont="1" applyBorder="1" applyAlignment="1" applyProtection="1">
      <alignment horizontal="center" vertical="center"/>
      <protection locked="0"/>
    </xf>
    <xf numFmtId="0" fontId="16" fillId="7" borderId="45" xfId="1" applyFont="1" applyFill="1" applyBorder="1" applyAlignment="1" applyProtection="1">
      <alignment horizontal="center" vertical="center"/>
      <protection locked="0"/>
    </xf>
    <xf numFmtId="0" fontId="16" fillId="7" borderId="44" xfId="1" applyFont="1" applyFill="1" applyBorder="1" applyAlignment="1" applyProtection="1">
      <alignment horizontal="center" vertical="center"/>
      <protection locked="0"/>
    </xf>
    <xf numFmtId="0" fontId="16" fillId="7" borderId="46" xfId="1" applyFont="1" applyFill="1" applyBorder="1" applyAlignment="1" applyProtection="1">
      <alignment horizontal="center" vertical="center"/>
      <protection locked="0"/>
    </xf>
    <xf numFmtId="0" fontId="16" fillId="7" borderId="51" xfId="1" applyFont="1" applyFill="1" applyBorder="1" applyAlignment="1" applyProtection="1">
      <alignment horizontal="center" vertical="center"/>
      <protection locked="0"/>
    </xf>
    <xf numFmtId="1" fontId="24" fillId="5" borderId="86" xfId="1" applyNumberFormat="1" applyFont="1" applyFill="1" applyBorder="1" applyAlignment="1" applyProtection="1">
      <alignment horizontal="center" vertical="center"/>
      <protection locked="0" hidden="1"/>
    </xf>
    <xf numFmtId="0" fontId="37" fillId="5" borderId="85" xfId="1" applyFont="1" applyFill="1" applyBorder="1" applyAlignment="1" applyProtection="1">
      <alignment horizontal="center" vertical="center" wrapText="1"/>
      <protection locked="0" hidden="1"/>
    </xf>
    <xf numFmtId="0" fontId="24" fillId="5" borderId="85" xfId="1" applyFont="1" applyFill="1" applyBorder="1" applyAlignment="1" applyProtection="1">
      <alignment vertical="center"/>
      <protection locked="0" hidden="1"/>
    </xf>
    <xf numFmtId="0" fontId="60" fillId="6" borderId="7" xfId="3" applyFont="1" applyFill="1" applyBorder="1" applyAlignment="1">
      <alignment horizontal="center" vertical="center"/>
    </xf>
    <xf numFmtId="0" fontId="12" fillId="0" borderId="7" xfId="3" applyFont="1" applyBorder="1"/>
    <xf numFmtId="0" fontId="16" fillId="24" borderId="0" xfId="0" applyFont="1" applyFill="1" applyProtection="1">
      <protection locked="0"/>
    </xf>
    <xf numFmtId="0" fontId="65" fillId="0" borderId="0" xfId="0" applyFont="1" applyAlignment="1" applyProtection="1">
      <alignment horizontal="center" vertical="center"/>
      <protection locked="0"/>
    </xf>
    <xf numFmtId="0" fontId="21" fillId="2" borderId="0" xfId="1" applyFont="1" applyFill="1" applyProtection="1">
      <protection hidden="1"/>
    </xf>
    <xf numFmtId="0" fontId="53" fillId="2" borderId="0" xfId="1" applyFont="1" applyFill="1" applyAlignment="1" applyProtection="1">
      <alignment wrapText="1"/>
      <protection hidden="1"/>
    </xf>
    <xf numFmtId="0" fontId="28" fillId="2" borderId="0" xfId="1" applyFont="1" applyFill="1" applyAlignment="1" applyProtection="1">
      <alignment wrapText="1"/>
      <protection hidden="1"/>
    </xf>
    <xf numFmtId="0" fontId="22" fillId="2" borderId="0" xfId="1" applyFill="1" applyProtection="1">
      <protection hidden="1"/>
    </xf>
    <xf numFmtId="0" fontId="16" fillId="2" borderId="0" xfId="1" applyFont="1" applyFill="1" applyProtection="1">
      <protection hidden="1"/>
    </xf>
    <xf numFmtId="0" fontId="60" fillId="6" borderId="7" xfId="0" applyFont="1" applyFill="1" applyBorder="1" applyAlignment="1">
      <alignment horizontal="center"/>
    </xf>
    <xf numFmtId="49" fontId="0" fillId="0" borderId="0" xfId="0" applyNumberFormat="1"/>
    <xf numFmtId="0" fontId="53" fillId="4" borderId="7" xfId="2" applyFont="1" applyFill="1" applyBorder="1" applyAlignment="1" applyProtection="1">
      <alignment horizontal="center" vertical="center" wrapText="1"/>
      <protection hidden="1"/>
    </xf>
    <xf numFmtId="0" fontId="67" fillId="0" borderId="7" xfId="1" applyFont="1" applyBorder="1" applyAlignment="1" applyProtection="1">
      <alignment horizontal="left" vertical="center"/>
      <protection locked="0" hidden="1"/>
    </xf>
    <xf numFmtId="0" fontId="11" fillId="0" borderId="7" xfId="1" applyFont="1" applyBorder="1" applyAlignment="1" applyProtection="1">
      <alignment shrinkToFit="1"/>
      <protection locked="0"/>
    </xf>
    <xf numFmtId="1" fontId="0" fillId="0" borderId="0" xfId="0" applyNumberFormat="1"/>
    <xf numFmtId="0" fontId="60" fillId="25" borderId="92" xfId="0" applyFont="1" applyFill="1" applyBorder="1" applyAlignment="1">
      <alignment horizontal="center"/>
    </xf>
    <xf numFmtId="0" fontId="46" fillId="0" borderId="0" xfId="0" applyFont="1" applyProtection="1">
      <protection locked="0"/>
    </xf>
    <xf numFmtId="0" fontId="69" fillId="0" borderId="85" xfId="1" applyFont="1" applyBorder="1" applyAlignment="1" applyProtection="1">
      <alignment vertical="center"/>
      <protection locked="0" hidden="1"/>
    </xf>
    <xf numFmtId="0" fontId="46" fillId="2" borderId="0" xfId="0" applyFont="1" applyFill="1" applyProtection="1">
      <protection locked="0"/>
    </xf>
    <xf numFmtId="0" fontId="0" fillId="0" borderId="7" xfId="0" applyBorder="1"/>
    <xf numFmtId="0" fontId="10" fillId="0" borderId="7" xfId="3" applyFont="1" applyBorder="1"/>
    <xf numFmtId="0" fontId="20" fillId="0" borderId="0" xfId="0" applyFont="1"/>
    <xf numFmtId="0" fontId="32" fillId="0" borderId="0" xfId="0" applyFont="1"/>
    <xf numFmtId="0" fontId="33" fillId="0" borderId="0" xfId="0" applyFont="1" applyAlignment="1">
      <alignment vertical="center"/>
    </xf>
    <xf numFmtId="0" fontId="71" fillId="3" borderId="0" xfId="0" applyFont="1" applyFill="1" applyAlignment="1">
      <alignment horizontal="center" wrapText="1"/>
    </xf>
    <xf numFmtId="0" fontId="16" fillId="8" borderId="0" xfId="0" applyFont="1" applyFill="1" applyAlignment="1">
      <alignment vertical="center"/>
    </xf>
    <xf numFmtId="49" fontId="16" fillId="8" borderId="0" xfId="0" applyNumberFormat="1" applyFont="1" applyFill="1" applyAlignment="1">
      <alignment vertical="center"/>
    </xf>
    <xf numFmtId="0" fontId="27" fillId="0" borderId="0" xfId="0" applyFont="1" applyAlignment="1">
      <alignment horizontal="center"/>
    </xf>
    <xf numFmtId="0" fontId="16" fillId="2" borderId="0" xfId="0" applyFont="1" applyFill="1"/>
    <xf numFmtId="0" fontId="29" fillId="2" borderId="0" xfId="0" applyFont="1" applyFill="1"/>
    <xf numFmtId="0" fontId="30" fillId="2" borderId="0" xfId="0" applyFont="1" applyFill="1"/>
    <xf numFmtId="0" fontId="34" fillId="2" borderId="0" xfId="0" applyFont="1" applyFill="1" applyAlignment="1">
      <alignment vertical="center"/>
    </xf>
    <xf numFmtId="0" fontId="48" fillId="2" borderId="0" xfId="0" applyFont="1" applyFill="1" applyAlignment="1">
      <alignment vertical="center"/>
    </xf>
    <xf numFmtId="165" fontId="74" fillId="2" borderId="0" xfId="0" applyNumberFormat="1" applyFont="1" applyFill="1" applyAlignment="1">
      <alignment horizontal="center" vertical="center"/>
    </xf>
    <xf numFmtId="0" fontId="9" fillId="0" borderId="0" xfId="1" applyFont="1"/>
    <xf numFmtId="0" fontId="50" fillId="2" borderId="0" xfId="1" applyFont="1" applyFill="1" applyAlignment="1" applyProtection="1">
      <alignment horizontal="left" vertical="center"/>
      <protection hidden="1"/>
    </xf>
    <xf numFmtId="0" fontId="49" fillId="2" borderId="0" xfId="1" applyFont="1" applyFill="1" applyAlignment="1" applyProtection="1">
      <alignment horizontal="left" vertical="center"/>
      <protection hidden="1"/>
    </xf>
    <xf numFmtId="0" fontId="54" fillId="2" borderId="0" xfId="1" applyFont="1" applyFill="1" applyAlignment="1" applyProtection="1">
      <alignment textRotation="255"/>
      <protection hidden="1"/>
    </xf>
    <xf numFmtId="0" fontId="70" fillId="2" borderId="0" xfId="4" applyFont="1" applyFill="1" applyProtection="1">
      <protection locked="0"/>
    </xf>
    <xf numFmtId="0" fontId="76" fillId="26" borderId="0" xfId="0" applyFont="1" applyFill="1" applyAlignment="1">
      <alignment horizontal="center"/>
    </xf>
    <xf numFmtId="0" fontId="77" fillId="26" borderId="0" xfId="0" applyFont="1" applyFill="1" applyAlignment="1">
      <alignment horizontal="center"/>
    </xf>
    <xf numFmtId="0" fontId="61" fillId="18" borderId="0" xfId="3" applyFont="1" applyFill="1" applyAlignment="1">
      <alignment vertical="center"/>
    </xf>
    <xf numFmtId="1" fontId="16" fillId="0" borderId="83" xfId="0" applyNumberFormat="1" applyFont="1" applyBorder="1" applyAlignment="1" applyProtection="1">
      <alignment horizontal="left" vertical="center"/>
      <protection hidden="1"/>
    </xf>
    <xf numFmtId="0" fontId="54" fillId="2" borderId="0" xfId="0" applyFont="1" applyFill="1" applyAlignment="1" applyProtection="1">
      <alignment vertical="center"/>
      <protection hidden="1"/>
    </xf>
    <xf numFmtId="0" fontId="54" fillId="2" borderId="55" xfId="0" applyFont="1" applyFill="1" applyBorder="1" applyAlignment="1" applyProtection="1">
      <alignment vertical="center"/>
      <protection hidden="1"/>
    </xf>
    <xf numFmtId="0" fontId="60" fillId="5" borderId="0" xfId="1" applyFont="1" applyFill="1" applyProtection="1">
      <protection hidden="1"/>
    </xf>
    <xf numFmtId="0" fontId="27" fillId="5" borderId="0" xfId="1" applyFont="1" applyFill="1" applyAlignment="1" applyProtection="1">
      <alignment vertical="center"/>
      <protection hidden="1"/>
    </xf>
    <xf numFmtId="0" fontId="79" fillId="26" borderId="0" xfId="1" applyFont="1" applyFill="1" applyAlignment="1" applyProtection="1">
      <alignment horizontal="center"/>
      <protection hidden="1"/>
    </xf>
    <xf numFmtId="0" fontId="80" fillId="2" borderId="0" xfId="1" applyFont="1" applyFill="1" applyAlignment="1" applyProtection="1">
      <alignment vertical="center"/>
      <protection hidden="1"/>
    </xf>
    <xf numFmtId="0" fontId="80" fillId="2" borderId="0" xfId="1" applyFont="1" applyFill="1" applyAlignment="1" applyProtection="1">
      <alignment horizontal="left" vertical="center"/>
      <protection hidden="1"/>
    </xf>
    <xf numFmtId="0" fontId="8" fillId="0" borderId="7" xfId="1" applyFont="1" applyBorder="1" applyAlignment="1" applyProtection="1">
      <alignment shrinkToFit="1"/>
      <protection locked="0"/>
    </xf>
    <xf numFmtId="0" fontId="8" fillId="0" borderId="7" xfId="1" quotePrefix="1" applyFont="1" applyBorder="1" applyAlignment="1" applyProtection="1">
      <alignment shrinkToFit="1"/>
      <protection locked="0"/>
    </xf>
    <xf numFmtId="0" fontId="81" fillId="0" borderId="0" xfId="0" applyFont="1" applyAlignment="1">
      <alignment vertical="center"/>
    </xf>
    <xf numFmtId="0" fontId="81" fillId="0" borderId="93" xfId="0" applyFont="1" applyBorder="1" applyAlignment="1">
      <alignment horizontal="left" vertical="top" wrapText="1"/>
    </xf>
    <xf numFmtId="0" fontId="85" fillId="0" borderId="93" xfId="0" applyFont="1" applyBorder="1" applyAlignment="1">
      <alignment vertical="top" wrapText="1"/>
    </xf>
    <xf numFmtId="0" fontId="13" fillId="0" borderId="7" xfId="3" applyBorder="1" applyAlignment="1">
      <alignment horizontal="center" vertical="top"/>
    </xf>
    <xf numFmtId="0" fontId="81" fillId="0" borderId="93" xfId="0" applyFont="1" applyBorder="1" applyAlignment="1">
      <alignment horizontal="center" vertical="top"/>
    </xf>
    <xf numFmtId="0" fontId="81" fillId="0" borderId="93" xfId="0" applyFont="1" applyBorder="1" applyAlignment="1">
      <alignment horizontal="center" vertical="top" wrapText="1"/>
    </xf>
    <xf numFmtId="0" fontId="81" fillId="0" borderId="0" xfId="0" applyFont="1" applyAlignment="1">
      <alignment vertical="top"/>
    </xf>
    <xf numFmtId="0" fontId="0" fillId="0" borderId="0" xfId="0" applyAlignment="1">
      <alignment vertical="top"/>
    </xf>
    <xf numFmtId="0" fontId="13" fillId="0" borderId="7" xfId="3" applyBorder="1" applyAlignment="1">
      <alignment horizontal="center" vertical="top" wrapText="1"/>
    </xf>
    <xf numFmtId="0" fontId="13" fillId="0" borderId="0" xfId="3" applyAlignment="1">
      <alignment vertical="top"/>
    </xf>
    <xf numFmtId="0" fontId="13" fillId="0" borderId="7" xfId="3" applyBorder="1" applyAlignment="1">
      <alignment horizontal="left" vertical="top" wrapText="1"/>
    </xf>
    <xf numFmtId="0" fontId="83" fillId="0" borderId="0" xfId="0" applyFont="1" applyAlignment="1">
      <alignment vertical="top" wrapText="1"/>
    </xf>
    <xf numFmtId="0" fontId="84" fillId="0" borderId="0" xfId="0" applyFont="1" applyAlignment="1">
      <alignment vertical="top" wrapText="1"/>
    </xf>
    <xf numFmtId="0" fontId="13" fillId="0" borderId="7" xfId="3" applyBorder="1" applyAlignment="1">
      <alignment vertical="top" wrapText="1"/>
    </xf>
    <xf numFmtId="0" fontId="13" fillId="0" borderId="7" xfId="3" quotePrefix="1" applyBorder="1" applyAlignment="1">
      <alignment horizontal="center" vertical="top"/>
    </xf>
    <xf numFmtId="0" fontId="82" fillId="0" borderId="93" xfId="0" applyFont="1" applyBorder="1" applyAlignment="1">
      <alignment vertical="top"/>
    </xf>
    <xf numFmtId="0" fontId="13" fillId="8" borderId="7" xfId="3" applyFill="1" applyBorder="1" applyAlignment="1">
      <alignment horizontal="center" vertical="top"/>
    </xf>
    <xf numFmtId="0" fontId="13" fillId="8" borderId="7" xfId="3" applyFill="1" applyBorder="1" applyAlignment="1">
      <alignment horizontal="left" vertical="top" wrapText="1"/>
    </xf>
    <xf numFmtId="0" fontId="13" fillId="8" borderId="7" xfId="3" applyFill="1" applyBorder="1" applyAlignment="1">
      <alignment horizontal="center" vertical="top" wrapText="1"/>
    </xf>
    <xf numFmtId="0" fontId="13" fillId="8" borderId="0" xfId="3" applyFill="1" applyAlignment="1">
      <alignment vertical="top"/>
    </xf>
    <xf numFmtId="0" fontId="13" fillId="8" borderId="7" xfId="3" applyFill="1" applyBorder="1" applyAlignment="1">
      <alignment vertical="top" wrapText="1"/>
    </xf>
    <xf numFmtId="0" fontId="13" fillId="8" borderId="7" xfId="3" quotePrefix="1" applyFill="1" applyBorder="1" applyAlignment="1">
      <alignment horizontal="center" vertical="top"/>
    </xf>
    <xf numFmtId="0" fontId="13" fillId="0" borderId="7" xfId="3" applyBorder="1" applyAlignment="1">
      <alignment vertical="top"/>
    </xf>
    <xf numFmtId="0" fontId="60" fillId="0" borderId="7" xfId="3" applyFont="1" applyBorder="1" applyAlignment="1">
      <alignment horizontal="right" vertical="top" wrapText="1"/>
    </xf>
    <xf numFmtId="0" fontId="60" fillId="0" borderId="7" xfId="3" applyFont="1" applyBorder="1" applyAlignment="1">
      <alignment horizontal="center" vertical="top" wrapText="1"/>
    </xf>
    <xf numFmtId="0" fontId="7" fillId="0" borderId="0" xfId="0" applyFont="1" applyAlignment="1">
      <alignment horizontal="left" vertical="top" wrapText="1"/>
    </xf>
    <xf numFmtId="0" fontId="7" fillId="0" borderId="7" xfId="3" applyFont="1" applyBorder="1" applyAlignment="1">
      <alignment horizontal="center" vertical="top"/>
    </xf>
    <xf numFmtId="0" fontId="7" fillId="0" borderId="93" xfId="0" applyFont="1" applyBorder="1" applyAlignment="1">
      <alignment horizontal="center" vertical="top"/>
    </xf>
    <xf numFmtId="0" fontId="7" fillId="0" borderId="93" xfId="0" applyFont="1" applyBorder="1" applyAlignment="1">
      <alignment horizontal="center" vertical="top" wrapText="1"/>
    </xf>
    <xf numFmtId="0" fontId="7" fillId="0" borderId="0" xfId="0" applyFont="1" applyAlignment="1">
      <alignment vertical="center"/>
    </xf>
    <xf numFmtId="0" fontId="7" fillId="0" borderId="93" xfId="0" applyFont="1" applyBorder="1" applyAlignment="1">
      <alignment vertical="top" wrapText="1"/>
    </xf>
    <xf numFmtId="0" fontId="7" fillId="0" borderId="0" xfId="0" applyFont="1" applyAlignment="1">
      <alignment vertical="top"/>
    </xf>
    <xf numFmtId="0" fontId="7" fillId="0" borderId="0" xfId="0" applyFont="1" applyAlignment="1">
      <alignment vertical="top" wrapText="1"/>
    </xf>
    <xf numFmtId="0" fontId="7" fillId="0" borderId="7" xfId="3" applyFont="1" applyBorder="1" applyAlignment="1">
      <alignment horizontal="center" vertical="top" wrapText="1"/>
    </xf>
    <xf numFmtId="0" fontId="7" fillId="0" borderId="0" xfId="3" applyFont="1" applyAlignment="1">
      <alignment vertical="center"/>
    </xf>
    <xf numFmtId="0" fontId="7" fillId="0" borderId="93" xfId="0" applyFont="1" applyBorder="1" applyAlignment="1">
      <alignment horizontal="left" vertical="top" wrapText="1"/>
    </xf>
    <xf numFmtId="0" fontId="84" fillId="0" borderId="93" xfId="0" applyFont="1" applyBorder="1" applyAlignment="1">
      <alignment horizontal="left" vertical="top" wrapText="1"/>
    </xf>
    <xf numFmtId="0" fontId="84" fillId="27" borderId="95" xfId="0" applyFont="1" applyFill="1" applyBorder="1" applyAlignment="1">
      <alignment vertical="top" wrapText="1"/>
    </xf>
    <xf numFmtId="0" fontId="84" fillId="0" borderId="0" xfId="0" applyFont="1" applyAlignment="1">
      <alignment horizontal="left" vertical="top" wrapText="1"/>
    </xf>
    <xf numFmtId="0" fontId="84" fillId="27" borderId="96" xfId="0" applyFont="1" applyFill="1" applyBorder="1" applyAlignment="1">
      <alignment vertical="top" wrapText="1"/>
    </xf>
    <xf numFmtId="0" fontId="84" fillId="27" borderId="97" xfId="0" applyFont="1" applyFill="1" applyBorder="1" applyAlignment="1">
      <alignment vertical="top" wrapText="1"/>
    </xf>
    <xf numFmtId="0" fontId="7" fillId="0" borderId="0" xfId="3" applyFont="1" applyAlignment="1">
      <alignment vertical="top"/>
    </xf>
    <xf numFmtId="0" fontId="84" fillId="0" borderId="93" xfId="0" applyFont="1" applyBorder="1" applyAlignment="1">
      <alignment vertical="top" wrapText="1"/>
    </xf>
    <xf numFmtId="0" fontId="7" fillId="27" borderId="93" xfId="0" applyFont="1" applyFill="1" applyBorder="1" applyAlignment="1">
      <alignment horizontal="left" vertical="top" wrapText="1"/>
    </xf>
    <xf numFmtId="0" fontId="7" fillId="0" borderId="93" xfId="0" applyFont="1" applyBorder="1" applyAlignment="1">
      <alignment vertical="top"/>
    </xf>
    <xf numFmtId="0" fontId="7" fillId="0" borderId="0" xfId="3" applyFont="1" applyAlignment="1">
      <alignment vertical="top" wrapText="1"/>
    </xf>
    <xf numFmtId="0" fontId="84" fillId="27" borderId="98" xfId="0" applyFont="1" applyFill="1" applyBorder="1" applyAlignment="1">
      <alignment vertical="top" wrapText="1"/>
    </xf>
    <xf numFmtId="0" fontId="7" fillId="0" borderId="99" xfId="0" applyFont="1" applyBorder="1" applyAlignment="1">
      <alignment horizontal="left" vertical="top" wrapText="1"/>
    </xf>
    <xf numFmtId="0" fontId="7" fillId="0" borderId="99" xfId="0" applyFont="1" applyBorder="1" applyAlignment="1">
      <alignment horizontal="center" vertical="top" wrapText="1"/>
    </xf>
    <xf numFmtId="0" fontId="7" fillId="0" borderId="95" xfId="0" applyFont="1" applyBorder="1" applyAlignment="1">
      <alignment horizontal="left" vertical="top" wrapText="1"/>
    </xf>
    <xf numFmtId="0" fontId="7" fillId="0" borderId="95" xfId="0" applyFont="1" applyBorder="1" applyAlignment="1">
      <alignment horizontal="center" vertical="top" wrapText="1"/>
    </xf>
    <xf numFmtId="0" fontId="81" fillId="0" borderId="100" xfId="0" applyFont="1" applyBorder="1" applyAlignment="1">
      <alignment horizontal="left" vertical="top" wrapText="1"/>
    </xf>
    <xf numFmtId="0" fontId="7" fillId="0" borderId="7" xfId="0" applyFont="1" applyBorder="1" applyAlignment="1">
      <alignment vertical="top" wrapText="1"/>
    </xf>
    <xf numFmtId="0" fontId="7" fillId="0" borderId="100" xfId="0" applyFont="1" applyBorder="1" applyAlignment="1">
      <alignment horizontal="left" vertical="top" wrapText="1"/>
    </xf>
    <xf numFmtId="0" fontId="7" fillId="0" borderId="99" xfId="0" applyFont="1" applyBorder="1" applyAlignment="1">
      <alignment horizontal="center" vertical="top"/>
    </xf>
    <xf numFmtId="0" fontId="7" fillId="8" borderId="7" xfId="3" applyFont="1" applyFill="1" applyBorder="1" applyAlignment="1">
      <alignment horizontal="center" vertical="top"/>
    </xf>
    <xf numFmtId="0" fontId="7" fillId="8" borderId="7" xfId="3" applyFont="1" applyFill="1" applyBorder="1" applyAlignment="1">
      <alignment horizontal="left" vertical="top" wrapText="1"/>
    </xf>
    <xf numFmtId="0" fontId="7" fillId="8" borderId="7" xfId="3" applyFont="1" applyFill="1" applyBorder="1" applyAlignment="1">
      <alignment horizontal="center" vertical="top" wrapText="1"/>
    </xf>
    <xf numFmtId="0" fontId="7" fillId="8" borderId="0" xfId="3" applyFont="1" applyFill="1" applyAlignment="1">
      <alignment vertical="top"/>
    </xf>
    <xf numFmtId="0" fontId="7" fillId="8" borderId="7" xfId="3" applyFont="1" applyFill="1" applyBorder="1" applyAlignment="1">
      <alignment vertical="top" wrapText="1"/>
    </xf>
    <xf numFmtId="0" fontId="7" fillId="8" borderId="7" xfId="3" quotePrefix="1" applyFont="1" applyFill="1" applyBorder="1" applyAlignment="1">
      <alignment horizontal="center" vertical="top"/>
    </xf>
    <xf numFmtId="0" fontId="84" fillId="0" borderId="99" xfId="0" applyFont="1" applyBorder="1" applyAlignment="1">
      <alignment horizontal="left" vertical="top" wrapText="1"/>
    </xf>
    <xf numFmtId="0" fontId="84" fillId="27" borderId="7" xfId="0" applyFont="1" applyFill="1" applyBorder="1" applyAlignment="1">
      <alignment vertical="top" wrapText="1"/>
    </xf>
    <xf numFmtId="0" fontId="84" fillId="0" borderId="100" xfId="0" applyFont="1" applyBorder="1" applyAlignment="1">
      <alignment horizontal="left" vertical="top" wrapText="1"/>
    </xf>
    <xf numFmtId="0" fontId="7" fillId="0" borderId="101" xfId="0" applyFont="1" applyBorder="1" applyAlignment="1">
      <alignment vertical="top" wrapText="1"/>
    </xf>
    <xf numFmtId="0" fontId="86" fillId="0" borderId="0" xfId="0" applyFont="1" applyAlignment="1">
      <alignment vertical="top" wrapText="1"/>
    </xf>
    <xf numFmtId="0" fontId="81" fillId="0" borderId="100" xfId="0" applyFont="1" applyBorder="1" applyAlignment="1">
      <alignment horizontal="center" vertical="top" wrapText="1"/>
    </xf>
    <xf numFmtId="0" fontId="7" fillId="0" borderId="7" xfId="0" applyFont="1" applyBorder="1" applyAlignment="1">
      <alignment horizontal="left" vertical="top" wrapText="1"/>
    </xf>
    <xf numFmtId="0" fontId="7" fillId="0" borderId="7" xfId="0" applyFont="1" applyBorder="1" applyAlignment="1">
      <alignment horizontal="center" vertical="top" wrapText="1"/>
    </xf>
    <xf numFmtId="0" fontId="86" fillId="0" borderId="7" xfId="0" applyFont="1" applyBorder="1" applyAlignment="1">
      <alignment vertical="top" wrapText="1"/>
    </xf>
    <xf numFmtId="0" fontId="7" fillId="0" borderId="101" xfId="0" applyFont="1" applyBorder="1" applyAlignment="1">
      <alignment horizontal="left" vertical="top" wrapText="1"/>
    </xf>
    <xf numFmtId="0" fontId="81" fillId="0" borderId="100" xfId="0" applyFont="1" applyBorder="1" applyAlignment="1">
      <alignment horizontal="center" vertical="top"/>
    </xf>
    <xf numFmtId="0" fontId="84" fillId="27" borderId="105" xfId="0" applyFont="1" applyFill="1" applyBorder="1" applyAlignment="1">
      <alignment vertical="top" wrapText="1"/>
    </xf>
    <xf numFmtId="0" fontId="81" fillId="0" borderId="99" xfId="0" applyFont="1" applyBorder="1" applyAlignment="1">
      <alignment horizontal="center" vertical="top"/>
    </xf>
    <xf numFmtId="0" fontId="81" fillId="0" borderId="95" xfId="0" applyFont="1" applyBorder="1" applyAlignment="1">
      <alignment horizontal="center" vertical="top" wrapText="1"/>
    </xf>
    <xf numFmtId="0" fontId="81" fillId="0" borderId="7" xfId="0" applyFont="1" applyBorder="1" applyAlignment="1">
      <alignment horizontal="left" vertical="top" wrapText="1"/>
    </xf>
    <xf numFmtId="0" fontId="87" fillId="0" borderId="7" xfId="0" applyFont="1" applyBorder="1" applyAlignment="1">
      <alignment vertical="top" wrapText="1"/>
    </xf>
    <xf numFmtId="0" fontId="87" fillId="0" borderId="7" xfId="0" applyFont="1" applyBorder="1" applyAlignment="1">
      <alignment vertical="top"/>
    </xf>
    <xf numFmtId="0" fontId="22" fillId="6" borderId="0" xfId="1" applyFill="1" applyProtection="1">
      <protection hidden="1"/>
    </xf>
    <xf numFmtId="0" fontId="56" fillId="5" borderId="0" xfId="0" applyFont="1" applyFill="1" applyAlignment="1">
      <alignment wrapText="1"/>
    </xf>
    <xf numFmtId="0" fontId="6" fillId="0" borderId="106" xfId="0" applyFont="1" applyBorder="1" applyAlignment="1">
      <alignment vertical="center" wrapText="1"/>
    </xf>
    <xf numFmtId="0" fontId="6" fillId="0" borderId="107" xfId="0" applyFont="1" applyBorder="1" applyAlignment="1">
      <alignment horizontal="center" vertical="center" wrapText="1"/>
    </xf>
    <xf numFmtId="0" fontId="6" fillId="0" borderId="108" xfId="0" applyFont="1" applyBorder="1" applyAlignment="1">
      <alignment vertical="center" wrapText="1"/>
    </xf>
    <xf numFmtId="0" fontId="6" fillId="0" borderId="107" xfId="0" applyFont="1" applyBorder="1" applyAlignment="1">
      <alignment vertical="center" wrapText="1"/>
    </xf>
    <xf numFmtId="0" fontId="73" fillId="14" borderId="0" xfId="0" applyFont="1" applyFill="1" applyProtection="1">
      <protection locked="0"/>
    </xf>
    <xf numFmtId="49" fontId="16" fillId="0" borderId="7" xfId="0" applyNumberFormat="1" applyFont="1" applyBorder="1" applyAlignment="1" applyProtection="1">
      <alignment horizontal="left" vertical="center"/>
      <protection locked="0"/>
    </xf>
    <xf numFmtId="49" fontId="16" fillId="0" borderId="7" xfId="0" quotePrefix="1" applyNumberFormat="1" applyFont="1" applyBorder="1" applyAlignment="1" applyProtection="1">
      <alignment horizontal="left" vertical="center"/>
      <protection locked="0"/>
    </xf>
    <xf numFmtId="0" fontId="68" fillId="5" borderId="109" xfId="0" applyFont="1" applyFill="1" applyBorder="1" applyAlignment="1">
      <alignment vertical="center"/>
    </xf>
    <xf numFmtId="0" fontId="16" fillId="0" borderId="18" xfId="0" applyFont="1" applyBorder="1" applyProtection="1">
      <protection locked="0"/>
    </xf>
    <xf numFmtId="0" fontId="16" fillId="0" borderId="7" xfId="0" applyFont="1" applyBorder="1" applyProtection="1">
      <protection locked="0"/>
    </xf>
    <xf numFmtId="0" fontId="16" fillId="0" borderId="29" xfId="0" applyFont="1" applyBorder="1" applyProtection="1">
      <protection locked="0"/>
    </xf>
    <xf numFmtId="0" fontId="79" fillId="26" borderId="0" xfId="0" applyFont="1" applyFill="1" applyAlignment="1">
      <alignment horizontal="center"/>
    </xf>
    <xf numFmtId="0" fontId="22" fillId="0" borderId="44" xfId="1" applyBorder="1" applyAlignment="1">
      <alignment horizontal="center" vertical="center"/>
    </xf>
    <xf numFmtId="0" fontId="22" fillId="0" borderId="71" xfId="1" applyBorder="1" applyAlignment="1">
      <alignment horizontal="center" vertical="center"/>
    </xf>
    <xf numFmtId="0" fontId="22" fillId="0" borderId="72" xfId="1" applyBorder="1" applyAlignment="1">
      <alignment horizontal="center" vertical="center"/>
    </xf>
    <xf numFmtId="0" fontId="22" fillId="0" borderId="46" xfId="1" applyBorder="1" applyAlignment="1">
      <alignment horizontal="center" vertical="center"/>
    </xf>
    <xf numFmtId="0" fontId="22" fillId="0" borderId="7" xfId="1" applyBorder="1" applyAlignment="1">
      <alignment horizontal="center" vertical="center"/>
    </xf>
    <xf numFmtId="0" fontId="22" fillId="0" borderId="74" xfId="1" applyBorder="1" applyAlignment="1">
      <alignment horizontal="center" vertical="center"/>
    </xf>
    <xf numFmtId="0" fontId="22" fillId="0" borderId="73" xfId="1" applyBorder="1" applyAlignment="1">
      <alignment horizontal="center" vertical="center"/>
    </xf>
    <xf numFmtId="0" fontId="22" fillId="0" borderId="22" xfId="1" applyBorder="1" applyAlignment="1">
      <alignment horizontal="center" vertical="center"/>
    </xf>
    <xf numFmtId="0" fontId="22" fillId="0" borderId="29" xfId="1" applyBorder="1" applyAlignment="1">
      <alignment horizontal="center" vertical="center"/>
    </xf>
    <xf numFmtId="0" fontId="22" fillId="0" borderId="81" xfId="1" applyBorder="1" applyAlignment="1">
      <alignment horizontal="center" vertical="center"/>
    </xf>
    <xf numFmtId="0" fontId="22" fillId="0" borderId="82" xfId="1" applyBorder="1" applyAlignment="1">
      <alignment horizontal="center" vertical="center"/>
    </xf>
    <xf numFmtId="0" fontId="22" fillId="0" borderId="30" xfId="1" applyBorder="1" applyAlignment="1">
      <alignment horizontal="center" vertical="center"/>
    </xf>
    <xf numFmtId="0" fontId="37" fillId="5" borderId="85" xfId="1" applyFont="1" applyFill="1" applyBorder="1" applyAlignment="1" applyProtection="1">
      <alignment horizontal="center" vertical="center" wrapText="1"/>
      <protection hidden="1"/>
    </xf>
    <xf numFmtId="0" fontId="17" fillId="2" borderId="0" xfId="0" applyFont="1" applyFill="1"/>
    <xf numFmtId="0" fontId="24" fillId="5" borderId="85" xfId="1" applyFont="1" applyFill="1" applyBorder="1" applyAlignment="1" applyProtection="1">
      <alignment vertical="center"/>
      <protection hidden="1"/>
    </xf>
    <xf numFmtId="0" fontId="24" fillId="5" borderId="85" xfId="1" applyFont="1" applyFill="1" applyBorder="1" applyAlignment="1" applyProtection="1">
      <alignment vertical="center" wrapText="1"/>
      <protection hidden="1"/>
    </xf>
    <xf numFmtId="0" fontId="17" fillId="5" borderId="86" xfId="1" applyFont="1" applyFill="1" applyBorder="1" applyAlignment="1" applyProtection="1">
      <alignment horizontal="center" vertical="center"/>
      <protection hidden="1"/>
    </xf>
    <xf numFmtId="0" fontId="16" fillId="7" borderId="45" xfId="1" applyFont="1" applyFill="1" applyBorder="1" applyAlignment="1">
      <alignment horizontal="center" vertical="center"/>
    </xf>
    <xf numFmtId="0" fontId="16" fillId="7" borderId="21" xfId="1" applyFont="1" applyFill="1" applyBorder="1" applyAlignment="1">
      <alignment horizontal="center" vertical="center"/>
    </xf>
    <xf numFmtId="0" fontId="16" fillId="7" borderId="51" xfId="1" applyFont="1" applyFill="1" applyBorder="1" applyAlignment="1">
      <alignment horizontal="center" vertical="center"/>
    </xf>
    <xf numFmtId="1" fontId="24" fillId="5" borderId="86" xfId="1" applyNumberFormat="1" applyFont="1" applyFill="1" applyBorder="1" applyAlignment="1" applyProtection="1">
      <alignment horizontal="center" vertical="center"/>
      <protection hidden="1"/>
    </xf>
    <xf numFmtId="0" fontId="70" fillId="2" borderId="0" xfId="4" applyFont="1" applyFill="1" applyProtection="1"/>
    <xf numFmtId="0" fontId="17" fillId="5" borderId="36" xfId="1" applyFont="1" applyFill="1" applyBorder="1" applyAlignment="1" applyProtection="1">
      <alignment horizontal="center" vertical="center"/>
      <protection hidden="1"/>
    </xf>
    <xf numFmtId="0" fontId="16" fillId="7" borderId="41" xfId="1" applyFont="1" applyFill="1" applyBorder="1" applyAlignment="1">
      <alignment horizontal="center" vertical="center"/>
    </xf>
    <xf numFmtId="1" fontId="24" fillId="5" borderId="36" xfId="1" applyNumberFormat="1" applyFont="1" applyFill="1" applyBorder="1" applyAlignment="1" applyProtection="1">
      <alignment horizontal="center" vertical="center"/>
      <protection hidden="1"/>
    </xf>
    <xf numFmtId="0" fontId="17" fillId="5" borderId="38" xfId="1" applyFont="1" applyFill="1" applyBorder="1" applyAlignment="1" applyProtection="1">
      <alignment horizontal="center" vertical="center"/>
      <protection hidden="1"/>
    </xf>
    <xf numFmtId="0" fontId="16" fillId="7" borderId="28" xfId="1" applyFont="1" applyFill="1" applyBorder="1" applyAlignment="1">
      <alignment horizontal="center" vertical="center"/>
    </xf>
    <xf numFmtId="0" fontId="16" fillId="7" borderId="42" xfId="1" applyFont="1" applyFill="1" applyBorder="1" applyAlignment="1">
      <alignment horizontal="center" vertical="center"/>
    </xf>
    <xf numFmtId="0" fontId="24" fillId="5" borderId="23" xfId="1" applyFont="1" applyFill="1" applyBorder="1" applyAlignment="1" applyProtection="1">
      <alignment horizontal="center" vertical="center"/>
      <protection hidden="1"/>
    </xf>
    <xf numFmtId="0" fontId="24" fillId="5" borderId="32" xfId="1" applyFont="1" applyFill="1" applyBorder="1" applyAlignment="1" applyProtection="1">
      <alignment horizontal="center" vertical="center"/>
      <protection hidden="1"/>
    </xf>
    <xf numFmtId="0" fontId="24" fillId="5" borderId="33" xfId="1" applyFont="1" applyFill="1" applyBorder="1" applyAlignment="1" applyProtection="1">
      <alignment horizontal="center" vertical="center"/>
      <protection hidden="1"/>
    </xf>
    <xf numFmtId="0" fontId="16" fillId="7" borderId="17" xfId="1" applyFont="1" applyFill="1" applyBorder="1" applyAlignment="1">
      <alignment horizontal="center" vertical="center"/>
    </xf>
    <xf numFmtId="0" fontId="16" fillId="0" borderId="45" xfId="0" applyFont="1" applyBorder="1" applyAlignment="1" applyProtection="1">
      <alignment horizontal="center"/>
      <protection locked="0"/>
    </xf>
    <xf numFmtId="0" fontId="16" fillId="0" borderId="44" xfId="0" applyFont="1" applyBorder="1" applyAlignment="1" applyProtection="1">
      <alignment horizontal="center"/>
      <protection locked="0"/>
    </xf>
    <xf numFmtId="0" fontId="16" fillId="0" borderId="45" xfId="0" applyFont="1" applyBorder="1" applyProtection="1">
      <protection locked="0"/>
    </xf>
    <xf numFmtId="0" fontId="16" fillId="0" borderId="44" xfId="0" applyFont="1" applyBorder="1" applyProtection="1">
      <protection locked="0"/>
    </xf>
    <xf numFmtId="0" fontId="16" fillId="0" borderId="46" xfId="0" applyFont="1" applyBorder="1" applyProtection="1">
      <protection locked="0"/>
    </xf>
    <xf numFmtId="0" fontId="16" fillId="0" borderId="21" xfId="0" applyFont="1" applyBorder="1" applyAlignment="1" applyProtection="1">
      <alignment horizontal="center"/>
      <protection locked="0"/>
    </xf>
    <xf numFmtId="0" fontId="16" fillId="0" borderId="7" xfId="0" applyFont="1" applyBorder="1" applyAlignment="1" applyProtection="1">
      <alignment horizontal="center"/>
      <protection locked="0"/>
    </xf>
    <xf numFmtId="0" fontId="16" fillId="0" borderId="21" xfId="0" applyFont="1" applyBorder="1" applyProtection="1">
      <protection locked="0"/>
    </xf>
    <xf numFmtId="0" fontId="16" fillId="0" borderId="22" xfId="0" applyFont="1" applyBorder="1" applyProtection="1">
      <protection locked="0"/>
    </xf>
    <xf numFmtId="0" fontId="16" fillId="0" borderId="28" xfId="0" applyFont="1" applyBorder="1" applyAlignment="1" applyProtection="1">
      <alignment horizontal="center"/>
      <protection locked="0"/>
    </xf>
    <xf numFmtId="0" fontId="16" fillId="0" borderId="29" xfId="0" applyFont="1" applyBorder="1" applyAlignment="1" applyProtection="1">
      <alignment horizontal="center"/>
      <protection locked="0"/>
    </xf>
    <xf numFmtId="0" fontId="16" fillId="0" borderId="28" xfId="0" applyFont="1" applyBorder="1" applyProtection="1">
      <protection locked="0"/>
    </xf>
    <xf numFmtId="0" fontId="16" fillId="0" borderId="30" xfId="0" applyFont="1" applyBorder="1" applyProtection="1">
      <protection locked="0"/>
    </xf>
    <xf numFmtId="0" fontId="70" fillId="2" borderId="0" xfId="4" applyFont="1" applyFill="1" applyProtection="1">
      <protection locked="0" hidden="1"/>
    </xf>
    <xf numFmtId="0" fontId="70" fillId="2" borderId="0" xfId="4" applyFont="1" applyFill="1" applyAlignment="1" applyProtection="1">
      <alignment horizontal="left" vertical="center"/>
      <protection locked="0" hidden="1"/>
    </xf>
    <xf numFmtId="0" fontId="24" fillId="5" borderId="0" xfId="0" applyFont="1" applyFill="1" applyAlignment="1">
      <alignment horizontal="right" vertical="top"/>
    </xf>
    <xf numFmtId="0" fontId="16" fillId="28" borderId="18" xfId="0" applyFont="1" applyFill="1" applyBorder="1" applyProtection="1">
      <protection locked="0"/>
    </xf>
    <xf numFmtId="0" fontId="16" fillId="28" borderId="7" xfId="0" applyFont="1" applyFill="1" applyBorder="1" applyProtection="1">
      <protection locked="0"/>
    </xf>
    <xf numFmtId="0" fontId="16" fillId="28" borderId="29" xfId="0" applyFont="1" applyFill="1" applyBorder="1" applyProtection="1">
      <protection locked="0"/>
    </xf>
    <xf numFmtId="0" fontId="36" fillId="28" borderId="48" xfId="0" applyFont="1" applyFill="1" applyBorder="1"/>
    <xf numFmtId="0" fontId="56" fillId="5" borderId="0" xfId="0" quotePrefix="1" applyFont="1" applyFill="1" applyAlignment="1">
      <alignment vertical="top"/>
    </xf>
    <xf numFmtId="0" fontId="17" fillId="3" borderId="0" xfId="0" applyFont="1" applyFill="1" applyAlignment="1">
      <alignment vertical="top"/>
    </xf>
    <xf numFmtId="0" fontId="56" fillId="3" borderId="0" xfId="0" applyFont="1" applyFill="1" applyAlignment="1">
      <alignment vertical="top"/>
    </xf>
    <xf numFmtId="0" fontId="17" fillId="3" borderId="0" xfId="0" applyFont="1" applyFill="1" applyAlignment="1">
      <alignment vertical="top" wrapText="1"/>
    </xf>
    <xf numFmtId="0" fontId="17" fillId="5" borderId="0" xfId="0" applyFont="1" applyFill="1" applyAlignment="1">
      <alignment vertical="top"/>
    </xf>
    <xf numFmtId="0" fontId="56" fillId="5" borderId="0" xfId="0" applyFont="1" applyFill="1" applyAlignment="1">
      <alignment vertical="top"/>
    </xf>
    <xf numFmtId="0" fontId="17" fillId="5" borderId="0" xfId="0" applyFont="1" applyFill="1" applyAlignment="1">
      <alignment vertical="top" wrapText="1"/>
    </xf>
    <xf numFmtId="0" fontId="59" fillId="5" borderId="0" xfId="0" applyFont="1" applyFill="1" applyAlignment="1">
      <alignment vertical="top"/>
    </xf>
    <xf numFmtId="0" fontId="56" fillId="5" borderId="0" xfId="0" applyFont="1" applyFill="1" applyAlignment="1">
      <alignment vertical="top" wrapText="1"/>
    </xf>
    <xf numFmtId="0" fontId="88" fillId="5" borderId="0" xfId="0" applyFont="1" applyFill="1" applyAlignment="1">
      <alignment vertical="top" wrapText="1"/>
    </xf>
    <xf numFmtId="0" fontId="56" fillId="5" borderId="0" xfId="0" applyFont="1" applyFill="1" applyAlignment="1">
      <alignment horizontal="right" vertical="top"/>
    </xf>
    <xf numFmtId="0" fontId="17" fillId="0" borderId="0" xfId="0" applyFont="1" applyAlignment="1">
      <alignment vertical="top"/>
    </xf>
    <xf numFmtId="0" fontId="56" fillId="0" borderId="0" xfId="0" applyFont="1" applyAlignment="1">
      <alignment vertical="top"/>
    </xf>
    <xf numFmtId="0" fontId="17" fillId="0" borderId="0" xfId="0" applyFont="1" applyAlignment="1">
      <alignment vertical="top" wrapText="1"/>
    </xf>
    <xf numFmtId="0" fontId="57" fillId="5" borderId="0" xfId="0" applyFont="1" applyFill="1"/>
    <xf numFmtId="0" fontId="56" fillId="5" borderId="0" xfId="0" quotePrefix="1" applyFont="1" applyFill="1"/>
    <xf numFmtId="0" fontId="5" fillId="0" borderId="7" xfId="0" applyFont="1" applyBorder="1" applyAlignment="1">
      <alignment vertical="top" wrapText="1"/>
    </xf>
    <xf numFmtId="0" fontId="5" fillId="0" borderId="93" xfId="0" applyFont="1" applyBorder="1" applyAlignment="1">
      <alignment vertical="top" wrapText="1"/>
    </xf>
    <xf numFmtId="0" fontId="5" fillId="0" borderId="93" xfId="0" applyFont="1" applyBorder="1" applyAlignment="1">
      <alignment horizontal="left" vertical="top" wrapText="1"/>
    </xf>
    <xf numFmtId="0" fontId="5" fillId="0" borderId="94" xfId="0" applyFont="1" applyBorder="1" applyAlignment="1">
      <alignment horizontal="left" vertical="top" wrapText="1"/>
    </xf>
    <xf numFmtId="0" fontId="5" fillId="0" borderId="0" xfId="0" applyFont="1" applyAlignment="1">
      <alignment vertical="top" wrapText="1"/>
    </xf>
    <xf numFmtId="0" fontId="4" fillId="0" borderId="93" xfId="0" applyFont="1" applyBorder="1" applyAlignment="1">
      <alignment horizontal="left" vertical="top" wrapText="1"/>
    </xf>
    <xf numFmtId="0" fontId="7" fillId="0" borderId="110" xfId="0" applyFont="1" applyBorder="1" applyAlignment="1">
      <alignment vertical="top" wrapText="1"/>
    </xf>
    <xf numFmtId="0" fontId="4" fillId="0" borderId="93" xfId="0" applyFont="1" applyBorder="1" applyAlignment="1">
      <alignment vertical="top" wrapText="1"/>
    </xf>
    <xf numFmtId="0" fontId="0" fillId="0" borderId="111" xfId="0" applyBorder="1" applyAlignment="1">
      <alignment horizontal="center" vertical="top" wrapText="1"/>
    </xf>
    <xf numFmtId="0" fontId="0" fillId="0" borderId="111" xfId="0" applyBorder="1" applyAlignment="1">
      <alignment vertical="top" wrapText="1"/>
    </xf>
    <xf numFmtId="0" fontId="0" fillId="0" borderId="108" xfId="0" applyBorder="1" applyAlignment="1">
      <alignment vertical="top" wrapText="1"/>
    </xf>
    <xf numFmtId="0" fontId="3" fillId="0" borderId="111" xfId="0" applyFont="1" applyBorder="1" applyAlignment="1">
      <alignment vertical="top" wrapText="1"/>
    </xf>
    <xf numFmtId="0" fontId="92" fillId="0" borderId="7" xfId="0" applyFont="1" applyFill="1" applyBorder="1" applyAlignment="1" applyProtection="1">
      <alignment horizontal="left" vertical="center"/>
      <protection locked="0"/>
    </xf>
    <xf numFmtId="0" fontId="92" fillId="0" borderId="7" xfId="0" applyFont="1" applyBorder="1" applyAlignment="1" applyProtection="1">
      <alignment horizontal="left" vertical="center"/>
      <protection locked="0"/>
    </xf>
    <xf numFmtId="14" fontId="92" fillId="0" borderId="7" xfId="0" applyNumberFormat="1" applyFont="1" applyFill="1" applyBorder="1" applyAlignment="1" applyProtection="1">
      <alignment horizontal="left" vertical="center"/>
      <protection locked="0"/>
    </xf>
    <xf numFmtId="14" fontId="92" fillId="0" borderId="7" xfId="0" applyNumberFormat="1" applyFont="1" applyBorder="1" applyAlignment="1" applyProtection="1">
      <alignment horizontal="left" vertical="center"/>
      <protection locked="0"/>
    </xf>
    <xf numFmtId="0" fontId="2" fillId="0" borderId="7" xfId="1" applyFont="1" applyBorder="1" applyAlignment="1" applyProtection="1">
      <alignment shrinkToFit="1"/>
      <protection locked="0"/>
    </xf>
    <xf numFmtId="0" fontId="92" fillId="0" borderId="7" xfId="0" applyFont="1" applyFill="1" applyBorder="1" applyAlignment="1" applyProtection="1">
      <alignment horizontal="center" vertical="center"/>
      <protection locked="0"/>
    </xf>
    <xf numFmtId="0" fontId="0" fillId="29" borderId="7" xfId="0" applyFill="1" applyBorder="1" applyAlignment="1">
      <alignment horizontal="center" vertical="center"/>
    </xf>
    <xf numFmtId="0" fontId="0" fillId="19" borderId="7" xfId="0" applyFill="1" applyBorder="1" applyAlignment="1">
      <alignment horizontal="center" vertical="center"/>
    </xf>
    <xf numFmtId="0" fontId="0" fillId="11" borderId="7" xfId="0" applyFill="1" applyBorder="1" applyAlignment="1">
      <alignment horizontal="center" vertical="center"/>
    </xf>
    <xf numFmtId="0" fontId="17" fillId="5" borderId="1" xfId="0" applyFont="1" applyFill="1" applyBorder="1" applyAlignment="1">
      <alignment horizontal="left" vertical="center"/>
    </xf>
    <xf numFmtId="0" fontId="17" fillId="5" borderId="2" xfId="0" applyFont="1" applyFill="1" applyBorder="1" applyAlignment="1">
      <alignment horizontal="left" vertical="center"/>
    </xf>
    <xf numFmtId="49" fontId="34" fillId="2" borderId="0" xfId="0" applyNumberFormat="1" applyFont="1" applyFill="1" applyAlignment="1">
      <alignment horizontal="left" vertical="center"/>
    </xf>
    <xf numFmtId="0" fontId="17" fillId="5" borderId="3" xfId="0" applyFont="1" applyFill="1" applyBorder="1" applyAlignment="1">
      <alignment horizontal="left" vertical="center"/>
    </xf>
    <xf numFmtId="0" fontId="17" fillId="5" borderId="4" xfId="0" applyFont="1" applyFill="1" applyBorder="1" applyAlignment="1">
      <alignment horizontal="left" vertical="center"/>
    </xf>
    <xf numFmtId="0" fontId="16" fillId="2" borderId="0" xfId="0" applyFont="1" applyFill="1" applyAlignment="1">
      <alignment horizontal="center" vertical="center"/>
    </xf>
    <xf numFmtId="0" fontId="27" fillId="4" borderId="7" xfId="1" applyFont="1" applyFill="1" applyBorder="1" applyAlignment="1">
      <alignment horizontal="center" vertical="center"/>
    </xf>
    <xf numFmtId="0" fontId="26" fillId="2" borderId="0" xfId="1" applyFont="1" applyFill="1" applyAlignment="1" applyProtection="1">
      <alignment horizontal="left" vertical="center" indent="11"/>
      <protection hidden="1"/>
    </xf>
    <xf numFmtId="0" fontId="26" fillId="2" borderId="37" xfId="1" applyFont="1" applyFill="1" applyBorder="1" applyAlignment="1" applyProtection="1">
      <alignment horizontal="left" vertical="center" indent="11"/>
      <protection hidden="1"/>
    </xf>
    <xf numFmtId="0" fontId="53" fillId="4" borderId="7" xfId="2" applyFont="1" applyFill="1" applyBorder="1" applyAlignment="1" applyProtection="1">
      <alignment horizontal="center" vertical="center" wrapText="1"/>
      <protection hidden="1"/>
    </xf>
    <xf numFmtId="0" fontId="53" fillId="4" borderId="25" xfId="2" applyFont="1" applyFill="1" applyBorder="1" applyAlignment="1" applyProtection="1">
      <alignment horizontal="center" vertical="center" wrapText="1"/>
      <protection hidden="1"/>
    </xf>
    <xf numFmtId="0" fontId="66" fillId="4" borderId="25" xfId="2" applyFont="1" applyFill="1" applyBorder="1" applyAlignment="1" applyProtection="1">
      <alignment horizontal="center" vertical="center" wrapText="1"/>
      <protection hidden="1"/>
    </xf>
    <xf numFmtId="0" fontId="66" fillId="4" borderId="92" xfId="2" applyFont="1" applyFill="1" applyBorder="1" applyAlignment="1" applyProtection="1">
      <alignment horizontal="center" vertical="center" wrapText="1"/>
      <protection hidden="1"/>
    </xf>
    <xf numFmtId="0" fontId="66" fillId="4" borderId="44" xfId="2" applyFont="1" applyFill="1" applyBorder="1" applyAlignment="1" applyProtection="1">
      <alignment horizontal="center" vertical="center" wrapText="1"/>
      <protection hidden="1"/>
    </xf>
    <xf numFmtId="0" fontId="53" fillId="4" borderId="92" xfId="2" applyFont="1" applyFill="1" applyBorder="1" applyAlignment="1" applyProtection="1">
      <alignment horizontal="center" vertical="center" wrapText="1"/>
      <protection hidden="1"/>
    </xf>
    <xf numFmtId="0" fontId="53" fillId="4" borderId="87" xfId="2" applyFont="1" applyFill="1" applyBorder="1" applyAlignment="1" applyProtection="1">
      <alignment horizontal="center" vertical="center" wrapText="1"/>
      <protection hidden="1"/>
    </xf>
    <xf numFmtId="0" fontId="53" fillId="4" borderId="88" xfId="2" applyFont="1" applyFill="1" applyBorder="1" applyAlignment="1" applyProtection="1">
      <alignment horizontal="center" vertical="center" wrapText="1"/>
      <protection hidden="1"/>
    </xf>
    <xf numFmtId="0" fontId="53" fillId="4" borderId="73" xfId="2" applyFont="1" applyFill="1" applyBorder="1" applyAlignment="1" applyProtection="1">
      <alignment horizontal="center" vertical="center" wrapText="1"/>
      <protection hidden="1"/>
    </xf>
    <xf numFmtId="0" fontId="53" fillId="4" borderId="44" xfId="2" applyFont="1" applyFill="1" applyBorder="1" applyAlignment="1" applyProtection="1">
      <alignment horizontal="center" vertical="center" wrapText="1"/>
      <protection hidden="1"/>
    </xf>
    <xf numFmtId="0" fontId="16" fillId="5" borderId="0" xfId="0" applyFont="1" applyFill="1" applyAlignment="1">
      <alignment horizontal="center"/>
    </xf>
    <xf numFmtId="0" fontId="31" fillId="5" borderId="0" xfId="0" applyFont="1" applyFill="1" applyAlignment="1">
      <alignment horizontal="center" vertical="center" textRotation="255"/>
    </xf>
    <xf numFmtId="0" fontId="16" fillId="0" borderId="0" xfId="0" applyFont="1" applyAlignment="1">
      <alignment horizontal="center" vertical="center"/>
    </xf>
    <xf numFmtId="165" fontId="35" fillId="2" borderId="0" xfId="0" applyNumberFormat="1" applyFont="1" applyFill="1" applyAlignment="1">
      <alignment horizontal="center" vertical="center"/>
    </xf>
    <xf numFmtId="0" fontId="60" fillId="22" borderId="25" xfId="3" applyFont="1" applyFill="1" applyBorder="1" applyAlignment="1">
      <alignment horizontal="center" vertical="center" wrapText="1"/>
    </xf>
    <xf numFmtId="0" fontId="60" fillId="22" borderId="44" xfId="3" applyFont="1" applyFill="1" applyBorder="1" applyAlignment="1">
      <alignment horizontal="center" vertical="center" wrapText="1"/>
    </xf>
    <xf numFmtId="0" fontId="60" fillId="22" borderId="7" xfId="3" applyFont="1" applyFill="1" applyBorder="1" applyAlignment="1">
      <alignment horizontal="center" vertical="center"/>
    </xf>
    <xf numFmtId="0" fontId="62" fillId="0" borderId="0" xfId="3" applyFont="1" applyAlignment="1">
      <alignment horizontal="center" vertical="center"/>
    </xf>
    <xf numFmtId="0" fontId="60" fillId="8" borderId="25" xfId="3" applyFont="1" applyFill="1" applyBorder="1" applyAlignment="1">
      <alignment horizontal="center" vertical="center" wrapText="1"/>
    </xf>
    <xf numFmtId="0" fontId="60" fillId="8" borderId="44" xfId="3" applyFont="1" applyFill="1" applyBorder="1" applyAlignment="1">
      <alignment horizontal="center" vertical="center" wrapText="1"/>
    </xf>
    <xf numFmtId="0" fontId="60" fillId="8" borderId="7" xfId="3" applyFont="1" applyFill="1" applyBorder="1" applyAlignment="1">
      <alignment horizontal="center" vertical="center"/>
    </xf>
    <xf numFmtId="0" fontId="60" fillId="21" borderId="7" xfId="3" applyFont="1" applyFill="1" applyBorder="1" applyAlignment="1">
      <alignment horizontal="center" vertical="center"/>
    </xf>
    <xf numFmtId="0" fontId="60" fillId="21" borderId="25" xfId="3" applyFont="1" applyFill="1" applyBorder="1" applyAlignment="1">
      <alignment horizontal="center" vertical="center" wrapText="1"/>
    </xf>
    <xf numFmtId="0" fontId="60" fillId="21" borderId="44" xfId="3" applyFont="1" applyFill="1" applyBorder="1" applyAlignment="1">
      <alignment horizontal="center" vertical="center" wrapText="1"/>
    </xf>
    <xf numFmtId="0" fontId="60" fillId="0" borderId="25" xfId="3" applyFont="1" applyBorder="1" applyAlignment="1">
      <alignment horizontal="center" vertical="center" wrapText="1"/>
    </xf>
    <xf numFmtId="0" fontId="60" fillId="0" borderId="44" xfId="3" applyFont="1" applyBorder="1" applyAlignment="1">
      <alignment horizontal="center" vertical="center" wrapText="1"/>
    </xf>
    <xf numFmtId="0" fontId="62" fillId="8" borderId="0" xfId="3" applyFont="1" applyFill="1" applyAlignment="1">
      <alignment horizontal="center" vertical="center"/>
    </xf>
    <xf numFmtId="0" fontId="60" fillId="23" borderId="25" xfId="3" applyFont="1" applyFill="1" applyBorder="1" applyAlignment="1">
      <alignment horizontal="center" vertical="center" wrapText="1"/>
    </xf>
    <xf numFmtId="0" fontId="60" fillId="23" borderId="44" xfId="3" applyFont="1" applyFill="1" applyBorder="1" applyAlignment="1">
      <alignment horizontal="center" vertical="center" wrapText="1"/>
    </xf>
    <xf numFmtId="0" fontId="60" fillId="23" borderId="7" xfId="3" applyFont="1" applyFill="1" applyBorder="1" applyAlignment="1">
      <alignment horizontal="center" vertical="center"/>
    </xf>
    <xf numFmtId="0" fontId="60" fillId="22" borderId="102" xfId="3" applyFont="1" applyFill="1" applyBorder="1" applyAlignment="1">
      <alignment horizontal="center" vertical="center" wrapText="1"/>
    </xf>
    <xf numFmtId="0" fontId="60" fillId="22" borderId="103" xfId="3" applyFont="1" applyFill="1" applyBorder="1" applyAlignment="1">
      <alignment horizontal="center" vertical="center" wrapText="1"/>
    </xf>
    <xf numFmtId="0" fontId="60" fillId="22" borderId="104" xfId="3" applyFont="1" applyFill="1" applyBorder="1" applyAlignment="1">
      <alignment horizontal="center" vertical="center" wrapText="1"/>
    </xf>
    <xf numFmtId="0" fontId="60" fillId="22" borderId="72" xfId="3" applyFont="1" applyFill="1" applyBorder="1" applyAlignment="1">
      <alignment horizontal="center" vertical="center" wrapText="1"/>
    </xf>
    <xf numFmtId="0" fontId="62" fillId="19" borderId="0" xfId="3" applyFont="1" applyFill="1" applyAlignment="1">
      <alignment horizontal="center" vertical="center"/>
    </xf>
    <xf numFmtId="0" fontId="62" fillId="20" borderId="0" xfId="3" applyFont="1" applyFill="1" applyAlignment="1">
      <alignment horizontal="center" vertical="center"/>
    </xf>
    <xf numFmtId="0" fontId="61" fillId="18" borderId="0" xfId="3" applyFont="1" applyFill="1" applyAlignment="1">
      <alignment horizontal="center" vertical="center"/>
    </xf>
    <xf numFmtId="0" fontId="64" fillId="0" borderId="0" xfId="3" applyFont="1" applyAlignment="1">
      <alignment horizontal="center"/>
    </xf>
    <xf numFmtId="0" fontId="60" fillId="0" borderId="87" xfId="3" applyFont="1" applyBorder="1" applyAlignment="1">
      <alignment horizontal="center"/>
    </xf>
    <xf numFmtId="0" fontId="60" fillId="0" borderId="88" xfId="3" applyFont="1" applyBorder="1" applyAlignment="1">
      <alignment horizontal="center"/>
    </xf>
    <xf numFmtId="0" fontId="60" fillId="0" borderId="73" xfId="3" applyFont="1" applyBorder="1" applyAlignment="1">
      <alignment horizontal="center"/>
    </xf>
    <xf numFmtId="0" fontId="60" fillId="0" borderId="7" xfId="3" applyFont="1" applyBorder="1" applyAlignment="1">
      <alignment horizontal="center"/>
    </xf>
    <xf numFmtId="0" fontId="63" fillId="0" borderId="0" xfId="3" applyFont="1" applyAlignment="1">
      <alignment horizontal="center"/>
    </xf>
    <xf numFmtId="0" fontId="60" fillId="0" borderId="25" xfId="3" applyFont="1" applyBorder="1" applyAlignment="1">
      <alignment horizontal="center"/>
    </xf>
    <xf numFmtId="0" fontId="60" fillId="0" borderId="44" xfId="3" applyFont="1" applyBorder="1" applyAlignment="1">
      <alignment horizontal="center"/>
    </xf>
    <xf numFmtId="0" fontId="53" fillId="2" borderId="0" xfId="1" applyFont="1" applyFill="1" applyAlignment="1" applyProtection="1">
      <alignment horizontal="center"/>
      <protection hidden="1"/>
    </xf>
    <xf numFmtId="0" fontId="23" fillId="0" borderId="12" xfId="1" applyFont="1" applyBorder="1" applyAlignment="1" applyProtection="1">
      <alignment horizontal="center" vertical="center" wrapText="1"/>
      <protection locked="0"/>
    </xf>
    <xf numFmtId="0" fontId="23" fillId="0" borderId="14" xfId="1" applyFont="1" applyBorder="1" applyAlignment="1" applyProtection="1">
      <alignment horizontal="center" vertical="center" wrapText="1"/>
      <protection locked="0"/>
    </xf>
    <xf numFmtId="0" fontId="23" fillId="0" borderId="69" xfId="1" applyFont="1" applyBorder="1" applyAlignment="1" applyProtection="1">
      <alignment horizontal="center" vertical="center" wrapText="1"/>
      <protection locked="0"/>
    </xf>
    <xf numFmtId="0" fontId="23" fillId="0" borderId="20" xfId="1" applyFont="1" applyBorder="1" applyAlignment="1" applyProtection="1">
      <alignment horizontal="center" vertical="center" wrapText="1"/>
      <protection locked="0"/>
    </xf>
    <xf numFmtId="0" fontId="23" fillId="0" borderId="34" xfId="1" applyFont="1" applyBorder="1" applyAlignment="1" applyProtection="1">
      <alignment horizontal="center" vertical="center" wrapText="1"/>
      <protection locked="0"/>
    </xf>
    <xf numFmtId="0" fontId="23" fillId="0" borderId="27" xfId="1" applyFont="1" applyBorder="1" applyAlignment="1" applyProtection="1">
      <alignment horizontal="center" vertical="center" wrapText="1"/>
      <protection locked="0"/>
    </xf>
    <xf numFmtId="0" fontId="23" fillId="0" borderId="12" xfId="1" applyFont="1" applyBorder="1" applyAlignment="1">
      <alignment horizontal="center" vertical="center" wrapText="1"/>
    </xf>
    <xf numFmtId="0" fontId="23" fillId="0" borderId="14" xfId="1" applyFont="1" applyBorder="1" applyAlignment="1">
      <alignment horizontal="center" vertical="center" wrapText="1"/>
    </xf>
    <xf numFmtId="0" fontId="23" fillId="0" borderId="69" xfId="1" applyFont="1" applyBorder="1" applyAlignment="1">
      <alignment horizontal="center" vertical="center" wrapText="1"/>
    </xf>
    <xf numFmtId="0" fontId="23" fillId="0" borderId="20" xfId="1" applyFont="1" applyBorder="1" applyAlignment="1">
      <alignment horizontal="center" vertical="center" wrapText="1"/>
    </xf>
    <xf numFmtId="0" fontId="23" fillId="0" borderId="34" xfId="1" applyFont="1" applyBorder="1" applyAlignment="1">
      <alignment horizontal="center" vertical="center" wrapText="1"/>
    </xf>
    <xf numFmtId="0" fontId="23" fillId="0" borderId="27" xfId="1" applyFont="1" applyBorder="1" applyAlignment="1">
      <alignment horizontal="center" vertical="center" wrapText="1"/>
    </xf>
    <xf numFmtId="0" fontId="23" fillId="0" borderId="12" xfId="1" applyFont="1" applyBorder="1" applyAlignment="1">
      <alignment horizontal="left" vertical="top" wrapText="1"/>
    </xf>
    <xf numFmtId="0" fontId="23" fillId="0" borderId="14" xfId="1" applyFont="1" applyBorder="1" applyAlignment="1">
      <alignment horizontal="left" vertical="top" wrapText="1"/>
    </xf>
    <xf numFmtId="0" fontId="23" fillId="0" borderId="69" xfId="1" applyFont="1" applyBorder="1" applyAlignment="1">
      <alignment horizontal="left" vertical="top" wrapText="1"/>
    </xf>
    <xf numFmtId="0" fontId="23" fillId="0" borderId="20" xfId="1" applyFont="1" applyBorder="1" applyAlignment="1">
      <alignment horizontal="left" vertical="top" wrapText="1"/>
    </xf>
    <xf numFmtId="0" fontId="23" fillId="0" borderId="34" xfId="1" applyFont="1" applyBorder="1" applyAlignment="1">
      <alignment horizontal="left" vertical="top" wrapText="1"/>
    </xf>
    <xf numFmtId="0" fontId="23" fillId="0" borderId="27" xfId="1" applyFont="1" applyBorder="1" applyAlignment="1">
      <alignment horizontal="left" vertical="top" wrapText="1"/>
    </xf>
    <xf numFmtId="0" fontId="53" fillId="2" borderId="13" xfId="1" applyFont="1" applyFill="1" applyBorder="1" applyAlignment="1">
      <alignment horizontal="center"/>
    </xf>
    <xf numFmtId="0" fontId="53" fillId="2" borderId="55" xfId="1" applyFont="1" applyFill="1" applyBorder="1" applyAlignment="1">
      <alignment horizontal="center"/>
    </xf>
    <xf numFmtId="0" fontId="23" fillId="0" borderId="13" xfId="1" applyFont="1" applyBorder="1" applyAlignment="1">
      <alignment horizontal="left" vertical="top" wrapText="1"/>
    </xf>
    <xf numFmtId="0" fontId="23" fillId="0" borderId="0" xfId="1" applyFont="1" applyAlignment="1">
      <alignment horizontal="left" vertical="top" wrapText="1"/>
    </xf>
    <xf numFmtId="0" fontId="23" fillId="0" borderId="55" xfId="1" applyFont="1" applyBorder="1" applyAlignment="1">
      <alignment horizontal="left" vertical="top" wrapText="1"/>
    </xf>
    <xf numFmtId="0" fontId="53" fillId="2" borderId="0" xfId="1" applyFont="1" applyFill="1" applyAlignment="1">
      <alignment horizontal="center"/>
    </xf>
    <xf numFmtId="0" fontId="23" fillId="0" borderId="13" xfId="1" applyFont="1" applyBorder="1" applyAlignment="1" applyProtection="1">
      <alignment horizontal="center" vertical="center" wrapText="1"/>
      <protection locked="0"/>
    </xf>
    <xf numFmtId="0" fontId="23" fillId="0" borderId="0" xfId="1" applyFont="1" applyAlignment="1" applyProtection="1">
      <alignment horizontal="center" vertical="center" wrapText="1"/>
      <protection locked="0"/>
    </xf>
    <xf numFmtId="0" fontId="23" fillId="0" borderId="55" xfId="1" applyFont="1" applyBorder="1" applyAlignment="1" applyProtection="1">
      <alignment horizontal="center" vertical="center" wrapText="1"/>
      <protection locked="0"/>
    </xf>
    <xf numFmtId="0" fontId="53" fillId="2" borderId="13" xfId="1" applyFont="1" applyFill="1" applyBorder="1" applyAlignment="1" applyProtection="1">
      <alignment horizontal="center"/>
      <protection hidden="1"/>
    </xf>
    <xf numFmtId="0" fontId="53" fillId="2" borderId="55" xfId="1" applyFont="1" applyFill="1" applyBorder="1" applyAlignment="1" applyProtection="1">
      <alignment horizontal="center"/>
      <protection hidden="1"/>
    </xf>
    <xf numFmtId="0" fontId="23" fillId="0" borderId="13" xfId="1" applyFont="1" applyBorder="1" applyAlignment="1">
      <alignment horizontal="center" vertical="center" wrapText="1"/>
    </xf>
    <xf numFmtId="0" fontId="23" fillId="0" borderId="0" xfId="1" applyFont="1" applyAlignment="1">
      <alignment horizontal="center" vertical="center" wrapText="1"/>
    </xf>
    <xf numFmtId="0" fontId="23" fillId="0" borderId="55" xfId="1" applyFont="1" applyBorder="1" applyAlignment="1">
      <alignment horizontal="center" vertical="center" wrapText="1"/>
    </xf>
    <xf numFmtId="0" fontId="55" fillId="5" borderId="0" xfId="1" applyFont="1" applyFill="1" applyAlignment="1" applyProtection="1">
      <alignment horizontal="center" vertical="center"/>
      <protection hidden="1"/>
    </xf>
    <xf numFmtId="0" fontId="27" fillId="5" borderId="75" xfId="1" applyFont="1" applyFill="1" applyBorder="1" applyAlignment="1" applyProtection="1">
      <alignment horizontal="center" vertical="center"/>
      <protection hidden="1"/>
    </xf>
    <xf numFmtId="0" fontId="27" fillId="5" borderId="76" xfId="1" applyFont="1" applyFill="1" applyBorder="1" applyAlignment="1" applyProtection="1">
      <alignment horizontal="center" vertical="center"/>
      <protection hidden="1"/>
    </xf>
    <xf numFmtId="0" fontId="27" fillId="5" borderId="77" xfId="1" applyFont="1" applyFill="1" applyBorder="1" applyAlignment="1" applyProtection="1">
      <alignment horizontal="center" vertical="center"/>
      <protection hidden="1"/>
    </xf>
    <xf numFmtId="0" fontId="27" fillId="5" borderId="78" xfId="1" applyFont="1" applyFill="1" applyBorder="1" applyAlignment="1" applyProtection="1">
      <alignment horizontal="center" vertical="center"/>
      <protection hidden="1"/>
    </xf>
    <xf numFmtId="0" fontId="27" fillId="5" borderId="79" xfId="1" applyFont="1" applyFill="1" applyBorder="1" applyAlignment="1" applyProtection="1">
      <alignment horizontal="center" vertical="center"/>
      <protection hidden="1"/>
    </xf>
    <xf numFmtId="0" fontId="27" fillId="5" borderId="80" xfId="1" applyFont="1" applyFill="1" applyBorder="1" applyAlignment="1" applyProtection="1">
      <alignment horizontal="center" vertical="center"/>
      <protection hidden="1"/>
    </xf>
    <xf numFmtId="0" fontId="51" fillId="5" borderId="23" xfId="1" applyFont="1" applyFill="1" applyBorder="1" applyAlignment="1" applyProtection="1">
      <alignment horizontal="center" vertical="center" wrapText="1"/>
      <protection hidden="1"/>
    </xf>
    <xf numFmtId="0" fontId="51" fillId="5" borderId="32" xfId="1" applyFont="1" applyFill="1" applyBorder="1" applyAlignment="1" applyProtection="1">
      <alignment horizontal="center" vertical="center" wrapText="1"/>
      <protection hidden="1"/>
    </xf>
    <xf numFmtId="0" fontId="51" fillId="5" borderId="70" xfId="1" applyFont="1" applyFill="1" applyBorder="1" applyAlignment="1" applyProtection="1">
      <alignment horizontal="center" vertical="center" wrapText="1"/>
      <protection hidden="1"/>
    </xf>
    <xf numFmtId="0" fontId="51" fillId="5" borderId="7" xfId="1" applyFont="1" applyFill="1" applyBorder="1" applyAlignment="1" applyProtection="1">
      <alignment horizontal="center" vertical="center" wrapText="1"/>
      <protection hidden="1"/>
    </xf>
    <xf numFmtId="0" fontId="51" fillId="5" borderId="33" xfId="1" applyFont="1" applyFill="1" applyBorder="1" applyAlignment="1" applyProtection="1">
      <alignment horizontal="center" vertical="center" wrapText="1"/>
      <protection hidden="1"/>
    </xf>
    <xf numFmtId="0" fontId="51" fillId="5" borderId="50" xfId="1" applyFont="1" applyFill="1" applyBorder="1" applyAlignment="1" applyProtection="1">
      <alignment horizontal="center" vertical="center" wrapText="1"/>
      <protection hidden="1"/>
    </xf>
    <xf numFmtId="0" fontId="52" fillId="5" borderId="33" xfId="1" applyFont="1" applyFill="1" applyBorder="1" applyAlignment="1" applyProtection="1">
      <alignment horizontal="center" vertical="center" wrapText="1"/>
      <protection hidden="1"/>
    </xf>
    <xf numFmtId="0" fontId="52" fillId="5" borderId="32" xfId="1" applyFont="1" applyFill="1" applyBorder="1" applyAlignment="1" applyProtection="1">
      <alignment horizontal="center" vertical="center" wrapText="1"/>
      <protection hidden="1"/>
    </xf>
    <xf numFmtId="0" fontId="52" fillId="5" borderId="70" xfId="1" applyFont="1" applyFill="1" applyBorder="1" applyAlignment="1" applyProtection="1">
      <alignment horizontal="center" vertical="center" wrapText="1"/>
      <protection hidden="1"/>
    </xf>
    <xf numFmtId="0" fontId="52" fillId="5" borderId="23" xfId="1" applyFont="1" applyFill="1" applyBorder="1" applyAlignment="1" applyProtection="1">
      <alignment horizontal="center" vertical="center" wrapText="1"/>
      <protection hidden="1"/>
    </xf>
    <xf numFmtId="0" fontId="52" fillId="5" borderId="50" xfId="1" applyFont="1" applyFill="1" applyBorder="1" applyAlignment="1" applyProtection="1">
      <alignment horizontal="center" vertical="center" wrapText="1"/>
      <protection hidden="1"/>
    </xf>
    <xf numFmtId="0" fontId="51" fillId="17" borderId="23" xfId="1" applyFont="1" applyFill="1" applyBorder="1" applyAlignment="1" applyProtection="1">
      <alignment horizontal="center" vertical="center" wrapText="1"/>
      <protection hidden="1"/>
    </xf>
    <xf numFmtId="0" fontId="51" fillId="17" borderId="32" xfId="1" applyFont="1" applyFill="1" applyBorder="1" applyAlignment="1" applyProtection="1">
      <alignment horizontal="center" vertical="center" wrapText="1"/>
      <protection hidden="1"/>
    </xf>
    <xf numFmtId="0" fontId="51" fillId="17" borderId="70" xfId="1" applyFont="1" applyFill="1" applyBorder="1" applyAlignment="1" applyProtection="1">
      <alignment horizontal="center" vertical="center" wrapText="1"/>
      <protection hidden="1"/>
    </xf>
    <xf numFmtId="0" fontId="51" fillId="17" borderId="7" xfId="1" applyFont="1" applyFill="1" applyBorder="1" applyAlignment="1" applyProtection="1">
      <alignment horizontal="center" vertical="center" wrapText="1"/>
      <protection hidden="1"/>
    </xf>
    <xf numFmtId="0" fontId="51" fillId="17" borderId="33" xfId="1" applyFont="1" applyFill="1" applyBorder="1" applyAlignment="1" applyProtection="1">
      <alignment horizontal="center" vertical="center" wrapText="1"/>
      <protection hidden="1"/>
    </xf>
    <xf numFmtId="0" fontId="51" fillId="17" borderId="50" xfId="1" applyFont="1" applyFill="1" applyBorder="1" applyAlignment="1" applyProtection="1">
      <alignment horizontal="center" vertical="center" wrapText="1"/>
      <protection hidden="1"/>
    </xf>
    <xf numFmtId="0" fontId="52" fillId="17" borderId="33" xfId="1" applyFont="1" applyFill="1" applyBorder="1" applyAlignment="1" applyProtection="1">
      <alignment horizontal="center" vertical="center" wrapText="1"/>
      <protection hidden="1"/>
    </xf>
    <xf numFmtId="0" fontId="52" fillId="17" borderId="32" xfId="1" applyFont="1" applyFill="1" applyBorder="1" applyAlignment="1" applyProtection="1">
      <alignment horizontal="center" vertical="center" wrapText="1"/>
      <protection hidden="1"/>
    </xf>
    <xf numFmtId="0" fontId="52" fillId="17" borderId="70" xfId="1" applyFont="1" applyFill="1" applyBorder="1" applyAlignment="1" applyProtection="1">
      <alignment horizontal="center" vertical="center" wrapText="1"/>
      <protection hidden="1"/>
    </xf>
    <xf numFmtId="0" fontId="52" fillId="17" borderId="23" xfId="1" applyFont="1" applyFill="1" applyBorder="1" applyAlignment="1" applyProtection="1">
      <alignment horizontal="center" vertical="center" wrapText="1"/>
      <protection hidden="1"/>
    </xf>
    <xf numFmtId="0" fontId="52" fillId="17" borderId="50" xfId="1" applyFont="1" applyFill="1" applyBorder="1" applyAlignment="1" applyProtection="1">
      <alignment horizontal="center" vertical="center" wrapText="1"/>
      <protection hidden="1"/>
    </xf>
    <xf numFmtId="0" fontId="24" fillId="5" borderId="85" xfId="1" applyFont="1" applyFill="1" applyBorder="1" applyAlignment="1" applyProtection="1">
      <alignment horizontal="center" vertical="center" wrapText="1"/>
      <protection locked="0" hidden="1"/>
    </xf>
    <xf numFmtId="0" fontId="24" fillId="5" borderId="34" xfId="1" applyFont="1" applyFill="1" applyBorder="1" applyAlignment="1" applyProtection="1">
      <alignment horizontal="center"/>
      <protection locked="0" hidden="1"/>
    </xf>
    <xf numFmtId="0" fontId="24" fillId="5" borderId="31" xfId="1" applyFont="1" applyFill="1" applyBorder="1" applyAlignment="1" applyProtection="1">
      <alignment horizontal="center"/>
      <protection locked="0" hidden="1"/>
    </xf>
    <xf numFmtId="0" fontId="24" fillId="5" borderId="85" xfId="1" applyFont="1" applyFill="1" applyBorder="1" applyAlignment="1" applyProtection="1">
      <alignment horizontal="center" vertical="center"/>
      <protection locked="0" hidden="1"/>
    </xf>
    <xf numFmtId="0" fontId="42" fillId="5" borderId="85" xfId="1" applyFont="1" applyFill="1" applyBorder="1" applyAlignment="1" applyProtection="1">
      <alignment horizontal="center" vertical="center" wrapText="1"/>
      <protection locked="0" hidden="1"/>
    </xf>
    <xf numFmtId="0" fontId="24" fillId="5" borderId="34" xfId="1" applyFont="1" applyFill="1" applyBorder="1" applyAlignment="1" applyProtection="1">
      <alignment horizontal="center"/>
      <protection hidden="1"/>
    </xf>
    <xf numFmtId="0" fontId="24" fillId="5" borderId="31" xfId="1" applyFont="1" applyFill="1" applyBorder="1" applyAlignment="1" applyProtection="1">
      <alignment horizontal="center"/>
      <protection hidden="1"/>
    </xf>
    <xf numFmtId="0" fontId="24" fillId="5" borderId="89" xfId="1" applyFont="1" applyFill="1" applyBorder="1" applyAlignment="1" applyProtection="1">
      <alignment horizontal="center" vertical="center" wrapText="1"/>
      <protection hidden="1"/>
    </xf>
    <xf numFmtId="0" fontId="24" fillId="5" borderId="90" xfId="1" applyFont="1" applyFill="1" applyBorder="1" applyAlignment="1" applyProtection="1">
      <alignment horizontal="center" vertical="center" wrapText="1"/>
      <protection hidden="1"/>
    </xf>
    <xf numFmtId="0" fontId="24" fillId="5" borderId="91" xfId="1" applyFont="1" applyFill="1" applyBorder="1" applyAlignment="1" applyProtection="1">
      <alignment horizontal="center" vertical="center" wrapText="1"/>
      <protection hidden="1"/>
    </xf>
    <xf numFmtId="0" fontId="24" fillId="5" borderId="85" xfId="1" applyFont="1" applyFill="1" applyBorder="1" applyAlignment="1" applyProtection="1">
      <alignment horizontal="center" vertical="center"/>
      <protection hidden="1"/>
    </xf>
    <xf numFmtId="0" fontId="42" fillId="5" borderId="85" xfId="1" applyFont="1" applyFill="1" applyBorder="1" applyAlignment="1" applyProtection="1">
      <alignment horizontal="center" vertical="center" wrapText="1"/>
      <protection hidden="1"/>
    </xf>
    <xf numFmtId="0" fontId="24" fillId="5" borderId="85" xfId="1" applyFont="1" applyFill="1" applyBorder="1" applyAlignment="1" applyProtection="1">
      <alignment horizontal="center" vertical="center" wrapText="1"/>
      <protection hidden="1"/>
    </xf>
    <xf numFmtId="0" fontId="39" fillId="2" borderId="17" xfId="0" applyFont="1" applyFill="1" applyBorder="1" applyAlignment="1">
      <alignment horizontal="center" vertical="center"/>
    </xf>
    <xf numFmtId="0" fontId="39" fillId="2" borderId="18" xfId="0" applyFont="1" applyFill="1" applyBorder="1" applyAlignment="1">
      <alignment horizontal="center" vertical="center"/>
    </xf>
    <xf numFmtId="0" fontId="39" fillId="2" borderId="19" xfId="0" applyFont="1" applyFill="1" applyBorder="1" applyAlignment="1">
      <alignment horizontal="center" vertical="center"/>
    </xf>
    <xf numFmtId="0" fontId="39" fillId="2" borderId="21" xfId="0" applyFont="1" applyFill="1" applyBorder="1" applyAlignment="1">
      <alignment horizontal="center" vertical="center"/>
    </xf>
    <xf numFmtId="0" fontId="39" fillId="2" borderId="7" xfId="0" applyFont="1" applyFill="1" applyBorder="1" applyAlignment="1">
      <alignment horizontal="center" vertical="center"/>
    </xf>
    <xf numFmtId="0" fontId="39" fillId="2" borderId="22" xfId="0" applyFont="1" applyFill="1" applyBorder="1" applyAlignment="1">
      <alignment horizontal="center" vertical="center"/>
    </xf>
    <xf numFmtId="0" fontId="16" fillId="2" borderId="0" xfId="0" applyFont="1" applyFill="1" applyAlignment="1">
      <alignment horizontal="center"/>
    </xf>
    <xf numFmtId="0" fontId="16" fillId="2" borderId="55" xfId="0" applyFont="1" applyFill="1" applyBorder="1" applyAlignment="1">
      <alignment horizontal="center"/>
    </xf>
    <xf numFmtId="0" fontId="35" fillId="2" borderId="0" xfId="0" applyFont="1" applyFill="1" applyAlignment="1">
      <alignment horizontal="left" vertical="center"/>
    </xf>
    <xf numFmtId="0" fontId="35" fillId="2" borderId="55" xfId="0" applyFont="1" applyFill="1" applyBorder="1" applyAlignment="1">
      <alignment horizontal="left" vertical="center"/>
    </xf>
    <xf numFmtId="0" fontId="24" fillId="2" borderId="40" xfId="0" applyFont="1" applyFill="1" applyBorder="1" applyAlignment="1">
      <alignment horizontal="center" vertical="center"/>
    </xf>
    <xf numFmtId="0" fontId="24" fillId="2" borderId="41" xfId="0" applyFont="1" applyFill="1" applyBorder="1" applyAlignment="1">
      <alignment horizontal="center" vertical="center"/>
    </xf>
    <xf numFmtId="0" fontId="24" fillId="2" borderId="43" xfId="0" applyFont="1" applyFill="1" applyBorder="1" applyAlignment="1">
      <alignment horizontal="center" vertical="center"/>
    </xf>
    <xf numFmtId="0" fontId="39" fillId="2" borderId="15" xfId="0" applyFont="1" applyFill="1" applyBorder="1" applyAlignment="1">
      <alignment horizontal="center" vertical="center"/>
    </xf>
    <xf numFmtId="0" fontId="39" fillId="2" borderId="16" xfId="0" applyFont="1" applyFill="1" applyBorder="1" applyAlignment="1">
      <alignment horizontal="center" vertical="center"/>
    </xf>
    <xf numFmtId="0" fontId="39" fillId="2" borderId="35" xfId="0" applyFont="1" applyFill="1" applyBorder="1" applyAlignment="1">
      <alignment horizontal="center" vertical="center"/>
    </xf>
    <xf numFmtId="0" fontId="24" fillId="5" borderId="69" xfId="0" applyFont="1" applyFill="1" applyBorder="1" applyAlignment="1">
      <alignment horizontal="center" vertical="center" wrapText="1"/>
    </xf>
    <xf numFmtId="1" fontId="36" fillId="0" borderId="28" xfId="0" applyNumberFormat="1" applyFont="1" applyBorder="1" applyAlignment="1" applyProtection="1">
      <alignment horizontal="center"/>
      <protection hidden="1"/>
    </xf>
    <xf numFmtId="1" fontId="36" fillId="0" borderId="30" xfId="0" applyNumberFormat="1" applyFont="1" applyBorder="1" applyAlignment="1" applyProtection="1">
      <alignment horizontal="center"/>
      <protection hidden="1"/>
    </xf>
    <xf numFmtId="0" fontId="29" fillId="5" borderId="60" xfId="0" applyFont="1" applyFill="1" applyBorder="1" applyAlignment="1" applyProtection="1">
      <alignment horizontal="center" vertical="center"/>
      <protection hidden="1"/>
    </xf>
    <xf numFmtId="0" fontId="78" fillId="2" borderId="0" xfId="0" applyFont="1" applyFill="1" applyAlignment="1" applyProtection="1">
      <alignment horizontal="left" vertical="center"/>
      <protection hidden="1"/>
    </xf>
    <xf numFmtId="0" fontId="78" fillId="2" borderId="55" xfId="0" applyFont="1" applyFill="1" applyBorder="1" applyAlignment="1" applyProtection="1">
      <alignment horizontal="left" vertical="center"/>
      <protection hidden="1"/>
    </xf>
    <xf numFmtId="0" fontId="24" fillId="5" borderId="56" xfId="0" applyFont="1" applyFill="1" applyBorder="1" applyAlignment="1" applyProtection="1">
      <alignment horizontal="center" vertical="center"/>
      <protection hidden="1"/>
    </xf>
    <xf numFmtId="0" fontId="24" fillId="5" borderId="59" xfId="0" applyFont="1" applyFill="1" applyBorder="1" applyAlignment="1" applyProtection="1">
      <alignment horizontal="center" vertical="center"/>
      <protection hidden="1"/>
    </xf>
    <xf numFmtId="0" fontId="24" fillId="5" borderId="62" xfId="0" applyFont="1" applyFill="1" applyBorder="1" applyAlignment="1" applyProtection="1">
      <alignment horizontal="center" vertical="center"/>
      <protection hidden="1"/>
    </xf>
    <xf numFmtId="0" fontId="24" fillId="5" borderId="57" xfId="0" applyFont="1" applyFill="1" applyBorder="1" applyAlignment="1" applyProtection="1">
      <alignment horizontal="center" vertical="center"/>
      <protection hidden="1"/>
    </xf>
    <xf numFmtId="0" fontId="24" fillId="5" borderId="60" xfId="0" applyFont="1" applyFill="1" applyBorder="1" applyAlignment="1" applyProtection="1">
      <alignment horizontal="center" vertical="center"/>
      <protection hidden="1"/>
    </xf>
    <xf numFmtId="0" fontId="24" fillId="5" borderId="63" xfId="0" applyFont="1" applyFill="1" applyBorder="1" applyAlignment="1" applyProtection="1">
      <alignment horizontal="center" vertical="center"/>
      <protection hidden="1"/>
    </xf>
    <xf numFmtId="0" fontId="24" fillId="5" borderId="57" xfId="0" applyFont="1" applyFill="1" applyBorder="1" applyAlignment="1" applyProtection="1">
      <alignment horizontal="center"/>
      <protection hidden="1"/>
    </xf>
    <xf numFmtId="0" fontId="24" fillId="5" borderId="58" xfId="0" applyFont="1" applyFill="1" applyBorder="1" applyAlignment="1" applyProtection="1">
      <alignment horizontal="center" vertical="center" wrapText="1"/>
      <protection hidden="1"/>
    </xf>
    <xf numFmtId="0" fontId="24" fillId="5" borderId="61" xfId="0" applyFont="1" applyFill="1" applyBorder="1" applyAlignment="1" applyProtection="1">
      <alignment horizontal="center" vertical="center" wrapText="1"/>
      <protection hidden="1"/>
    </xf>
    <xf numFmtId="0" fontId="24" fillId="5" borderId="64" xfId="0" applyFont="1" applyFill="1" applyBorder="1" applyAlignment="1" applyProtection="1">
      <alignment horizontal="center" vertical="center" wrapText="1"/>
      <protection hidden="1"/>
    </xf>
    <xf numFmtId="0" fontId="29" fillId="5" borderId="60" xfId="0" applyFont="1" applyFill="1" applyBorder="1" applyAlignment="1" applyProtection="1">
      <alignment horizontal="center" vertical="center" wrapText="1"/>
      <protection hidden="1"/>
    </xf>
    <xf numFmtId="0" fontId="29" fillId="5" borderId="63" xfId="0" applyFont="1" applyFill="1" applyBorder="1" applyAlignment="1" applyProtection="1">
      <alignment horizontal="center" vertical="center" wrapText="1"/>
      <protection hidden="1"/>
    </xf>
    <xf numFmtId="0" fontId="41" fillId="5" borderId="60" xfId="0" applyFont="1" applyFill="1" applyBorder="1" applyAlignment="1" applyProtection="1">
      <alignment horizontal="center" vertical="center" wrapText="1"/>
      <protection hidden="1"/>
    </xf>
    <xf numFmtId="0" fontId="41" fillId="5" borderId="63" xfId="0" applyFont="1" applyFill="1" applyBorder="1" applyAlignment="1" applyProtection="1">
      <alignment horizontal="center" vertical="center" wrapText="1"/>
      <protection hidden="1"/>
    </xf>
  </cellXfs>
  <cellStyles count="5">
    <cellStyle name="Hyperlink" xfId="4" builtinId="8"/>
    <cellStyle name="Normal" xfId="0" builtinId="0"/>
    <cellStyle name="Normal 2" xfId="1"/>
    <cellStyle name="Normal 2 2 2" xfId="2"/>
    <cellStyle name="Normal 3" xfId="3"/>
  </cellStyles>
  <dxfs count="112">
    <dxf>
      <font>
        <color rgb="FF9C0006"/>
      </font>
      <fill>
        <patternFill>
          <bgColor rgb="FFFFC7CE"/>
        </patternFill>
      </fill>
    </dxf>
    <dxf>
      <fill>
        <patternFill>
          <bgColor rgb="FFFFFF00"/>
        </patternFill>
      </fill>
    </dxf>
    <dxf>
      <fill>
        <gradientFill degree="90">
          <stop position="0">
            <color rgb="FF9999FF"/>
          </stop>
          <stop position="0.5">
            <color rgb="FF7030A0"/>
          </stop>
          <stop position="1">
            <color rgb="FF9999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val="0"/>
        <color rgb="FFFF0000"/>
      </font>
      <fill>
        <patternFill>
          <bgColor theme="0"/>
        </patternFill>
      </fill>
    </dxf>
    <dxf>
      <font>
        <color theme="0"/>
      </font>
    </dxf>
    <dxf>
      <fill>
        <gradientFill degree="90">
          <stop position="0">
            <color rgb="FF9966FF"/>
          </stop>
          <stop position="0.5">
            <color rgb="FF7030A0"/>
          </stop>
          <stop position="1">
            <color rgb="FF9966FF"/>
          </stop>
        </gradientFill>
      </fill>
    </dxf>
    <dxf>
      <font>
        <b/>
        <i/>
        <color theme="5"/>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color theme="0"/>
      </font>
    </dxf>
    <dxf>
      <font>
        <b/>
        <i/>
        <color theme="5"/>
      </font>
    </dxf>
    <dxf>
      <fill>
        <gradientFill degree="90">
          <stop position="0">
            <color rgb="FF9966FF"/>
          </stop>
          <stop position="0.5">
            <color rgb="FF7030A0"/>
          </stop>
          <stop position="1">
            <color rgb="FF9966FF"/>
          </stop>
        </gradientFill>
      </fill>
    </dxf>
    <dxf>
      <font>
        <b/>
        <i val="0"/>
        <color rgb="FFFF0000"/>
      </font>
      <fill>
        <patternFill>
          <bgColor theme="0"/>
        </patternFill>
      </fill>
    </dxf>
    <dxf>
      <font>
        <b/>
        <i/>
        <color theme="7"/>
      </font>
    </dxf>
    <dxf>
      <font>
        <b/>
        <i/>
        <color theme="7"/>
      </font>
      <fill>
        <patternFill patternType="none">
          <bgColor auto="1"/>
        </patternFill>
      </fill>
    </dxf>
    <dxf>
      <font>
        <color theme="0"/>
      </font>
    </dxf>
    <dxf>
      <fill>
        <gradientFill degree="90">
          <stop position="0">
            <color rgb="FF9966FF"/>
          </stop>
          <stop position="0.5">
            <color rgb="FF7030A0"/>
          </stop>
          <stop position="1">
            <color rgb="FF9966FF"/>
          </stop>
        </gradientFill>
      </fill>
    </dxf>
    <dxf>
      <fill>
        <gradientFill degree="90">
          <stop position="0">
            <color rgb="FF9966FF"/>
          </stop>
          <stop position="0.5">
            <color rgb="FF7030A0"/>
          </stop>
          <stop position="1">
            <color rgb="FF9966FF"/>
          </stop>
        </gradientFill>
      </fill>
    </dxf>
    <dxf>
      <fill>
        <gradientFill degree="90">
          <stop position="0">
            <color rgb="FF9966FF"/>
          </stop>
          <stop position="0.5">
            <color rgb="FF7030A0"/>
          </stop>
          <stop position="1">
            <color rgb="FF9966FF"/>
          </stop>
        </gradientFill>
      </fill>
    </dxf>
    <dxf>
      <fill>
        <gradientFill degree="90">
          <stop position="0">
            <color rgb="FF9966FF"/>
          </stop>
          <stop position="0.5">
            <color rgb="FF7030A0"/>
          </stop>
          <stop position="1">
            <color rgb="FF9966FF"/>
          </stop>
        </gradientFill>
      </fill>
    </dxf>
    <dxf>
      <font>
        <color theme="0"/>
      </font>
    </dxf>
    <dxf>
      <fill>
        <gradientFill degree="90">
          <stop position="0">
            <color rgb="FF9966FF"/>
          </stop>
          <stop position="0.5">
            <color rgb="FF7030A0"/>
          </stop>
          <stop position="1">
            <color rgb="FF9966FF"/>
          </stop>
        </gradientFill>
      </fill>
    </dxf>
    <dxf>
      <fill>
        <patternFill>
          <bgColor rgb="FFF2D8FC"/>
        </patternFill>
      </fill>
    </dxf>
    <dxf>
      <fill>
        <gradientFill degree="90">
          <stop position="0">
            <color rgb="FF9999FF"/>
          </stop>
          <stop position="0.5">
            <color rgb="FF7030A0"/>
          </stop>
          <stop position="1">
            <color rgb="FF9999FF"/>
          </stop>
        </gradientFill>
      </fill>
    </dxf>
    <dxf>
      <fill>
        <patternFill>
          <bgColor theme="9" tint="-0.24994659260841701"/>
        </patternFill>
      </fill>
    </dxf>
  </dxfs>
  <tableStyles count="0" defaultTableStyle="TableStyleMedium2" defaultPivotStyle="PivotStyleLight16"/>
  <colors>
    <mruColors>
      <color rgb="FFFFE7FF"/>
      <color rgb="FF9966FF"/>
      <color rgb="FF66FF99"/>
      <color rgb="FFF2D8FC"/>
      <color rgb="FF9999FF"/>
      <color rgb="FFFF99CC"/>
      <color rgb="FFE7DAF6"/>
      <color rgb="FFD00000"/>
      <color rgb="FF223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8" Type="http://schemas.openxmlformats.org/officeDocument/2006/relationships/hyperlink" Target="#Mapel!A1"/><Relationship Id="rId13" Type="http://schemas.openxmlformats.org/officeDocument/2006/relationships/image" Target="../media/image8.png"/><Relationship Id="rId18" Type="http://schemas.openxmlformats.org/officeDocument/2006/relationships/hyperlink" Target="#Legger!A1"/><Relationship Id="rId3" Type="http://schemas.openxmlformats.org/officeDocument/2006/relationships/image" Target="../media/image3.png"/><Relationship Id="rId21" Type="http://schemas.openxmlformats.org/officeDocument/2006/relationships/image" Target="../media/image12.png"/><Relationship Id="rId7" Type="http://schemas.openxmlformats.org/officeDocument/2006/relationships/image" Target="../media/image5.png"/><Relationship Id="rId12" Type="http://schemas.openxmlformats.org/officeDocument/2006/relationships/hyperlink" Target="#PP!A1"/><Relationship Id="rId17" Type="http://schemas.openxmlformats.org/officeDocument/2006/relationships/image" Target="../media/image10.png"/><Relationship Id="rId25" Type="http://schemas.openxmlformats.org/officeDocument/2006/relationships/image" Target="../media/image16.png"/><Relationship Id="rId2" Type="http://schemas.openxmlformats.org/officeDocument/2006/relationships/hyperlink" Target="#TUTORIAL!A1"/><Relationship Id="rId16" Type="http://schemas.openxmlformats.org/officeDocument/2006/relationships/hyperlink" Target="#'ABS&amp;EKSKUL'!A1"/><Relationship Id="rId20" Type="http://schemas.openxmlformats.org/officeDocument/2006/relationships/hyperlink" Target="#'Program Kokurikuler'!A1"/><Relationship Id="rId1" Type="http://schemas.openxmlformats.org/officeDocument/2006/relationships/image" Target="../media/image2.png"/><Relationship Id="rId6" Type="http://schemas.openxmlformats.org/officeDocument/2006/relationships/hyperlink" Target="#'Sekolah ID'!A1"/><Relationship Id="rId11" Type="http://schemas.openxmlformats.org/officeDocument/2006/relationships/image" Target="../media/image7.png"/><Relationship Id="rId24" Type="http://schemas.openxmlformats.org/officeDocument/2006/relationships/image" Target="../media/image15.png"/><Relationship Id="rId5" Type="http://schemas.openxmlformats.org/officeDocument/2006/relationships/image" Target="../media/image4.png"/><Relationship Id="rId15" Type="http://schemas.openxmlformats.org/officeDocument/2006/relationships/image" Target="../media/image9.png"/><Relationship Id="rId23" Type="http://schemas.openxmlformats.org/officeDocument/2006/relationships/image" Target="../media/image14.png"/><Relationship Id="rId10" Type="http://schemas.openxmlformats.org/officeDocument/2006/relationships/hyperlink" Target="#'EDIT TP'!A1"/><Relationship Id="rId19" Type="http://schemas.openxmlformats.org/officeDocument/2006/relationships/image" Target="../media/image11.png"/><Relationship Id="rId4" Type="http://schemas.openxmlformats.org/officeDocument/2006/relationships/hyperlink" Target="#SISWA!A1"/><Relationship Id="rId9" Type="http://schemas.openxmlformats.org/officeDocument/2006/relationships/image" Target="../media/image6.png"/><Relationship Id="rId14" Type="http://schemas.openxmlformats.org/officeDocument/2006/relationships/hyperlink" Target="#KKTP!A1"/><Relationship Id="rId22" Type="http://schemas.openxmlformats.org/officeDocument/2006/relationships/image" Target="../media/image13.png"/></Relationships>
</file>

<file path=xl/drawings/_rels/drawing2.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hyperlink" Target="#HOME!A1"/></Relationships>
</file>

<file path=xl/drawings/_rels/drawing28.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editAs="oneCell">
    <xdr:from>
      <xdr:col>10</xdr:col>
      <xdr:colOff>595545</xdr:colOff>
      <xdr:row>2</xdr:row>
      <xdr:rowOff>157375</xdr:rowOff>
    </xdr:from>
    <xdr:to>
      <xdr:col>16</xdr:col>
      <xdr:colOff>119289</xdr:colOff>
      <xdr:row>6</xdr:row>
      <xdr:rowOff>120626</xdr:rowOff>
    </xdr:to>
    <xdr:pic>
      <xdr:nvPicPr>
        <xdr:cNvPr id="3" name="Picture 2">
          <a:extLst>
            <a:ext uri="{FF2B5EF4-FFF2-40B4-BE49-F238E27FC236}">
              <a16:creationId xmlns:a16="http://schemas.microsoft.com/office/drawing/2014/main" id="{2E3ED3ED-03F0-4AD9-AB45-3C8733734D8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rot="5400000">
          <a:off x="7769006" y="-774943"/>
          <a:ext cx="688965" cy="3279315"/>
        </a:xfrm>
        <a:prstGeom prst="rect">
          <a:avLst/>
        </a:prstGeom>
      </xdr:spPr>
    </xdr:pic>
    <xdr:clientData/>
  </xdr:twoCellAnchor>
  <xdr:twoCellAnchor>
    <xdr:from>
      <xdr:col>1</xdr:col>
      <xdr:colOff>199571</xdr:colOff>
      <xdr:row>23</xdr:row>
      <xdr:rowOff>27214</xdr:rowOff>
    </xdr:from>
    <xdr:to>
      <xdr:col>3</xdr:col>
      <xdr:colOff>220610</xdr:colOff>
      <xdr:row>29</xdr:row>
      <xdr:rowOff>168991</xdr:rowOff>
    </xdr:to>
    <xdr:pic>
      <xdr:nvPicPr>
        <xdr:cNvPr id="4" name="Picture 3">
          <a:hlinkClick xmlns:r="http://schemas.openxmlformats.org/officeDocument/2006/relationships" r:id="rId2"/>
          <a:extLst>
            <a:ext uri="{FF2B5EF4-FFF2-40B4-BE49-F238E27FC236}">
              <a16:creationId xmlns:a16="http://schemas.microsoft.com/office/drawing/2014/main" id="{02E7049F-D133-4C5E-8C1C-7483AC3E58B4}"/>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a:xfrm>
          <a:off x="444500" y="4916714"/>
          <a:ext cx="1272896" cy="1139634"/>
        </a:xfrm>
        <a:prstGeom prst="rect">
          <a:avLst/>
        </a:prstGeom>
      </xdr:spPr>
    </xdr:pic>
    <xdr:clientData/>
  </xdr:twoCellAnchor>
  <xdr:twoCellAnchor>
    <xdr:from>
      <xdr:col>20</xdr:col>
      <xdr:colOff>477160</xdr:colOff>
      <xdr:row>1</xdr:row>
      <xdr:rowOff>128881</xdr:rowOff>
    </xdr:from>
    <xdr:to>
      <xdr:col>21</xdr:col>
      <xdr:colOff>540794</xdr:colOff>
      <xdr:row>4</xdr:row>
      <xdr:rowOff>14515</xdr:rowOff>
    </xdr:to>
    <xdr:sp macro="" textlink="">
      <xdr:nvSpPr>
        <xdr:cNvPr id="5" name="TextBox 4">
          <a:extLst>
            <a:ext uri="{FF2B5EF4-FFF2-40B4-BE49-F238E27FC236}">
              <a16:creationId xmlns:a16="http://schemas.microsoft.com/office/drawing/2014/main" id="{3AF0F8EC-DC1B-40CF-8CB1-40F659057F00}"/>
            </a:ext>
          </a:extLst>
        </xdr:cNvPr>
        <xdr:cNvSpPr txBox="1"/>
      </xdr:nvSpPr>
      <xdr:spPr>
        <a:xfrm>
          <a:off x="15136589" y="310310"/>
          <a:ext cx="689562" cy="429919"/>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p>
          <a:pPr algn="ctr"/>
          <a:r>
            <a:rPr lang="en-US" sz="1600" b="1">
              <a:latin typeface="Arial" panose="020B0604020202020204" pitchFamily="34" charset="0"/>
              <a:cs typeface="Arial" panose="020B0604020202020204" pitchFamily="34" charset="0"/>
            </a:rPr>
            <a:t>V.1</a:t>
          </a:r>
        </a:p>
      </xdr:txBody>
    </xdr:sp>
    <xdr:clientData/>
  </xdr:twoCellAnchor>
  <xdr:twoCellAnchor>
    <xdr:from>
      <xdr:col>3</xdr:col>
      <xdr:colOff>168476</xdr:colOff>
      <xdr:row>20</xdr:row>
      <xdr:rowOff>81504</xdr:rowOff>
    </xdr:from>
    <xdr:to>
      <xdr:col>4</xdr:col>
      <xdr:colOff>565157</xdr:colOff>
      <xdr:row>23</xdr:row>
      <xdr:rowOff>77824</xdr:rowOff>
    </xdr:to>
    <xdr:pic>
      <xdr:nvPicPr>
        <xdr:cNvPr id="7" name="Picture 6">
          <a:hlinkClick xmlns:r="http://schemas.openxmlformats.org/officeDocument/2006/relationships" r:id="rId4"/>
          <a:extLst>
            <a:ext uri="{FF2B5EF4-FFF2-40B4-BE49-F238E27FC236}">
              <a16:creationId xmlns:a16="http://schemas.microsoft.com/office/drawing/2014/main" id="{52823FB6-FFC8-6B86-43E6-AE747EADF6A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665262" y="3927790"/>
          <a:ext cx="1022609" cy="1039534"/>
        </a:xfrm>
        <a:prstGeom prst="rect">
          <a:avLst/>
        </a:prstGeom>
      </xdr:spPr>
    </xdr:pic>
    <xdr:clientData/>
  </xdr:twoCellAnchor>
  <xdr:twoCellAnchor>
    <xdr:from>
      <xdr:col>1</xdr:col>
      <xdr:colOff>315920</xdr:colOff>
      <xdr:row>20</xdr:row>
      <xdr:rowOff>73333</xdr:rowOff>
    </xdr:from>
    <xdr:to>
      <xdr:col>3</xdr:col>
      <xdr:colOff>86674</xdr:colOff>
      <xdr:row>23</xdr:row>
      <xdr:rowOff>69653</xdr:rowOff>
    </xdr:to>
    <xdr:pic>
      <xdr:nvPicPr>
        <xdr:cNvPr id="8" name="Picture 7">
          <a:hlinkClick xmlns:r="http://schemas.openxmlformats.org/officeDocument/2006/relationships" r:id="rId6"/>
          <a:extLst>
            <a:ext uri="{FF2B5EF4-FFF2-40B4-BE49-F238E27FC236}">
              <a16:creationId xmlns:a16="http://schemas.microsoft.com/office/drawing/2014/main" id="{987489B2-943D-D882-95DB-34405F406D81}"/>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560849" y="3919619"/>
          <a:ext cx="1022611" cy="1039534"/>
        </a:xfrm>
        <a:prstGeom prst="rect">
          <a:avLst/>
        </a:prstGeom>
      </xdr:spPr>
    </xdr:pic>
    <xdr:clientData/>
  </xdr:twoCellAnchor>
  <xdr:twoCellAnchor>
    <xdr:from>
      <xdr:col>5</xdr:col>
      <xdr:colOff>41084</xdr:colOff>
      <xdr:row>20</xdr:row>
      <xdr:rowOff>81502</xdr:rowOff>
    </xdr:from>
    <xdr:to>
      <xdr:col>6</xdr:col>
      <xdr:colOff>437767</xdr:colOff>
      <xdr:row>23</xdr:row>
      <xdr:rowOff>77822</xdr:rowOff>
    </xdr:to>
    <xdr:pic>
      <xdr:nvPicPr>
        <xdr:cNvPr id="9" name="Picture 8">
          <a:hlinkClick xmlns:r="http://schemas.openxmlformats.org/officeDocument/2006/relationships" r:id="rId8"/>
          <a:extLst>
            <a:ext uri="{FF2B5EF4-FFF2-40B4-BE49-F238E27FC236}">
              <a16:creationId xmlns:a16="http://schemas.microsoft.com/office/drawing/2014/main" id="{E33EF88C-7C6F-B54D-BF1A-2D10D2D3CDA7}"/>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2789727" y="3927788"/>
          <a:ext cx="1022611" cy="1039534"/>
        </a:xfrm>
        <a:prstGeom prst="rect">
          <a:avLst/>
        </a:prstGeom>
      </xdr:spPr>
    </xdr:pic>
    <xdr:clientData/>
  </xdr:twoCellAnchor>
  <xdr:twoCellAnchor>
    <xdr:from>
      <xdr:col>6</xdr:col>
      <xdr:colOff>514861</xdr:colOff>
      <xdr:row>20</xdr:row>
      <xdr:rowOff>81503</xdr:rowOff>
    </xdr:from>
    <xdr:to>
      <xdr:col>8</xdr:col>
      <xdr:colOff>285612</xdr:colOff>
      <xdr:row>23</xdr:row>
      <xdr:rowOff>77823</xdr:rowOff>
    </xdr:to>
    <xdr:pic>
      <xdr:nvPicPr>
        <xdr:cNvPr id="10" name="Picture 9">
          <a:hlinkClick xmlns:r="http://schemas.openxmlformats.org/officeDocument/2006/relationships" r:id="rId10"/>
          <a:extLst>
            <a:ext uri="{FF2B5EF4-FFF2-40B4-BE49-F238E27FC236}">
              <a16:creationId xmlns:a16="http://schemas.microsoft.com/office/drawing/2014/main" id="{2A1C1F10-082A-D319-472B-E50EA3DF102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3889432" y="3927789"/>
          <a:ext cx="1022609" cy="1039534"/>
        </a:xfrm>
        <a:prstGeom prst="rect">
          <a:avLst/>
        </a:prstGeom>
      </xdr:spPr>
    </xdr:pic>
    <xdr:clientData/>
  </xdr:twoCellAnchor>
  <xdr:twoCellAnchor>
    <xdr:from>
      <xdr:col>10</xdr:col>
      <xdr:colOff>184465</xdr:colOff>
      <xdr:row>20</xdr:row>
      <xdr:rowOff>71782</xdr:rowOff>
    </xdr:from>
    <xdr:to>
      <xdr:col>11</xdr:col>
      <xdr:colOff>581148</xdr:colOff>
      <xdr:row>23</xdr:row>
      <xdr:rowOff>68102</xdr:rowOff>
    </xdr:to>
    <xdr:pic>
      <xdr:nvPicPr>
        <xdr:cNvPr id="11" name="Picture 10">
          <a:hlinkClick xmlns:r="http://schemas.openxmlformats.org/officeDocument/2006/relationships" r:id="rId12"/>
          <a:extLst>
            <a:ext uri="{FF2B5EF4-FFF2-40B4-BE49-F238E27FC236}">
              <a16:creationId xmlns:a16="http://schemas.microsoft.com/office/drawing/2014/main" id="{1463E0A7-D9DF-7684-E4A3-8E9408661C2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rcRect/>
        <a:stretch/>
      </xdr:blipFill>
      <xdr:spPr>
        <a:xfrm>
          <a:off x="6062751" y="3918068"/>
          <a:ext cx="1022611" cy="1039534"/>
        </a:xfrm>
        <a:prstGeom prst="rect">
          <a:avLst/>
        </a:prstGeom>
      </xdr:spPr>
    </xdr:pic>
    <xdr:clientData/>
  </xdr:twoCellAnchor>
  <xdr:twoCellAnchor>
    <xdr:from>
      <xdr:col>8</xdr:col>
      <xdr:colOff>280838</xdr:colOff>
      <xdr:row>20</xdr:row>
      <xdr:rowOff>81504</xdr:rowOff>
    </xdr:from>
    <xdr:to>
      <xdr:col>10</xdr:col>
      <xdr:colOff>57927</xdr:colOff>
      <xdr:row>23</xdr:row>
      <xdr:rowOff>77824</xdr:rowOff>
    </xdr:to>
    <xdr:pic>
      <xdr:nvPicPr>
        <xdr:cNvPr id="12" name="Picture 11">
          <a:hlinkClick xmlns:r="http://schemas.openxmlformats.org/officeDocument/2006/relationships" r:id="rId14"/>
          <a:extLst>
            <a:ext uri="{FF2B5EF4-FFF2-40B4-BE49-F238E27FC236}">
              <a16:creationId xmlns:a16="http://schemas.microsoft.com/office/drawing/2014/main" id="{76D0BA57-85FB-0778-6C36-0D68B82C4C67}"/>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4907267" y="3927790"/>
          <a:ext cx="1028946" cy="1039534"/>
        </a:xfrm>
        <a:prstGeom prst="rect">
          <a:avLst/>
        </a:prstGeom>
      </xdr:spPr>
    </xdr:pic>
    <xdr:clientData/>
  </xdr:twoCellAnchor>
  <xdr:twoCellAnchor>
    <xdr:from>
      <xdr:col>12</xdr:col>
      <xdr:colOff>45196</xdr:colOff>
      <xdr:row>19</xdr:row>
      <xdr:rowOff>167864</xdr:rowOff>
    </xdr:from>
    <xdr:to>
      <xdr:col>13</xdr:col>
      <xdr:colOff>619387</xdr:colOff>
      <xdr:row>23</xdr:row>
      <xdr:rowOff>159520</xdr:rowOff>
    </xdr:to>
    <xdr:pic>
      <xdr:nvPicPr>
        <xdr:cNvPr id="13" name="Picture 12">
          <a:hlinkClick xmlns:r="http://schemas.openxmlformats.org/officeDocument/2006/relationships" r:id="rId16"/>
          <a:extLst>
            <a:ext uri="{FF2B5EF4-FFF2-40B4-BE49-F238E27FC236}">
              <a16:creationId xmlns:a16="http://schemas.microsoft.com/office/drawing/2014/main" id="{CAE4B67C-BAAE-FA92-F4B8-05131FDDE01F}"/>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rcRect/>
        <a:stretch/>
      </xdr:blipFill>
      <xdr:spPr>
        <a:xfrm>
          <a:off x="7175339" y="3832721"/>
          <a:ext cx="1200119" cy="1216299"/>
        </a:xfrm>
        <a:prstGeom prst="rect">
          <a:avLst/>
        </a:prstGeom>
      </xdr:spPr>
    </xdr:pic>
    <xdr:clientData/>
  </xdr:twoCellAnchor>
  <xdr:twoCellAnchor>
    <xdr:from>
      <xdr:col>13</xdr:col>
      <xdr:colOff>613455</xdr:colOff>
      <xdr:row>20</xdr:row>
      <xdr:rowOff>43622</xdr:rowOff>
    </xdr:from>
    <xdr:to>
      <xdr:col>15</xdr:col>
      <xdr:colOff>435727</xdr:colOff>
      <xdr:row>23</xdr:row>
      <xdr:rowOff>85991</xdr:rowOff>
    </xdr:to>
    <xdr:pic>
      <xdr:nvPicPr>
        <xdr:cNvPr id="14" name="Picture 13">
          <a:hlinkClick xmlns:r="http://schemas.openxmlformats.org/officeDocument/2006/relationships" r:id="rId18"/>
          <a:extLst>
            <a:ext uri="{FF2B5EF4-FFF2-40B4-BE49-F238E27FC236}">
              <a16:creationId xmlns:a16="http://schemas.microsoft.com/office/drawing/2014/main" id="{A8150A23-3A10-04B7-D14A-F692FB2A6A7E}"/>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rcRect/>
        <a:stretch/>
      </xdr:blipFill>
      <xdr:spPr>
        <a:xfrm>
          <a:off x="8369526" y="3889908"/>
          <a:ext cx="1074130" cy="1085583"/>
        </a:xfrm>
        <a:prstGeom prst="rect">
          <a:avLst/>
        </a:prstGeom>
      </xdr:spPr>
    </xdr:pic>
    <xdr:clientData/>
  </xdr:twoCellAnchor>
  <xdr:twoCellAnchor>
    <xdr:from>
      <xdr:col>15</xdr:col>
      <xdr:colOff>481882</xdr:colOff>
      <xdr:row>19</xdr:row>
      <xdr:rowOff>179872</xdr:rowOff>
    </xdr:from>
    <xdr:to>
      <xdr:col>17</xdr:col>
      <xdr:colOff>344715</xdr:colOff>
      <xdr:row>23</xdr:row>
      <xdr:rowOff>62090</xdr:rowOff>
    </xdr:to>
    <xdr:pic>
      <xdr:nvPicPr>
        <xdr:cNvPr id="15" name="Picture 14">
          <a:hlinkClick xmlns:r="http://schemas.openxmlformats.org/officeDocument/2006/relationships" r:id="rId20"/>
          <a:extLst>
            <a:ext uri="{FF2B5EF4-FFF2-40B4-BE49-F238E27FC236}">
              <a16:creationId xmlns:a16="http://schemas.microsoft.com/office/drawing/2014/main" id="{D00D4CC1-4DAC-BD38-11AB-9A11C3C26E40}"/>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489811" y="3844729"/>
          <a:ext cx="1114690" cy="1106861"/>
        </a:xfrm>
        <a:prstGeom prst="rect">
          <a:avLst/>
        </a:prstGeom>
      </xdr:spPr>
    </xdr:pic>
    <xdr:clientData/>
  </xdr:twoCellAnchor>
  <xdr:twoCellAnchor>
    <xdr:from>
      <xdr:col>19</xdr:col>
      <xdr:colOff>308430</xdr:colOff>
      <xdr:row>22</xdr:row>
      <xdr:rowOff>206885</xdr:rowOff>
    </xdr:from>
    <xdr:to>
      <xdr:col>21</xdr:col>
      <xdr:colOff>199574</xdr:colOff>
      <xdr:row>29</xdr:row>
      <xdr:rowOff>41485</xdr:rowOff>
    </xdr:to>
    <xdr:pic macro="[0]!CetakRaporOtomatis">
      <xdr:nvPicPr>
        <xdr:cNvPr id="18" name="Picture 17">
          <a:extLst>
            <a:ext uri="{FF2B5EF4-FFF2-40B4-BE49-F238E27FC236}">
              <a16:creationId xmlns:a16="http://schemas.microsoft.com/office/drawing/2014/main" id="{EF2315AD-B19D-4237-B2F1-70B7FCF5F69E}"/>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14341930" y="4769814"/>
          <a:ext cx="1143001" cy="1159028"/>
        </a:xfrm>
        <a:prstGeom prst="rect">
          <a:avLst/>
        </a:prstGeom>
      </xdr:spPr>
    </xdr:pic>
    <xdr:clientData/>
  </xdr:twoCellAnchor>
  <xdr:twoCellAnchor editAs="oneCell">
    <xdr:from>
      <xdr:col>19</xdr:col>
      <xdr:colOff>462645</xdr:colOff>
      <xdr:row>19</xdr:row>
      <xdr:rowOff>132782</xdr:rowOff>
    </xdr:from>
    <xdr:to>
      <xdr:col>21</xdr:col>
      <xdr:colOff>226786</xdr:colOff>
      <xdr:row>22</xdr:row>
      <xdr:rowOff>276299</xdr:rowOff>
    </xdr:to>
    <xdr:pic macro="[0]!TampilkanPrintPreview">
      <xdr:nvPicPr>
        <xdr:cNvPr id="19" name="Picture 18">
          <a:extLst>
            <a:ext uri="{FF2B5EF4-FFF2-40B4-BE49-F238E27FC236}">
              <a16:creationId xmlns:a16="http://schemas.microsoft.com/office/drawing/2014/main" id="{20EF27DD-EE0F-CEC2-AE11-7B68F0288598}"/>
            </a:ext>
          </a:extLst>
        </xdr:cNvPr>
        <xdr:cNvPicPr>
          <a:picLocks noChangeAspect="1"/>
        </xdr:cNvPicPr>
      </xdr:nvPicPr>
      <xdr:blipFill rotWithShape="1">
        <a:blip xmlns:r="http://schemas.openxmlformats.org/officeDocument/2006/relationships" r:embed="rId23" cstate="email">
          <a:extLst>
            <a:ext uri="{28A0092B-C50C-407E-A947-70E740481C1C}">
              <a14:useLocalDpi xmlns:a14="http://schemas.microsoft.com/office/drawing/2010/main"/>
            </a:ext>
          </a:extLst>
        </a:blip>
        <a:srcRect l="15621" t="12954" r="8751" b="9513"/>
        <a:stretch>
          <a:fillRect/>
        </a:stretch>
      </xdr:blipFill>
      <xdr:spPr>
        <a:xfrm>
          <a:off x="14496145" y="3797639"/>
          <a:ext cx="1015998" cy="1041589"/>
        </a:xfrm>
        <a:prstGeom prst="rect">
          <a:avLst/>
        </a:prstGeom>
      </xdr:spPr>
    </xdr:pic>
    <xdr:clientData/>
  </xdr:twoCellAnchor>
  <xdr:twoCellAnchor editAs="oneCell">
    <xdr:from>
      <xdr:col>4</xdr:col>
      <xdr:colOff>290289</xdr:colOff>
      <xdr:row>7</xdr:row>
      <xdr:rowOff>54427</xdr:rowOff>
    </xdr:from>
    <xdr:to>
      <xdr:col>18</xdr:col>
      <xdr:colOff>2928260</xdr:colOff>
      <xdr:row>11</xdr:row>
      <xdr:rowOff>244928</xdr:rowOff>
    </xdr:to>
    <xdr:pic>
      <xdr:nvPicPr>
        <xdr:cNvPr id="21" name="Picture 20">
          <a:extLst>
            <a:ext uri="{FF2B5EF4-FFF2-40B4-BE49-F238E27FC236}">
              <a16:creationId xmlns:a16="http://schemas.microsoft.com/office/drawing/2014/main" id="{0FE63894-A2FD-AF32-6549-B1291A9C1104}"/>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2413003" y="1324427"/>
          <a:ext cx="11400971" cy="916215"/>
        </a:xfrm>
        <a:prstGeom prst="rect">
          <a:avLst/>
        </a:prstGeom>
      </xdr:spPr>
    </xdr:pic>
    <xdr:clientData/>
  </xdr:twoCellAnchor>
  <xdr:twoCellAnchor editAs="oneCell">
    <xdr:from>
      <xdr:col>9</xdr:col>
      <xdr:colOff>67131</xdr:colOff>
      <xdr:row>12</xdr:row>
      <xdr:rowOff>18143</xdr:rowOff>
    </xdr:from>
    <xdr:to>
      <xdr:col>18</xdr:col>
      <xdr:colOff>21774</xdr:colOff>
      <xdr:row>18</xdr:row>
      <xdr:rowOff>173835</xdr:rowOff>
    </xdr:to>
    <xdr:pic>
      <xdr:nvPicPr>
        <xdr:cNvPr id="25" name="Picture 24">
          <a:extLst>
            <a:ext uri="{FF2B5EF4-FFF2-40B4-BE49-F238E27FC236}">
              <a16:creationId xmlns:a16="http://schemas.microsoft.com/office/drawing/2014/main" id="{1CDBA2F6-5D51-06BF-2AA3-E8BD0E75AF44}"/>
            </a:ext>
          </a:extLst>
        </xdr:cNvPr>
        <xdr:cNvPicPr>
          <a:picLocks noChangeAspect="1"/>
        </xdr:cNvPicPr>
      </xdr:nvPicPr>
      <xdr:blipFill rotWithShape="1">
        <a:blip xmlns:r="http://schemas.openxmlformats.org/officeDocument/2006/relationships" r:embed="rId25" cstate="email">
          <a:extLst>
            <a:ext uri="{28A0092B-C50C-407E-A947-70E740481C1C}">
              <a14:useLocalDpi xmlns:a14="http://schemas.microsoft.com/office/drawing/2010/main"/>
            </a:ext>
          </a:extLst>
        </a:blip>
        <a:srcRect/>
        <a:stretch>
          <a:fillRect/>
        </a:stretch>
      </xdr:blipFill>
      <xdr:spPr>
        <a:xfrm>
          <a:off x="5319488" y="2267857"/>
          <a:ext cx="5588000" cy="13894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41270</xdr:colOff>
      <xdr:row>0</xdr:row>
      <xdr:rowOff>64129</xdr:rowOff>
    </xdr:from>
    <xdr:ext cx="540000" cy="526685"/>
    <xdr:pic>
      <xdr:nvPicPr>
        <xdr:cNvPr id="2" name="Picture 1">
          <a:hlinkClick xmlns:r="http://schemas.openxmlformats.org/officeDocument/2006/relationships" r:id="rId1"/>
          <a:extLst>
            <a:ext uri="{FF2B5EF4-FFF2-40B4-BE49-F238E27FC236}">
              <a16:creationId xmlns:a16="http://schemas.microsoft.com/office/drawing/2014/main" id="{1832C732-E444-4A3C-A7C3-769A33343DD6}"/>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a:xfrm>
          <a:off x="3360874" y="64129"/>
          <a:ext cx="540000" cy="52668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xdr:row>
      <xdr:rowOff>38100</xdr:rowOff>
    </xdr:from>
    <xdr:to>
      <xdr:col>0</xdr:col>
      <xdr:colOff>0</xdr:colOff>
      <xdr:row>6</xdr:row>
      <xdr:rowOff>146050</xdr:rowOff>
    </xdr:to>
    <xdr:pic>
      <xdr:nvPicPr>
        <xdr:cNvPr id="2" name="Picture 1" descr="Arti dan Makna Warna Logo Tut Wuri Handayani, Siswa Sudah Tahu?">
          <a:hlinkClick xmlns:r="http://schemas.openxmlformats.org/officeDocument/2006/relationships" r:id="rId1"/>
          <a:extLst>
            <a:ext uri="{FF2B5EF4-FFF2-40B4-BE49-F238E27FC236}">
              <a16:creationId xmlns:a16="http://schemas.microsoft.com/office/drawing/2014/main" id="{A1604BC7-E827-4CFF-93E8-8720E4A036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647700"/>
          <a:ext cx="0" cy="580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60960</xdr:colOff>
      <xdr:row>0</xdr:row>
      <xdr:rowOff>22861</xdr:rowOff>
    </xdr:from>
    <xdr:to>
      <xdr:col>1</xdr:col>
      <xdr:colOff>181860</xdr:colOff>
      <xdr:row>3</xdr:row>
      <xdr:rowOff>57188</xdr:rowOff>
    </xdr:to>
    <xdr:pic>
      <xdr:nvPicPr>
        <xdr:cNvPr id="3" name="Picture 2">
          <a:hlinkClick xmlns:r="http://schemas.openxmlformats.org/officeDocument/2006/relationships" r:id="rId1"/>
          <a:extLst>
            <a:ext uri="{FF2B5EF4-FFF2-40B4-BE49-F238E27FC236}">
              <a16:creationId xmlns:a16="http://schemas.microsoft.com/office/drawing/2014/main" id="{D7D4164C-2AA1-44DB-A4AD-A00FF8C2FD97}"/>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a:xfrm>
          <a:off x="60960" y="22861"/>
          <a:ext cx="540000" cy="5105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9661</xdr:colOff>
      <xdr:row>0</xdr:row>
      <xdr:rowOff>17497</xdr:rowOff>
    </xdr:from>
    <xdr:to>
      <xdr:col>0</xdr:col>
      <xdr:colOff>549661</xdr:colOff>
      <xdr:row>3</xdr:row>
      <xdr:rowOff>96668</xdr:rowOff>
    </xdr:to>
    <xdr:pic>
      <xdr:nvPicPr>
        <xdr:cNvPr id="2" name="Picture 1">
          <a:hlinkClick xmlns:r="http://schemas.openxmlformats.org/officeDocument/2006/relationships" r:id="rId1"/>
          <a:extLst>
            <a:ext uri="{FF2B5EF4-FFF2-40B4-BE49-F238E27FC236}">
              <a16:creationId xmlns:a16="http://schemas.microsoft.com/office/drawing/2014/main" id="{A3C9CD65-0006-4F81-A466-80130325929B}"/>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97" t="3596" r="6698" b="6279"/>
        <a:stretch>
          <a:fillRect/>
        </a:stretch>
      </xdr:blipFill>
      <xdr:spPr>
        <a:xfrm>
          <a:off x="9661" y="17497"/>
          <a:ext cx="540000" cy="5307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18862</xdr:rowOff>
    </xdr:from>
    <xdr:to>
      <xdr:col>1</xdr:col>
      <xdr:colOff>231931</xdr:colOff>
      <xdr:row>2</xdr:row>
      <xdr:rowOff>121281</xdr:rowOff>
    </xdr:to>
    <xdr:pic>
      <xdr:nvPicPr>
        <xdr:cNvPr id="3" name="Picture 2">
          <a:hlinkClick xmlns:r="http://schemas.openxmlformats.org/officeDocument/2006/relationships" r:id="rId1"/>
          <a:extLst>
            <a:ext uri="{FF2B5EF4-FFF2-40B4-BE49-F238E27FC236}">
              <a16:creationId xmlns:a16="http://schemas.microsoft.com/office/drawing/2014/main" id="{4FCB307C-5D2D-42EF-B71A-94A3972875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97" t="3596" r="6698" b="6279"/>
        <a:stretch>
          <a:fillRect/>
        </a:stretch>
      </xdr:blipFill>
      <xdr:spPr>
        <a:xfrm>
          <a:off x="0" y="18862"/>
          <a:ext cx="540000" cy="5236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222523</xdr:rowOff>
    </xdr:to>
    <xdr:pic>
      <xdr:nvPicPr>
        <xdr:cNvPr id="2" name="Picture 1">
          <a:hlinkClick xmlns:r="http://schemas.openxmlformats.org/officeDocument/2006/relationships" r:id="rId1"/>
          <a:extLst>
            <a:ext uri="{FF2B5EF4-FFF2-40B4-BE49-F238E27FC236}">
              <a16:creationId xmlns:a16="http://schemas.microsoft.com/office/drawing/2014/main" id="{F296E48E-1EAA-4ABA-B585-2D20B2D1AC01}"/>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97" t="3596" r="6698" b="6279"/>
        <a:stretch>
          <a:fillRect/>
        </a:stretch>
      </xdr:blipFill>
      <xdr:spPr>
        <a:xfrm>
          <a:off x="0" y="0"/>
          <a:ext cx="540000" cy="5236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19</xdr:col>
      <xdr:colOff>317500</xdr:colOff>
      <xdr:row>4</xdr:row>
      <xdr:rowOff>171450</xdr:rowOff>
    </xdr:from>
    <xdr:to>
      <xdr:col>26</xdr:col>
      <xdr:colOff>431800</xdr:colOff>
      <xdr:row>12</xdr:row>
      <xdr:rowOff>50800</xdr:rowOff>
    </xdr:to>
    <xdr:sp macro="" textlink="">
      <xdr:nvSpPr>
        <xdr:cNvPr id="2" name="Arrow: Right 1">
          <a:extLst>
            <a:ext uri="{FF2B5EF4-FFF2-40B4-BE49-F238E27FC236}">
              <a16:creationId xmlns:a16="http://schemas.microsoft.com/office/drawing/2014/main" id="{5E47B1A2-C35C-1A67-31CC-6ADBF45FA907}"/>
            </a:ext>
          </a:extLst>
        </xdr:cNvPr>
        <xdr:cNvSpPr/>
      </xdr:nvSpPr>
      <xdr:spPr>
        <a:xfrm>
          <a:off x="12471400" y="1003300"/>
          <a:ext cx="4381500" cy="1352550"/>
        </a:xfrm>
        <a:prstGeom prst="rightArrow">
          <a:avLst/>
        </a:prstGeom>
        <a:solidFill>
          <a:schemeClr val="accent6">
            <a:lumMod val="50000"/>
          </a:schemeClr>
        </a:solidFill>
        <a:ln w="5715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D" sz="2400">
              <a:latin typeface="Arial Black" panose="020B0A04020102020204" pitchFamily="34" charset="0"/>
            </a:rPr>
            <a:t>searchcode of TP</a:t>
          </a:r>
        </a:p>
      </xdr:txBody>
    </xdr:sp>
    <xdr:clientData/>
  </xdr:twoCellAnchor>
  <xdr:twoCellAnchor editAs="oneCell">
    <xdr:from>
      <xdr:col>0</xdr:col>
      <xdr:colOff>0</xdr:colOff>
      <xdr:row>0</xdr:row>
      <xdr:rowOff>1</xdr:rowOff>
    </xdr:from>
    <xdr:to>
      <xdr:col>0</xdr:col>
      <xdr:colOff>419100</xdr:colOff>
      <xdr:row>1</xdr:row>
      <xdr:rowOff>127017</xdr:rowOff>
    </xdr:to>
    <xdr:pic>
      <xdr:nvPicPr>
        <xdr:cNvPr id="3" name="Picture 2">
          <a:hlinkClick xmlns:r="http://schemas.openxmlformats.org/officeDocument/2006/relationships" r:id="rId1"/>
          <a:extLst>
            <a:ext uri="{FF2B5EF4-FFF2-40B4-BE49-F238E27FC236}">
              <a16:creationId xmlns:a16="http://schemas.microsoft.com/office/drawing/2014/main" id="{A5EF71EE-504C-4D61-A2EF-F9ECBEEE865A}"/>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97" t="3596" r="6698" b="6279"/>
        <a:stretch>
          <a:fillRect/>
        </a:stretch>
      </xdr:blipFill>
      <xdr:spPr>
        <a:xfrm>
          <a:off x="0" y="1"/>
          <a:ext cx="419100" cy="4064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23110</xdr:rowOff>
    </xdr:from>
    <xdr:to>
      <xdr:col>0</xdr:col>
      <xdr:colOff>540000</xdr:colOff>
      <xdr:row>0</xdr:row>
      <xdr:rowOff>518996</xdr:rowOff>
    </xdr:to>
    <xdr:pic>
      <xdr:nvPicPr>
        <xdr:cNvPr id="3" name="Picture 2">
          <a:hlinkClick xmlns:r="http://schemas.openxmlformats.org/officeDocument/2006/relationships" r:id="rId1"/>
          <a:extLst>
            <a:ext uri="{FF2B5EF4-FFF2-40B4-BE49-F238E27FC236}">
              <a16:creationId xmlns:a16="http://schemas.microsoft.com/office/drawing/2014/main" id="{DB931BA3-3517-4CB9-94FC-4014B511864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a:xfrm>
          <a:off x="0" y="23110"/>
          <a:ext cx="540000" cy="4958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552450</xdr:colOff>
      <xdr:row>2</xdr:row>
      <xdr:rowOff>76200</xdr:rowOff>
    </xdr:from>
    <xdr:to>
      <xdr:col>0</xdr:col>
      <xdr:colOff>552450</xdr:colOff>
      <xdr:row>8</xdr:row>
      <xdr:rowOff>69375</xdr:rowOff>
    </xdr:to>
    <xdr:pic>
      <xdr:nvPicPr>
        <xdr:cNvPr id="5" name="Picture 4" descr="Arti dan Makna Warna Logo Tut Wuri Handayani, Siswa Sudah Tahu?">
          <a:hlinkClick xmlns:r="http://schemas.openxmlformats.org/officeDocument/2006/relationships" r:id="rId1"/>
          <a:extLst>
            <a:ext uri="{FF2B5EF4-FFF2-40B4-BE49-F238E27FC236}">
              <a16:creationId xmlns:a16="http://schemas.microsoft.com/office/drawing/2014/main" id="{7161C8C5-B0E2-4467-9162-CC2CC46B823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2450" y="685800"/>
          <a:ext cx="0" cy="1474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7081</xdr:colOff>
      <xdr:row>0</xdr:row>
      <xdr:rowOff>0</xdr:rowOff>
    </xdr:from>
    <xdr:to>
      <xdr:col>0</xdr:col>
      <xdr:colOff>547081</xdr:colOff>
      <xdr:row>0</xdr:row>
      <xdr:rowOff>489055</xdr:rowOff>
    </xdr:to>
    <xdr:pic>
      <xdr:nvPicPr>
        <xdr:cNvPr id="7" name="Picture 6">
          <a:hlinkClick xmlns:r="http://schemas.openxmlformats.org/officeDocument/2006/relationships" r:id="rId1"/>
          <a:extLst>
            <a:ext uri="{FF2B5EF4-FFF2-40B4-BE49-F238E27FC236}">
              <a16:creationId xmlns:a16="http://schemas.microsoft.com/office/drawing/2014/main" id="{DA14D28C-F17C-459A-9B9D-1F8B8A45C5D7}"/>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a:xfrm>
          <a:off x="7081" y="0"/>
          <a:ext cx="540000" cy="48905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6351</xdr:rowOff>
    </xdr:from>
    <xdr:to>
      <xdr:col>0</xdr:col>
      <xdr:colOff>540000</xdr:colOff>
      <xdr:row>1</xdr:row>
      <xdr:rowOff>141460</xdr:rowOff>
    </xdr:to>
    <xdr:pic>
      <xdr:nvPicPr>
        <xdr:cNvPr id="2" name="Picture 1">
          <a:hlinkClick xmlns:r="http://schemas.openxmlformats.org/officeDocument/2006/relationships" r:id="rId1"/>
          <a:extLst>
            <a:ext uri="{FF2B5EF4-FFF2-40B4-BE49-F238E27FC236}">
              <a16:creationId xmlns:a16="http://schemas.microsoft.com/office/drawing/2014/main" id="{7A93D441-E03C-43F8-9724-E6FA908007A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635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382</xdr:colOff>
      <xdr:row>0</xdr:row>
      <xdr:rowOff>1</xdr:rowOff>
    </xdr:from>
    <xdr:to>
      <xdr:col>0</xdr:col>
      <xdr:colOff>540382</xdr:colOff>
      <xdr:row>1</xdr:row>
      <xdr:rowOff>135110</xdr:rowOff>
    </xdr:to>
    <xdr:pic>
      <xdr:nvPicPr>
        <xdr:cNvPr id="2" name="Picture 1">
          <a:hlinkClick xmlns:r="http://schemas.openxmlformats.org/officeDocument/2006/relationships" r:id="rId1"/>
          <a:extLst>
            <a:ext uri="{FF2B5EF4-FFF2-40B4-BE49-F238E27FC236}">
              <a16:creationId xmlns:a16="http://schemas.microsoft.com/office/drawing/2014/main" id="{C5FE98B0-38D2-4128-AB32-1C6949E0355F}"/>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382" y="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6732</xdr:colOff>
      <xdr:row>0</xdr:row>
      <xdr:rowOff>1</xdr:rowOff>
    </xdr:from>
    <xdr:to>
      <xdr:col>0</xdr:col>
      <xdr:colOff>546732</xdr:colOff>
      <xdr:row>1</xdr:row>
      <xdr:rowOff>135110</xdr:rowOff>
    </xdr:to>
    <xdr:pic>
      <xdr:nvPicPr>
        <xdr:cNvPr id="2" name="Picture 1">
          <a:hlinkClick xmlns:r="http://schemas.openxmlformats.org/officeDocument/2006/relationships" r:id="rId1"/>
          <a:extLst>
            <a:ext uri="{FF2B5EF4-FFF2-40B4-BE49-F238E27FC236}">
              <a16:creationId xmlns:a16="http://schemas.microsoft.com/office/drawing/2014/main" id="{3A1C9DE1-A31F-4669-BA0A-275E5800886D}"/>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6732" y="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6732</xdr:colOff>
      <xdr:row>0</xdr:row>
      <xdr:rowOff>1</xdr:rowOff>
    </xdr:from>
    <xdr:to>
      <xdr:col>0</xdr:col>
      <xdr:colOff>546732</xdr:colOff>
      <xdr:row>1</xdr:row>
      <xdr:rowOff>135110</xdr:rowOff>
    </xdr:to>
    <xdr:pic>
      <xdr:nvPicPr>
        <xdr:cNvPr id="2" name="Picture 1">
          <a:hlinkClick xmlns:r="http://schemas.openxmlformats.org/officeDocument/2006/relationships" r:id="rId1"/>
          <a:extLst>
            <a:ext uri="{FF2B5EF4-FFF2-40B4-BE49-F238E27FC236}">
              <a16:creationId xmlns:a16="http://schemas.microsoft.com/office/drawing/2014/main" id="{E6F7525B-8DCF-4B79-8501-27DD62717C86}"/>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6732" y="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382</xdr:colOff>
      <xdr:row>0</xdr:row>
      <xdr:rowOff>0</xdr:rowOff>
    </xdr:from>
    <xdr:to>
      <xdr:col>0</xdr:col>
      <xdr:colOff>540382</xdr:colOff>
      <xdr:row>1</xdr:row>
      <xdr:rowOff>135109</xdr:rowOff>
    </xdr:to>
    <xdr:pic>
      <xdr:nvPicPr>
        <xdr:cNvPr id="2" name="Picture 1">
          <a:hlinkClick xmlns:r="http://schemas.openxmlformats.org/officeDocument/2006/relationships" r:id="rId1"/>
          <a:extLst>
            <a:ext uri="{FF2B5EF4-FFF2-40B4-BE49-F238E27FC236}">
              <a16:creationId xmlns:a16="http://schemas.microsoft.com/office/drawing/2014/main" id="{C553E86B-F063-457A-8BF5-309378E0069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382"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13082</xdr:colOff>
      <xdr:row>0</xdr:row>
      <xdr:rowOff>1</xdr:rowOff>
    </xdr:from>
    <xdr:to>
      <xdr:col>0</xdr:col>
      <xdr:colOff>553082</xdr:colOff>
      <xdr:row>1</xdr:row>
      <xdr:rowOff>135110</xdr:rowOff>
    </xdr:to>
    <xdr:pic>
      <xdr:nvPicPr>
        <xdr:cNvPr id="2" name="Picture 1">
          <a:hlinkClick xmlns:r="http://schemas.openxmlformats.org/officeDocument/2006/relationships" r:id="rId1"/>
          <a:extLst>
            <a:ext uri="{FF2B5EF4-FFF2-40B4-BE49-F238E27FC236}">
              <a16:creationId xmlns:a16="http://schemas.microsoft.com/office/drawing/2014/main" id="{603913FB-1491-431A-868F-D9E1DE34875C}"/>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13082" y="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540000</xdr:colOff>
      <xdr:row>1</xdr:row>
      <xdr:rowOff>135110</xdr:rowOff>
    </xdr:to>
    <xdr:pic>
      <xdr:nvPicPr>
        <xdr:cNvPr id="2" name="Picture 1">
          <a:hlinkClick xmlns:r="http://schemas.openxmlformats.org/officeDocument/2006/relationships" r:id="rId1"/>
          <a:extLst>
            <a:ext uri="{FF2B5EF4-FFF2-40B4-BE49-F238E27FC236}">
              <a16:creationId xmlns:a16="http://schemas.microsoft.com/office/drawing/2014/main" id="{B44F9697-0E16-4330-953E-4B5FBF13E6B5}"/>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25782</xdr:colOff>
      <xdr:row>0</xdr:row>
      <xdr:rowOff>12701</xdr:rowOff>
    </xdr:from>
    <xdr:to>
      <xdr:col>0</xdr:col>
      <xdr:colOff>565782</xdr:colOff>
      <xdr:row>1</xdr:row>
      <xdr:rowOff>147810</xdr:rowOff>
    </xdr:to>
    <xdr:pic>
      <xdr:nvPicPr>
        <xdr:cNvPr id="2" name="Picture 1">
          <a:hlinkClick xmlns:r="http://schemas.openxmlformats.org/officeDocument/2006/relationships" r:id="rId1"/>
          <a:extLst>
            <a:ext uri="{FF2B5EF4-FFF2-40B4-BE49-F238E27FC236}">
              <a16:creationId xmlns:a16="http://schemas.microsoft.com/office/drawing/2014/main" id="{CF3E2065-A9C2-4F11-B085-198A8010F295}"/>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25782" y="1270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25782</xdr:colOff>
      <xdr:row>0</xdr:row>
      <xdr:rowOff>6351</xdr:rowOff>
    </xdr:from>
    <xdr:to>
      <xdr:col>0</xdr:col>
      <xdr:colOff>565782</xdr:colOff>
      <xdr:row>1</xdr:row>
      <xdr:rowOff>141460</xdr:rowOff>
    </xdr:to>
    <xdr:pic>
      <xdr:nvPicPr>
        <xdr:cNvPr id="2" name="Picture 1">
          <a:hlinkClick xmlns:r="http://schemas.openxmlformats.org/officeDocument/2006/relationships" r:id="rId1"/>
          <a:extLst>
            <a:ext uri="{FF2B5EF4-FFF2-40B4-BE49-F238E27FC236}">
              <a16:creationId xmlns:a16="http://schemas.microsoft.com/office/drawing/2014/main" id="{87B03503-70ED-448E-A6B3-78F25C3E169C}"/>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25782" y="6351"/>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13" name="Picture 12">
          <a:hlinkClick xmlns:r="http://schemas.openxmlformats.org/officeDocument/2006/relationships" r:id="rId1"/>
          <a:extLst>
            <a:ext uri="{FF2B5EF4-FFF2-40B4-BE49-F238E27FC236}">
              <a16:creationId xmlns:a16="http://schemas.microsoft.com/office/drawing/2014/main" id="{83DC5539-3FEE-4D5F-B844-FCF363C38FD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13" name="Picture 12">
          <a:hlinkClick xmlns:r="http://schemas.openxmlformats.org/officeDocument/2006/relationships" r:id="rId1"/>
          <a:extLst>
            <a:ext uri="{FF2B5EF4-FFF2-40B4-BE49-F238E27FC236}">
              <a16:creationId xmlns:a16="http://schemas.microsoft.com/office/drawing/2014/main" id="{178D213C-7DC1-4AF3-B451-20A442DA7321}"/>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3" name="Picture 2">
          <a:hlinkClick xmlns:r="http://schemas.openxmlformats.org/officeDocument/2006/relationships" r:id="rId1"/>
          <a:extLst>
            <a:ext uri="{FF2B5EF4-FFF2-40B4-BE49-F238E27FC236}">
              <a16:creationId xmlns:a16="http://schemas.microsoft.com/office/drawing/2014/main" id="{2CBB6F63-0D3D-405B-98CF-C62E51691E2D}"/>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15" name="Picture 14">
          <a:hlinkClick xmlns:r="http://schemas.openxmlformats.org/officeDocument/2006/relationships" r:id="rId1"/>
          <a:extLst>
            <a:ext uri="{FF2B5EF4-FFF2-40B4-BE49-F238E27FC236}">
              <a16:creationId xmlns:a16="http://schemas.microsoft.com/office/drawing/2014/main" id="{044928B6-D2EF-4C03-A9A3-143D1CD0D18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15" name="Picture 14">
          <a:hlinkClick xmlns:r="http://schemas.openxmlformats.org/officeDocument/2006/relationships" r:id="rId1"/>
          <a:extLst>
            <a:ext uri="{FF2B5EF4-FFF2-40B4-BE49-F238E27FC236}">
              <a16:creationId xmlns:a16="http://schemas.microsoft.com/office/drawing/2014/main" id="{3522513B-418F-474C-9142-C2862D8C1941}"/>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15" name="Picture 14">
          <a:hlinkClick xmlns:r="http://schemas.openxmlformats.org/officeDocument/2006/relationships" r:id="rId1"/>
          <a:extLst>
            <a:ext uri="{FF2B5EF4-FFF2-40B4-BE49-F238E27FC236}">
              <a16:creationId xmlns:a16="http://schemas.microsoft.com/office/drawing/2014/main" id="{90A188D2-52AD-4A96-A664-F11DD3FE09AE}"/>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135109</xdr:rowOff>
    </xdr:to>
    <xdr:pic>
      <xdr:nvPicPr>
        <xdr:cNvPr id="15" name="Picture 14">
          <a:hlinkClick xmlns:r="http://schemas.openxmlformats.org/officeDocument/2006/relationships" r:id="rId1"/>
          <a:extLst>
            <a:ext uri="{FF2B5EF4-FFF2-40B4-BE49-F238E27FC236}">
              <a16:creationId xmlns:a16="http://schemas.microsoft.com/office/drawing/2014/main" id="{EC9D6E86-E0F3-4EC6-8898-C1532D4BAD88}"/>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12700</xdr:colOff>
      <xdr:row>0</xdr:row>
      <xdr:rowOff>19050</xdr:rowOff>
    </xdr:from>
    <xdr:to>
      <xdr:col>2</xdr:col>
      <xdr:colOff>241550</xdr:colOff>
      <xdr:row>1</xdr:row>
      <xdr:rowOff>262109</xdr:rowOff>
    </xdr:to>
    <xdr:pic>
      <xdr:nvPicPr>
        <xdr:cNvPr id="3" name="Picture 2">
          <a:hlinkClick xmlns:r="http://schemas.openxmlformats.org/officeDocument/2006/relationships" r:id="rId1"/>
          <a:extLst>
            <a:ext uri="{FF2B5EF4-FFF2-40B4-BE49-F238E27FC236}">
              <a16:creationId xmlns:a16="http://schemas.microsoft.com/office/drawing/2014/main" id="{2EB705F4-BF40-4F62-B956-E7D88A8D36AD}"/>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984250" y="1905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540000</xdr:colOff>
      <xdr:row>1</xdr:row>
      <xdr:rowOff>190638</xdr:rowOff>
    </xdr:to>
    <xdr:pic>
      <xdr:nvPicPr>
        <xdr:cNvPr id="2" name="Picture 1">
          <a:hlinkClick xmlns:r="http://schemas.openxmlformats.org/officeDocument/2006/relationships" r:id="rId1"/>
          <a:extLst>
            <a:ext uri="{FF2B5EF4-FFF2-40B4-BE49-F238E27FC236}">
              <a16:creationId xmlns:a16="http://schemas.microsoft.com/office/drawing/2014/main" id="{911A22FA-CB2A-40B1-AB4C-384A07314236}"/>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0" y="0"/>
          <a:ext cx="540000" cy="535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19178</xdr:colOff>
      <xdr:row>0</xdr:row>
      <xdr:rowOff>4296</xdr:rowOff>
    </xdr:from>
    <xdr:to>
      <xdr:col>1</xdr:col>
      <xdr:colOff>131885</xdr:colOff>
      <xdr:row>1</xdr:row>
      <xdr:rowOff>120857</xdr:rowOff>
    </xdr:to>
    <xdr:pic>
      <xdr:nvPicPr>
        <xdr:cNvPr id="2" name="Picture 1">
          <a:hlinkClick xmlns:r="http://schemas.openxmlformats.org/officeDocument/2006/relationships" r:id="rId1"/>
          <a:extLst>
            <a:ext uri="{FF2B5EF4-FFF2-40B4-BE49-F238E27FC236}">
              <a16:creationId xmlns:a16="http://schemas.microsoft.com/office/drawing/2014/main" id="{C617D764-AF38-4FF3-ADAA-40A7156B8235}"/>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97" t="3597" r="6698" b="11177"/>
        <a:stretch>
          <a:fillRect/>
        </a:stretch>
      </xdr:blipFill>
      <xdr:spPr>
        <a:xfrm>
          <a:off x="19178" y="4296"/>
          <a:ext cx="322745" cy="292407"/>
        </a:xfrm>
        <a:prstGeom prst="rect">
          <a:avLst/>
        </a:prstGeom>
      </xdr:spPr>
    </xdr:pic>
    <xdr:clientData/>
  </xdr:twoCellAnchor>
  <xdr:twoCellAnchor editAs="oneCell">
    <xdr:from>
      <xdr:col>5</xdr:col>
      <xdr:colOff>41869</xdr:colOff>
      <xdr:row>37</xdr:row>
      <xdr:rowOff>33496</xdr:rowOff>
    </xdr:from>
    <xdr:to>
      <xdr:col>6</xdr:col>
      <xdr:colOff>108858</xdr:colOff>
      <xdr:row>39</xdr:row>
      <xdr:rowOff>173614</xdr:rowOff>
    </xdr:to>
    <xdr:pic macro="[0]!Picture7_Click">
      <xdr:nvPicPr>
        <xdr:cNvPr id="8" name="Picture 7">
          <a:extLst>
            <a:ext uri="{FF2B5EF4-FFF2-40B4-BE49-F238E27FC236}">
              <a16:creationId xmlns:a16="http://schemas.microsoft.com/office/drawing/2014/main" id="{0645C1CE-E103-D436-DBF2-97D142525246}"/>
            </a:ext>
          </a:extLst>
        </xdr:cNvPr>
        <xdr:cNvPicPr>
          <a:picLocks noChangeAspect="1"/>
        </xdr:cNvPicPr>
      </xdr:nvPicPr>
      <xdr:blipFill>
        <a:blip xmlns:r="http://schemas.openxmlformats.org/officeDocument/2006/relationships" r:embed="rId3">
          <a:clrChange>
            <a:clrFrom>
              <a:srgbClr val="A922B0"/>
            </a:clrFrom>
            <a:clrTo>
              <a:srgbClr val="A922B0">
                <a:alpha val="0"/>
              </a:srgbClr>
            </a:clrTo>
          </a:clrChange>
          <a:alphaModFix amt="70000"/>
        </a:blip>
        <a:stretch>
          <a:fillRect/>
        </a:stretch>
      </xdr:blipFill>
      <xdr:spPr>
        <a:xfrm>
          <a:off x="7996814" y="4304045"/>
          <a:ext cx="678264" cy="678264"/>
        </a:xfrm>
        <a:prstGeom prst="rect">
          <a:avLst/>
        </a:prstGeom>
      </xdr:spPr>
    </xdr:pic>
    <xdr:clientData/>
  </xdr:twoCellAnchor>
  <xdr:twoCellAnchor>
    <xdr:from>
      <xdr:col>3</xdr:col>
      <xdr:colOff>8731250</xdr:colOff>
      <xdr:row>1</xdr:row>
      <xdr:rowOff>139700</xdr:rowOff>
    </xdr:from>
    <xdr:to>
      <xdr:col>6</xdr:col>
      <xdr:colOff>501650</xdr:colOff>
      <xdr:row>4</xdr:row>
      <xdr:rowOff>82550</xdr:rowOff>
    </xdr:to>
    <xdr:sp macro="" textlink="">
      <xdr:nvSpPr>
        <xdr:cNvPr id="3" name="Rectangle: Folded Corner 2">
          <a:extLst>
            <a:ext uri="{FF2B5EF4-FFF2-40B4-BE49-F238E27FC236}">
              <a16:creationId xmlns:a16="http://schemas.microsoft.com/office/drawing/2014/main" id="{65556353-A4FA-84DD-AE47-8C35B930C84C}"/>
            </a:ext>
          </a:extLst>
        </xdr:cNvPr>
        <xdr:cNvSpPr/>
      </xdr:nvSpPr>
      <xdr:spPr>
        <a:xfrm>
          <a:off x="9359900" y="317500"/>
          <a:ext cx="1993900" cy="787400"/>
        </a:xfrm>
        <a:prstGeom prst="foldedCorner">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untuk tampilan terbaik gunakan fitur: </a:t>
          </a:r>
          <a:r>
            <a:rPr lang="en-ID" sz="1100" b="1" i="1">
              <a:solidFill>
                <a:srgbClr val="FFFF00"/>
              </a:solidFill>
            </a:rPr>
            <a:t>Show Tabs Only </a:t>
          </a:r>
          <a:r>
            <a:rPr lang="en-ID" sz="1100" b="0" i="0"/>
            <a:t>pada</a:t>
          </a:r>
          <a:r>
            <a:rPr lang="en-ID" sz="1100" b="1" i="1"/>
            <a:t> </a:t>
          </a:r>
          <a:r>
            <a:rPr lang="en-ID" sz="1100"/>
            <a:t>menu </a:t>
          </a:r>
          <a:r>
            <a:rPr lang="en-ID" sz="1100" b="1"/>
            <a:t>Show Ribbon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plikasi%20Rapor%20V1\Daftar%20Nilai%20Pend.%20Agam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Aplikasi%20Rapor%20V1\Daftar%20Nilai%20PJO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AL"/>
      <sheetName val="nilai Pend Agama"/>
    </sheetNames>
    <sheetDataSet>
      <sheetData sheetId="0"/>
      <sheetData sheetId="1">
        <row r="8">
          <cell r="C8">
            <v>80</v>
          </cell>
          <cell r="D8">
            <v>75</v>
          </cell>
          <cell r="E8">
            <v>90</v>
          </cell>
          <cell r="F8">
            <v>80</v>
          </cell>
          <cell r="G8">
            <v>70</v>
          </cell>
          <cell r="H8"/>
          <cell r="I8"/>
          <cell r="J8"/>
          <cell r="K8"/>
          <cell r="L8"/>
          <cell r="M8"/>
          <cell r="N8"/>
          <cell r="O8"/>
          <cell r="P8"/>
          <cell r="Q8"/>
          <cell r="R8"/>
          <cell r="S8"/>
          <cell r="T8"/>
          <cell r="U8"/>
          <cell r="V8"/>
        </row>
        <row r="9">
          <cell r="C9">
            <v>80</v>
          </cell>
          <cell r="D9">
            <v>60</v>
          </cell>
          <cell r="E9"/>
          <cell r="F9"/>
          <cell r="G9"/>
          <cell r="H9"/>
          <cell r="I9"/>
          <cell r="J9"/>
          <cell r="K9"/>
          <cell r="L9"/>
          <cell r="M9"/>
          <cell r="N9"/>
          <cell r="O9"/>
          <cell r="P9"/>
          <cell r="Q9"/>
          <cell r="R9"/>
          <cell r="S9"/>
          <cell r="T9"/>
          <cell r="U9"/>
          <cell r="V9"/>
        </row>
        <row r="10">
          <cell r="C10"/>
          <cell r="D10"/>
          <cell r="E10"/>
          <cell r="F10"/>
          <cell r="G10"/>
          <cell r="H10"/>
          <cell r="I10"/>
          <cell r="J10"/>
          <cell r="K10"/>
          <cell r="L10"/>
          <cell r="M10"/>
          <cell r="N10"/>
          <cell r="O10"/>
          <cell r="P10"/>
          <cell r="Q10"/>
          <cell r="R10"/>
          <cell r="S10"/>
          <cell r="T10"/>
          <cell r="U10"/>
          <cell r="V10"/>
        </row>
        <row r="11">
          <cell r="C11"/>
          <cell r="D11"/>
          <cell r="E11"/>
          <cell r="F11"/>
          <cell r="G11"/>
          <cell r="H11"/>
          <cell r="I11"/>
          <cell r="J11"/>
          <cell r="K11"/>
          <cell r="L11"/>
          <cell r="M11"/>
          <cell r="N11"/>
          <cell r="O11"/>
          <cell r="P11"/>
          <cell r="Q11"/>
          <cell r="R11"/>
          <cell r="S11"/>
          <cell r="T11"/>
          <cell r="U11"/>
          <cell r="V11"/>
        </row>
        <row r="12">
          <cell r="C12"/>
          <cell r="D12"/>
          <cell r="E12"/>
          <cell r="F12"/>
          <cell r="G12"/>
          <cell r="H12"/>
          <cell r="I12"/>
          <cell r="J12"/>
          <cell r="K12"/>
          <cell r="L12"/>
          <cell r="M12"/>
          <cell r="N12"/>
          <cell r="O12"/>
          <cell r="P12"/>
          <cell r="Q12"/>
          <cell r="R12"/>
          <cell r="S12"/>
          <cell r="T12"/>
          <cell r="U12"/>
          <cell r="V12"/>
        </row>
        <row r="13">
          <cell r="C13"/>
          <cell r="D13"/>
          <cell r="E13"/>
          <cell r="F13"/>
          <cell r="G13"/>
          <cell r="H13"/>
          <cell r="I13"/>
          <cell r="J13"/>
          <cell r="K13"/>
          <cell r="L13"/>
          <cell r="M13"/>
          <cell r="N13"/>
          <cell r="O13"/>
          <cell r="P13"/>
          <cell r="Q13"/>
          <cell r="R13"/>
          <cell r="S13"/>
          <cell r="T13"/>
          <cell r="U13"/>
          <cell r="V13"/>
        </row>
        <row r="14">
          <cell r="C14"/>
          <cell r="D14"/>
          <cell r="E14"/>
          <cell r="F14"/>
          <cell r="G14"/>
          <cell r="H14"/>
          <cell r="I14"/>
          <cell r="J14"/>
          <cell r="K14"/>
          <cell r="L14"/>
          <cell r="M14"/>
          <cell r="N14"/>
          <cell r="O14"/>
          <cell r="P14"/>
          <cell r="Q14"/>
          <cell r="R14"/>
          <cell r="S14"/>
          <cell r="T14"/>
          <cell r="U14"/>
          <cell r="V14"/>
        </row>
        <row r="15">
          <cell r="C15"/>
          <cell r="D15"/>
          <cell r="E15"/>
          <cell r="F15"/>
          <cell r="G15"/>
          <cell r="H15"/>
          <cell r="I15"/>
          <cell r="J15"/>
          <cell r="K15"/>
          <cell r="L15"/>
          <cell r="M15"/>
          <cell r="N15"/>
          <cell r="O15"/>
          <cell r="P15"/>
          <cell r="Q15"/>
          <cell r="R15"/>
          <cell r="S15"/>
          <cell r="T15"/>
          <cell r="U15"/>
          <cell r="V15"/>
        </row>
        <row r="16">
          <cell r="C16"/>
          <cell r="D16"/>
          <cell r="E16"/>
          <cell r="F16"/>
          <cell r="G16"/>
          <cell r="H16"/>
          <cell r="I16"/>
          <cell r="J16"/>
          <cell r="K16"/>
          <cell r="L16"/>
          <cell r="M16"/>
          <cell r="N16"/>
          <cell r="O16"/>
          <cell r="P16"/>
          <cell r="Q16"/>
          <cell r="R16"/>
          <cell r="S16"/>
          <cell r="T16"/>
          <cell r="U16"/>
          <cell r="V16"/>
        </row>
        <row r="17">
          <cell r="C17"/>
          <cell r="D17"/>
          <cell r="E17"/>
          <cell r="F17"/>
          <cell r="G17"/>
          <cell r="H17"/>
          <cell r="I17"/>
          <cell r="J17"/>
          <cell r="K17"/>
          <cell r="L17"/>
          <cell r="M17"/>
          <cell r="N17"/>
          <cell r="O17"/>
          <cell r="P17"/>
          <cell r="Q17"/>
          <cell r="R17"/>
          <cell r="S17"/>
          <cell r="T17"/>
          <cell r="U17"/>
          <cell r="V17"/>
        </row>
        <row r="18">
          <cell r="C18"/>
          <cell r="D18"/>
          <cell r="E18"/>
          <cell r="F18"/>
          <cell r="G18"/>
          <cell r="H18"/>
          <cell r="I18"/>
          <cell r="J18"/>
          <cell r="K18"/>
          <cell r="L18"/>
          <cell r="M18"/>
          <cell r="N18"/>
          <cell r="O18"/>
          <cell r="P18"/>
          <cell r="Q18"/>
          <cell r="R18"/>
          <cell r="S18"/>
          <cell r="T18"/>
          <cell r="U18"/>
          <cell r="V18"/>
        </row>
        <row r="19">
          <cell r="C19"/>
          <cell r="D19"/>
          <cell r="E19"/>
          <cell r="F19"/>
          <cell r="G19"/>
          <cell r="H19"/>
          <cell r="I19"/>
          <cell r="J19"/>
          <cell r="K19"/>
          <cell r="L19"/>
          <cell r="M19"/>
          <cell r="N19"/>
          <cell r="O19"/>
          <cell r="P19"/>
          <cell r="Q19"/>
          <cell r="R19"/>
          <cell r="S19"/>
          <cell r="T19"/>
          <cell r="U19"/>
          <cell r="V19"/>
        </row>
        <row r="20">
          <cell r="C20"/>
          <cell r="D20"/>
          <cell r="E20"/>
          <cell r="F20"/>
          <cell r="G20"/>
          <cell r="H20"/>
          <cell r="I20"/>
          <cell r="J20"/>
          <cell r="K20"/>
          <cell r="L20"/>
          <cell r="M20"/>
          <cell r="N20"/>
          <cell r="O20"/>
          <cell r="P20"/>
          <cell r="Q20"/>
          <cell r="R20"/>
          <cell r="S20"/>
          <cell r="T20"/>
          <cell r="U20"/>
          <cell r="V20"/>
        </row>
        <row r="21">
          <cell r="C21"/>
          <cell r="D21"/>
          <cell r="E21"/>
          <cell r="F21"/>
          <cell r="G21"/>
          <cell r="H21"/>
          <cell r="I21"/>
          <cell r="J21"/>
          <cell r="K21"/>
          <cell r="L21"/>
          <cell r="M21"/>
          <cell r="N21"/>
          <cell r="O21"/>
          <cell r="P21"/>
          <cell r="Q21"/>
          <cell r="R21"/>
          <cell r="S21"/>
          <cell r="T21"/>
          <cell r="U21"/>
          <cell r="V21"/>
        </row>
        <row r="22">
          <cell r="C22"/>
          <cell r="D22"/>
          <cell r="E22"/>
          <cell r="F22"/>
          <cell r="G22"/>
          <cell r="H22"/>
          <cell r="I22"/>
          <cell r="J22"/>
          <cell r="K22"/>
          <cell r="L22"/>
          <cell r="M22"/>
          <cell r="N22"/>
          <cell r="O22"/>
          <cell r="P22"/>
          <cell r="Q22"/>
          <cell r="R22"/>
          <cell r="S22"/>
          <cell r="T22"/>
          <cell r="U22"/>
          <cell r="V22"/>
        </row>
        <row r="23">
          <cell r="C23"/>
          <cell r="D23"/>
          <cell r="E23"/>
          <cell r="F23"/>
          <cell r="G23"/>
          <cell r="H23"/>
          <cell r="I23"/>
          <cell r="J23"/>
          <cell r="K23"/>
          <cell r="L23"/>
          <cell r="M23"/>
          <cell r="N23"/>
          <cell r="O23"/>
          <cell r="P23"/>
          <cell r="Q23"/>
          <cell r="R23"/>
          <cell r="S23"/>
          <cell r="T23"/>
          <cell r="U23"/>
          <cell r="V23"/>
        </row>
        <row r="24">
          <cell r="C24"/>
          <cell r="D24"/>
          <cell r="E24"/>
          <cell r="F24"/>
          <cell r="G24"/>
          <cell r="H24"/>
          <cell r="I24"/>
          <cell r="J24"/>
          <cell r="K24"/>
          <cell r="L24"/>
          <cell r="M24"/>
          <cell r="N24"/>
          <cell r="O24"/>
          <cell r="P24"/>
          <cell r="Q24"/>
          <cell r="R24"/>
          <cell r="S24"/>
          <cell r="T24"/>
          <cell r="U24"/>
          <cell r="V24"/>
        </row>
        <row r="25">
          <cell r="C25"/>
          <cell r="D25"/>
          <cell r="E25"/>
          <cell r="F25"/>
          <cell r="G25"/>
          <cell r="H25"/>
          <cell r="I25"/>
          <cell r="J25"/>
          <cell r="K25"/>
          <cell r="L25"/>
          <cell r="M25"/>
          <cell r="N25"/>
          <cell r="O25"/>
          <cell r="P25"/>
          <cell r="Q25"/>
          <cell r="R25"/>
          <cell r="S25"/>
          <cell r="T25"/>
          <cell r="U25"/>
          <cell r="V25"/>
        </row>
        <row r="26">
          <cell r="C26"/>
          <cell r="D26"/>
          <cell r="E26"/>
          <cell r="F26"/>
          <cell r="G26"/>
          <cell r="H26"/>
          <cell r="I26"/>
          <cell r="J26"/>
          <cell r="K26"/>
          <cell r="L26"/>
          <cell r="M26"/>
          <cell r="N26"/>
          <cell r="O26"/>
          <cell r="P26"/>
          <cell r="Q26"/>
          <cell r="R26"/>
          <cell r="S26"/>
          <cell r="T26"/>
          <cell r="U26"/>
          <cell r="V26"/>
        </row>
        <row r="27">
          <cell r="C27"/>
          <cell r="D27"/>
          <cell r="E27"/>
          <cell r="F27"/>
          <cell r="G27"/>
          <cell r="H27"/>
          <cell r="I27"/>
          <cell r="J27"/>
          <cell r="K27"/>
          <cell r="L27"/>
          <cell r="M27"/>
          <cell r="N27"/>
          <cell r="O27"/>
          <cell r="P27"/>
          <cell r="Q27"/>
          <cell r="R27"/>
          <cell r="S27"/>
          <cell r="T27"/>
          <cell r="U27"/>
          <cell r="V27"/>
        </row>
        <row r="28">
          <cell r="C28"/>
          <cell r="D28"/>
          <cell r="E28"/>
          <cell r="F28"/>
          <cell r="G28"/>
          <cell r="H28"/>
          <cell r="I28"/>
          <cell r="J28"/>
          <cell r="K28"/>
          <cell r="L28"/>
          <cell r="M28"/>
          <cell r="N28"/>
          <cell r="O28"/>
          <cell r="P28"/>
          <cell r="Q28"/>
          <cell r="R28"/>
          <cell r="S28"/>
          <cell r="T28"/>
          <cell r="U28"/>
          <cell r="V28"/>
        </row>
        <row r="29">
          <cell r="C29"/>
          <cell r="D29"/>
          <cell r="E29"/>
          <cell r="F29"/>
          <cell r="G29"/>
          <cell r="H29"/>
          <cell r="I29"/>
          <cell r="J29"/>
          <cell r="K29"/>
          <cell r="L29"/>
          <cell r="M29"/>
          <cell r="N29"/>
          <cell r="O29"/>
          <cell r="P29"/>
          <cell r="Q29"/>
          <cell r="R29"/>
          <cell r="S29"/>
          <cell r="T29"/>
          <cell r="U29"/>
          <cell r="V29"/>
        </row>
        <row r="30">
          <cell r="C30"/>
          <cell r="D30"/>
          <cell r="E30"/>
          <cell r="F30"/>
          <cell r="G30"/>
          <cell r="H30"/>
          <cell r="I30"/>
          <cell r="J30"/>
          <cell r="K30"/>
          <cell r="L30"/>
          <cell r="M30"/>
          <cell r="N30"/>
          <cell r="O30"/>
          <cell r="P30"/>
          <cell r="Q30"/>
          <cell r="R30"/>
          <cell r="S30"/>
          <cell r="T30"/>
          <cell r="U30"/>
          <cell r="V30"/>
        </row>
        <row r="31">
          <cell r="C31"/>
          <cell r="D31"/>
          <cell r="E31"/>
          <cell r="F31"/>
          <cell r="G31"/>
          <cell r="H31"/>
          <cell r="I31"/>
          <cell r="J31"/>
          <cell r="K31"/>
          <cell r="L31"/>
          <cell r="M31"/>
          <cell r="N31"/>
          <cell r="O31"/>
          <cell r="P31"/>
          <cell r="Q31"/>
          <cell r="R31"/>
          <cell r="S31"/>
          <cell r="T31"/>
          <cell r="U31"/>
          <cell r="V31"/>
        </row>
        <row r="32">
          <cell r="C32"/>
          <cell r="D32"/>
          <cell r="E32"/>
          <cell r="F32"/>
          <cell r="G32"/>
          <cell r="H32"/>
          <cell r="I32"/>
          <cell r="J32"/>
          <cell r="K32"/>
          <cell r="L32"/>
          <cell r="M32"/>
          <cell r="N32"/>
          <cell r="O32"/>
          <cell r="P32"/>
          <cell r="Q32"/>
          <cell r="R32"/>
          <cell r="S32"/>
          <cell r="T32"/>
          <cell r="U32"/>
          <cell r="V32"/>
        </row>
        <row r="33">
          <cell r="C33"/>
          <cell r="D33"/>
          <cell r="E33"/>
          <cell r="F33"/>
          <cell r="G33"/>
          <cell r="H33"/>
          <cell r="I33"/>
          <cell r="J33"/>
          <cell r="K33"/>
          <cell r="L33"/>
          <cell r="M33"/>
          <cell r="N33"/>
          <cell r="O33"/>
          <cell r="P33"/>
          <cell r="Q33"/>
          <cell r="R33"/>
          <cell r="S33"/>
          <cell r="T33"/>
          <cell r="U33"/>
          <cell r="V33"/>
        </row>
        <row r="34">
          <cell r="C34"/>
          <cell r="D34"/>
          <cell r="E34"/>
          <cell r="F34"/>
          <cell r="G34"/>
          <cell r="H34"/>
          <cell r="I34"/>
          <cell r="J34"/>
          <cell r="K34"/>
          <cell r="L34"/>
          <cell r="M34"/>
          <cell r="N34"/>
          <cell r="O34"/>
          <cell r="P34"/>
          <cell r="Q34"/>
          <cell r="R34"/>
          <cell r="S34"/>
          <cell r="T34"/>
          <cell r="U34"/>
          <cell r="V34"/>
        </row>
        <row r="35">
          <cell r="C35"/>
          <cell r="D35"/>
          <cell r="E35"/>
          <cell r="F35"/>
          <cell r="G35"/>
          <cell r="H35"/>
          <cell r="I35"/>
          <cell r="J35"/>
          <cell r="K35"/>
          <cell r="L35"/>
          <cell r="M35"/>
          <cell r="N35"/>
          <cell r="O35"/>
          <cell r="P35"/>
          <cell r="Q35"/>
          <cell r="R35"/>
          <cell r="S35"/>
          <cell r="T35"/>
          <cell r="U35"/>
          <cell r="V35"/>
        </row>
        <row r="36">
          <cell r="C36"/>
          <cell r="D36"/>
          <cell r="E36"/>
          <cell r="F36"/>
          <cell r="G36"/>
          <cell r="H36"/>
          <cell r="I36"/>
          <cell r="J36"/>
          <cell r="K36"/>
          <cell r="L36"/>
          <cell r="M36"/>
          <cell r="N36"/>
          <cell r="O36"/>
          <cell r="P36"/>
          <cell r="Q36"/>
          <cell r="R36"/>
          <cell r="S36"/>
          <cell r="T36"/>
          <cell r="U36"/>
          <cell r="V36"/>
        </row>
        <row r="37">
          <cell r="C37"/>
          <cell r="D37"/>
          <cell r="E37"/>
          <cell r="F37"/>
          <cell r="G37"/>
          <cell r="H37"/>
          <cell r="I37"/>
          <cell r="J37"/>
          <cell r="K37"/>
          <cell r="L37"/>
          <cell r="M37"/>
          <cell r="N37"/>
          <cell r="O37"/>
          <cell r="P37"/>
          <cell r="Q37"/>
          <cell r="R37"/>
          <cell r="S37"/>
          <cell r="T37"/>
          <cell r="U37"/>
          <cell r="V37"/>
        </row>
        <row r="38">
          <cell r="C38"/>
          <cell r="D38"/>
          <cell r="E38"/>
          <cell r="F38"/>
          <cell r="G38"/>
          <cell r="H38"/>
          <cell r="I38"/>
          <cell r="J38"/>
          <cell r="K38"/>
          <cell r="L38"/>
          <cell r="M38"/>
          <cell r="N38"/>
          <cell r="O38"/>
          <cell r="P38"/>
          <cell r="Q38"/>
          <cell r="R38"/>
          <cell r="S38"/>
          <cell r="T38"/>
          <cell r="U38"/>
          <cell r="V38"/>
        </row>
        <row r="39">
          <cell r="C39"/>
          <cell r="D39"/>
          <cell r="E39"/>
          <cell r="F39"/>
          <cell r="G39"/>
          <cell r="H39"/>
          <cell r="I39"/>
          <cell r="J39"/>
          <cell r="K39"/>
          <cell r="L39"/>
          <cell r="M39"/>
          <cell r="N39"/>
          <cell r="O39"/>
          <cell r="P39"/>
          <cell r="Q39"/>
          <cell r="R39"/>
          <cell r="S39"/>
          <cell r="T39"/>
          <cell r="U39"/>
          <cell r="V39"/>
        </row>
        <row r="40">
          <cell r="C40"/>
          <cell r="D40"/>
          <cell r="E40"/>
          <cell r="F40"/>
          <cell r="G40"/>
          <cell r="H40"/>
          <cell r="I40"/>
          <cell r="J40"/>
          <cell r="K40"/>
          <cell r="L40"/>
          <cell r="M40"/>
          <cell r="N40"/>
          <cell r="O40"/>
          <cell r="P40"/>
          <cell r="Q40"/>
          <cell r="R40"/>
          <cell r="S40"/>
          <cell r="T40"/>
          <cell r="U40"/>
          <cell r="V40"/>
        </row>
        <row r="41">
          <cell r="C41"/>
          <cell r="D41"/>
          <cell r="E41"/>
          <cell r="F41"/>
          <cell r="G41"/>
          <cell r="H41"/>
          <cell r="I41"/>
          <cell r="J41"/>
          <cell r="K41"/>
          <cell r="L41"/>
          <cell r="M41"/>
          <cell r="N41"/>
          <cell r="O41"/>
          <cell r="P41"/>
          <cell r="Q41"/>
          <cell r="R41"/>
          <cell r="S41"/>
          <cell r="T41"/>
          <cell r="U41"/>
          <cell r="V41"/>
        </row>
        <row r="42">
          <cell r="C42"/>
          <cell r="D42"/>
          <cell r="E42"/>
          <cell r="F42"/>
          <cell r="G42"/>
          <cell r="H42"/>
          <cell r="I42"/>
          <cell r="J42"/>
          <cell r="K42"/>
          <cell r="L42"/>
          <cell r="M42"/>
          <cell r="N42"/>
          <cell r="O42"/>
          <cell r="P42"/>
          <cell r="Q42"/>
          <cell r="R42"/>
          <cell r="S42"/>
          <cell r="T42"/>
          <cell r="U42"/>
          <cell r="V42"/>
        </row>
        <row r="43">
          <cell r="C43"/>
          <cell r="D43"/>
          <cell r="E43"/>
          <cell r="F43"/>
          <cell r="G43"/>
          <cell r="H43"/>
          <cell r="I43"/>
          <cell r="J43"/>
          <cell r="K43"/>
          <cell r="L43"/>
          <cell r="M43"/>
          <cell r="N43"/>
          <cell r="O43"/>
          <cell r="P43"/>
          <cell r="Q43"/>
          <cell r="R43"/>
          <cell r="S43"/>
          <cell r="T43"/>
          <cell r="U43"/>
          <cell r="V43"/>
        </row>
        <row r="44">
          <cell r="C44"/>
          <cell r="D44"/>
          <cell r="E44"/>
          <cell r="F44"/>
          <cell r="G44"/>
          <cell r="H44"/>
          <cell r="I44"/>
          <cell r="J44"/>
          <cell r="K44"/>
          <cell r="L44"/>
          <cell r="M44"/>
          <cell r="N44"/>
          <cell r="O44"/>
          <cell r="P44"/>
          <cell r="Q44"/>
          <cell r="R44"/>
          <cell r="S44"/>
          <cell r="T44"/>
          <cell r="U44"/>
          <cell r="V44"/>
        </row>
        <row r="45">
          <cell r="C45"/>
          <cell r="D45"/>
          <cell r="E45"/>
          <cell r="F45"/>
          <cell r="G45"/>
          <cell r="H45"/>
          <cell r="I45"/>
          <cell r="J45"/>
          <cell r="K45"/>
          <cell r="L45"/>
          <cell r="M45"/>
          <cell r="N45"/>
          <cell r="O45"/>
          <cell r="P45"/>
          <cell r="Q45"/>
          <cell r="R45"/>
          <cell r="S45"/>
          <cell r="T45"/>
          <cell r="U45"/>
          <cell r="V45"/>
        </row>
        <row r="46">
          <cell r="C46"/>
          <cell r="D46"/>
          <cell r="E46"/>
          <cell r="F46"/>
          <cell r="G46"/>
          <cell r="H46"/>
          <cell r="I46"/>
          <cell r="J46"/>
          <cell r="K46"/>
          <cell r="L46"/>
          <cell r="M46"/>
          <cell r="N46"/>
          <cell r="O46"/>
          <cell r="P46"/>
          <cell r="Q46"/>
          <cell r="R46"/>
          <cell r="S46"/>
          <cell r="T46"/>
          <cell r="U46"/>
          <cell r="V46"/>
        </row>
        <row r="47">
          <cell r="C47"/>
          <cell r="D47"/>
          <cell r="E47"/>
          <cell r="F47"/>
          <cell r="G47"/>
          <cell r="H47"/>
          <cell r="I47"/>
          <cell r="J47"/>
          <cell r="K47"/>
          <cell r="L47"/>
          <cell r="M47"/>
          <cell r="N47"/>
          <cell r="O47"/>
          <cell r="P47"/>
          <cell r="Q47"/>
          <cell r="R47"/>
          <cell r="S47"/>
          <cell r="T47"/>
          <cell r="U47"/>
          <cell r="V47"/>
        </row>
        <row r="48">
          <cell r="C48"/>
          <cell r="D48"/>
          <cell r="E48"/>
          <cell r="F48"/>
          <cell r="G48"/>
          <cell r="H48"/>
          <cell r="I48"/>
          <cell r="J48"/>
          <cell r="K48"/>
          <cell r="L48"/>
          <cell r="M48"/>
          <cell r="N48"/>
          <cell r="O48"/>
          <cell r="P48"/>
          <cell r="Q48"/>
          <cell r="R48"/>
          <cell r="S48"/>
          <cell r="T48"/>
          <cell r="U48"/>
          <cell r="V48"/>
        </row>
        <row r="49">
          <cell r="C49"/>
          <cell r="D49"/>
          <cell r="E49"/>
          <cell r="F49"/>
          <cell r="G49"/>
          <cell r="H49"/>
          <cell r="I49"/>
          <cell r="J49"/>
          <cell r="K49"/>
          <cell r="L49"/>
          <cell r="M49"/>
          <cell r="N49"/>
          <cell r="O49"/>
          <cell r="P49"/>
          <cell r="Q49"/>
          <cell r="R49"/>
          <cell r="S49"/>
          <cell r="T49"/>
          <cell r="U49"/>
          <cell r="V49"/>
        </row>
        <row r="50">
          <cell r="C50"/>
          <cell r="D50"/>
          <cell r="E50"/>
          <cell r="F50"/>
          <cell r="G50"/>
          <cell r="H50"/>
          <cell r="I50"/>
          <cell r="J50"/>
          <cell r="K50"/>
          <cell r="L50"/>
          <cell r="M50"/>
          <cell r="N50"/>
          <cell r="O50"/>
          <cell r="P50"/>
          <cell r="Q50"/>
          <cell r="R50"/>
          <cell r="S50"/>
          <cell r="T50"/>
          <cell r="U50"/>
          <cell r="V50"/>
        </row>
        <row r="51">
          <cell r="C51"/>
          <cell r="D51"/>
          <cell r="E51"/>
          <cell r="F51"/>
          <cell r="G51"/>
          <cell r="H51"/>
          <cell r="I51"/>
          <cell r="J51"/>
          <cell r="K51"/>
          <cell r="L51"/>
          <cell r="M51"/>
          <cell r="N51"/>
          <cell r="O51"/>
          <cell r="P51"/>
          <cell r="Q51"/>
          <cell r="R51"/>
          <cell r="S51"/>
          <cell r="T51"/>
          <cell r="U51"/>
          <cell r="V51"/>
        </row>
        <row r="52">
          <cell r="C52"/>
          <cell r="D52"/>
          <cell r="E52"/>
          <cell r="F52"/>
          <cell r="G52"/>
          <cell r="H52"/>
          <cell r="I52"/>
          <cell r="J52"/>
          <cell r="K52"/>
          <cell r="L52"/>
          <cell r="M52"/>
          <cell r="N52"/>
          <cell r="O52"/>
          <cell r="P52"/>
          <cell r="Q52"/>
          <cell r="R52"/>
          <cell r="S52"/>
          <cell r="T52"/>
          <cell r="U52"/>
          <cell r="V52"/>
        </row>
        <row r="53">
          <cell r="C53"/>
          <cell r="D53"/>
          <cell r="E53"/>
          <cell r="F53"/>
          <cell r="G53"/>
          <cell r="H53"/>
          <cell r="I53"/>
          <cell r="J53"/>
          <cell r="K53"/>
          <cell r="L53"/>
          <cell r="M53"/>
          <cell r="N53"/>
          <cell r="O53"/>
          <cell r="P53"/>
          <cell r="Q53"/>
          <cell r="R53"/>
          <cell r="S53"/>
          <cell r="T53"/>
          <cell r="U53"/>
          <cell r="V53"/>
        </row>
        <row r="54">
          <cell r="C54"/>
          <cell r="D54"/>
          <cell r="E54"/>
          <cell r="F54"/>
          <cell r="G54"/>
          <cell r="H54"/>
          <cell r="I54"/>
          <cell r="J54"/>
          <cell r="K54"/>
          <cell r="L54"/>
          <cell r="M54"/>
          <cell r="N54"/>
          <cell r="O54"/>
          <cell r="P54"/>
          <cell r="Q54"/>
          <cell r="R54"/>
          <cell r="S54"/>
          <cell r="T54"/>
          <cell r="U54"/>
          <cell r="V54"/>
        </row>
        <row r="55">
          <cell r="C55"/>
          <cell r="D55"/>
          <cell r="E55"/>
          <cell r="F55"/>
          <cell r="G55"/>
          <cell r="H55"/>
          <cell r="I55"/>
          <cell r="J55"/>
          <cell r="K55"/>
          <cell r="L55"/>
          <cell r="M55"/>
          <cell r="N55"/>
          <cell r="O55"/>
          <cell r="P55"/>
          <cell r="Q55"/>
          <cell r="R55"/>
          <cell r="S55"/>
          <cell r="T55"/>
          <cell r="U55"/>
          <cell r="V55"/>
        </row>
        <row r="56">
          <cell r="C56"/>
          <cell r="D56"/>
          <cell r="E56"/>
          <cell r="F56"/>
          <cell r="G56"/>
          <cell r="H56"/>
          <cell r="I56"/>
          <cell r="J56"/>
          <cell r="K56"/>
          <cell r="L56"/>
          <cell r="M56"/>
          <cell r="N56"/>
          <cell r="O56"/>
          <cell r="P56"/>
          <cell r="Q56"/>
          <cell r="R56"/>
          <cell r="S56"/>
          <cell r="T56"/>
          <cell r="U56"/>
          <cell r="V56"/>
        </row>
        <row r="57">
          <cell r="C57"/>
          <cell r="D57"/>
          <cell r="E57"/>
          <cell r="F57"/>
          <cell r="G57"/>
          <cell r="H57"/>
          <cell r="I57"/>
          <cell r="J57"/>
          <cell r="K57"/>
          <cell r="L57"/>
          <cell r="M57"/>
          <cell r="N57"/>
          <cell r="O57"/>
          <cell r="P57"/>
          <cell r="Q57"/>
          <cell r="R57"/>
          <cell r="S57"/>
          <cell r="T57"/>
          <cell r="U57"/>
          <cell r="V57"/>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AL"/>
      <sheetName val="PJOK"/>
    </sheetNames>
    <sheetDataSet>
      <sheetData sheetId="0"/>
      <sheetData sheetId="1">
        <row r="8">
          <cell r="C8"/>
          <cell r="D8"/>
          <cell r="E8"/>
          <cell r="F8"/>
          <cell r="G8"/>
          <cell r="H8"/>
          <cell r="I8"/>
          <cell r="J8"/>
          <cell r="K8"/>
          <cell r="L8"/>
          <cell r="M8"/>
          <cell r="N8"/>
          <cell r="O8"/>
          <cell r="P8"/>
          <cell r="Q8"/>
          <cell r="R8"/>
          <cell r="S8"/>
          <cell r="T8"/>
          <cell r="U8"/>
          <cell r="V8"/>
        </row>
        <row r="9">
          <cell r="C9"/>
          <cell r="D9"/>
          <cell r="E9"/>
          <cell r="F9"/>
          <cell r="G9"/>
          <cell r="H9"/>
          <cell r="I9"/>
          <cell r="J9"/>
          <cell r="K9"/>
          <cell r="L9"/>
          <cell r="M9"/>
          <cell r="N9"/>
          <cell r="O9"/>
          <cell r="P9"/>
          <cell r="Q9"/>
          <cell r="R9"/>
          <cell r="S9"/>
          <cell r="T9"/>
          <cell r="U9"/>
          <cell r="V9"/>
        </row>
        <row r="10">
          <cell r="C10"/>
          <cell r="D10"/>
          <cell r="E10"/>
          <cell r="F10"/>
          <cell r="G10"/>
          <cell r="H10"/>
          <cell r="I10"/>
          <cell r="J10"/>
          <cell r="K10"/>
          <cell r="L10"/>
          <cell r="M10"/>
          <cell r="N10"/>
          <cell r="O10"/>
          <cell r="P10"/>
          <cell r="Q10"/>
          <cell r="R10"/>
          <cell r="S10"/>
          <cell r="T10"/>
          <cell r="U10"/>
          <cell r="V10"/>
        </row>
        <row r="11">
          <cell r="C11"/>
          <cell r="D11"/>
          <cell r="E11"/>
          <cell r="F11"/>
          <cell r="G11"/>
          <cell r="H11"/>
          <cell r="I11"/>
          <cell r="J11"/>
          <cell r="K11"/>
          <cell r="L11"/>
          <cell r="M11"/>
          <cell r="N11"/>
          <cell r="O11"/>
          <cell r="P11"/>
          <cell r="Q11"/>
          <cell r="R11"/>
          <cell r="S11"/>
          <cell r="T11"/>
          <cell r="U11"/>
          <cell r="V11"/>
        </row>
        <row r="12">
          <cell r="C12"/>
          <cell r="D12"/>
          <cell r="E12"/>
          <cell r="F12"/>
          <cell r="G12"/>
          <cell r="H12"/>
          <cell r="I12"/>
          <cell r="J12"/>
          <cell r="K12"/>
          <cell r="L12"/>
          <cell r="M12"/>
          <cell r="N12"/>
          <cell r="O12"/>
          <cell r="P12"/>
          <cell r="Q12"/>
          <cell r="R12"/>
          <cell r="S12"/>
          <cell r="T12"/>
          <cell r="U12"/>
          <cell r="V12"/>
        </row>
        <row r="13">
          <cell r="C13"/>
          <cell r="D13"/>
          <cell r="E13"/>
          <cell r="F13"/>
          <cell r="G13"/>
          <cell r="H13"/>
          <cell r="I13"/>
          <cell r="J13"/>
          <cell r="K13"/>
          <cell r="L13"/>
          <cell r="M13"/>
          <cell r="N13"/>
          <cell r="O13"/>
          <cell r="P13"/>
          <cell r="Q13"/>
          <cell r="R13"/>
          <cell r="S13"/>
          <cell r="T13"/>
          <cell r="U13"/>
          <cell r="V13"/>
        </row>
        <row r="14">
          <cell r="C14"/>
          <cell r="D14"/>
          <cell r="E14"/>
          <cell r="F14"/>
          <cell r="G14"/>
          <cell r="H14"/>
          <cell r="I14"/>
          <cell r="J14"/>
          <cell r="K14"/>
          <cell r="L14"/>
          <cell r="M14"/>
          <cell r="N14"/>
          <cell r="O14"/>
          <cell r="P14"/>
          <cell r="Q14"/>
          <cell r="R14"/>
          <cell r="S14"/>
          <cell r="T14"/>
          <cell r="U14"/>
          <cell r="V14"/>
        </row>
        <row r="15">
          <cell r="C15"/>
          <cell r="D15"/>
          <cell r="E15"/>
          <cell r="F15"/>
          <cell r="G15"/>
          <cell r="H15"/>
          <cell r="I15"/>
          <cell r="J15"/>
          <cell r="K15"/>
          <cell r="L15"/>
          <cell r="M15"/>
          <cell r="N15"/>
          <cell r="O15"/>
          <cell r="P15"/>
          <cell r="Q15"/>
          <cell r="R15"/>
          <cell r="S15"/>
          <cell r="T15"/>
          <cell r="U15"/>
          <cell r="V15"/>
        </row>
        <row r="16">
          <cell r="C16"/>
          <cell r="D16"/>
          <cell r="E16"/>
          <cell r="F16"/>
          <cell r="G16"/>
          <cell r="H16"/>
          <cell r="I16"/>
          <cell r="J16"/>
          <cell r="K16"/>
          <cell r="L16"/>
          <cell r="M16"/>
          <cell r="N16"/>
          <cell r="O16"/>
          <cell r="P16"/>
          <cell r="Q16"/>
          <cell r="R16"/>
          <cell r="S16"/>
          <cell r="T16"/>
          <cell r="U16"/>
          <cell r="V16"/>
        </row>
        <row r="17">
          <cell r="C17"/>
          <cell r="D17"/>
          <cell r="E17"/>
          <cell r="F17"/>
          <cell r="G17"/>
          <cell r="H17"/>
          <cell r="I17"/>
          <cell r="J17"/>
          <cell r="K17"/>
          <cell r="L17"/>
          <cell r="M17"/>
          <cell r="N17"/>
          <cell r="O17"/>
          <cell r="P17"/>
          <cell r="Q17"/>
          <cell r="R17"/>
          <cell r="S17"/>
          <cell r="T17"/>
          <cell r="U17"/>
          <cell r="V17"/>
        </row>
        <row r="18">
          <cell r="C18"/>
          <cell r="D18"/>
          <cell r="E18"/>
          <cell r="F18"/>
          <cell r="G18"/>
          <cell r="H18"/>
          <cell r="I18"/>
          <cell r="J18"/>
          <cell r="K18"/>
          <cell r="L18"/>
          <cell r="M18"/>
          <cell r="N18"/>
          <cell r="O18"/>
          <cell r="P18"/>
          <cell r="Q18"/>
          <cell r="R18"/>
          <cell r="S18"/>
          <cell r="T18"/>
          <cell r="U18"/>
          <cell r="V18"/>
        </row>
        <row r="19">
          <cell r="C19"/>
          <cell r="D19"/>
          <cell r="E19"/>
          <cell r="F19"/>
          <cell r="G19"/>
          <cell r="H19"/>
          <cell r="I19"/>
          <cell r="J19"/>
          <cell r="K19"/>
          <cell r="L19"/>
          <cell r="M19"/>
          <cell r="N19"/>
          <cell r="O19"/>
          <cell r="P19"/>
          <cell r="Q19"/>
          <cell r="R19"/>
          <cell r="S19"/>
          <cell r="T19"/>
          <cell r="U19"/>
          <cell r="V19"/>
        </row>
        <row r="20">
          <cell r="C20"/>
          <cell r="D20"/>
          <cell r="E20"/>
          <cell r="F20"/>
          <cell r="G20"/>
          <cell r="H20"/>
          <cell r="I20"/>
          <cell r="J20"/>
          <cell r="K20"/>
          <cell r="L20"/>
          <cell r="M20"/>
          <cell r="N20"/>
          <cell r="O20"/>
          <cell r="P20"/>
          <cell r="Q20"/>
          <cell r="R20"/>
          <cell r="S20"/>
          <cell r="T20"/>
          <cell r="U20"/>
          <cell r="V20"/>
        </row>
        <row r="21">
          <cell r="C21"/>
          <cell r="D21"/>
          <cell r="E21"/>
          <cell r="F21"/>
          <cell r="G21"/>
          <cell r="H21"/>
          <cell r="I21"/>
          <cell r="J21"/>
          <cell r="K21"/>
          <cell r="L21"/>
          <cell r="M21"/>
          <cell r="N21"/>
          <cell r="O21"/>
          <cell r="P21"/>
          <cell r="Q21"/>
          <cell r="R21"/>
          <cell r="S21"/>
          <cell r="T21"/>
          <cell r="U21"/>
          <cell r="V21"/>
        </row>
        <row r="22">
          <cell r="C22"/>
          <cell r="D22"/>
          <cell r="E22"/>
          <cell r="F22"/>
          <cell r="G22"/>
          <cell r="H22"/>
          <cell r="I22"/>
          <cell r="J22"/>
          <cell r="K22"/>
          <cell r="L22"/>
          <cell r="M22"/>
          <cell r="N22"/>
          <cell r="O22"/>
          <cell r="P22"/>
          <cell r="Q22"/>
          <cell r="R22"/>
          <cell r="S22"/>
          <cell r="T22"/>
          <cell r="U22"/>
          <cell r="V22"/>
        </row>
        <row r="23">
          <cell r="C23"/>
          <cell r="D23"/>
          <cell r="E23"/>
          <cell r="F23"/>
          <cell r="G23"/>
          <cell r="H23"/>
          <cell r="I23"/>
          <cell r="J23"/>
          <cell r="K23"/>
          <cell r="L23"/>
          <cell r="M23"/>
          <cell r="N23"/>
          <cell r="O23"/>
          <cell r="P23"/>
          <cell r="Q23"/>
          <cell r="R23"/>
          <cell r="S23"/>
          <cell r="T23"/>
          <cell r="U23"/>
          <cell r="V23"/>
        </row>
        <row r="24">
          <cell r="C24"/>
          <cell r="D24"/>
          <cell r="E24"/>
          <cell r="F24"/>
          <cell r="G24"/>
          <cell r="H24"/>
          <cell r="I24"/>
          <cell r="J24"/>
          <cell r="K24"/>
          <cell r="L24"/>
          <cell r="M24"/>
          <cell r="N24"/>
          <cell r="O24"/>
          <cell r="P24"/>
          <cell r="Q24"/>
          <cell r="R24"/>
          <cell r="S24"/>
          <cell r="T24"/>
          <cell r="U24"/>
          <cell r="V24"/>
        </row>
        <row r="25">
          <cell r="C25"/>
          <cell r="D25"/>
          <cell r="E25"/>
          <cell r="F25"/>
          <cell r="G25"/>
          <cell r="H25"/>
          <cell r="I25"/>
          <cell r="J25"/>
          <cell r="K25"/>
          <cell r="L25"/>
          <cell r="M25"/>
          <cell r="N25"/>
          <cell r="O25"/>
          <cell r="P25"/>
          <cell r="Q25"/>
          <cell r="R25"/>
          <cell r="S25"/>
          <cell r="T25"/>
          <cell r="U25"/>
          <cell r="V25"/>
        </row>
        <row r="26">
          <cell r="C26"/>
          <cell r="D26"/>
          <cell r="E26"/>
          <cell r="F26"/>
          <cell r="G26"/>
          <cell r="H26"/>
          <cell r="I26"/>
          <cell r="J26"/>
          <cell r="K26"/>
          <cell r="L26"/>
          <cell r="M26"/>
          <cell r="N26"/>
          <cell r="O26"/>
          <cell r="P26"/>
          <cell r="Q26"/>
          <cell r="R26"/>
          <cell r="S26"/>
          <cell r="T26"/>
          <cell r="U26"/>
          <cell r="V26"/>
        </row>
        <row r="27">
          <cell r="C27"/>
          <cell r="D27"/>
          <cell r="E27"/>
          <cell r="F27"/>
          <cell r="G27"/>
          <cell r="H27"/>
          <cell r="I27"/>
          <cell r="J27"/>
          <cell r="K27"/>
          <cell r="L27"/>
          <cell r="M27"/>
          <cell r="N27"/>
          <cell r="O27"/>
          <cell r="P27"/>
          <cell r="Q27"/>
          <cell r="R27"/>
          <cell r="S27"/>
          <cell r="T27"/>
          <cell r="U27"/>
          <cell r="V27"/>
        </row>
        <row r="28">
          <cell r="C28"/>
          <cell r="D28"/>
          <cell r="E28"/>
          <cell r="F28"/>
          <cell r="G28"/>
          <cell r="H28"/>
          <cell r="I28"/>
          <cell r="J28"/>
          <cell r="K28"/>
          <cell r="L28"/>
          <cell r="M28"/>
          <cell r="N28"/>
          <cell r="O28"/>
          <cell r="P28"/>
          <cell r="Q28"/>
          <cell r="R28"/>
          <cell r="S28"/>
          <cell r="T28"/>
          <cell r="U28"/>
          <cell r="V28"/>
        </row>
        <row r="29">
          <cell r="C29"/>
          <cell r="D29"/>
          <cell r="E29"/>
          <cell r="F29"/>
          <cell r="G29"/>
          <cell r="H29"/>
          <cell r="I29"/>
          <cell r="J29"/>
          <cell r="K29"/>
          <cell r="L29"/>
          <cell r="M29"/>
          <cell r="N29"/>
          <cell r="O29"/>
          <cell r="P29"/>
          <cell r="Q29"/>
          <cell r="R29"/>
          <cell r="S29"/>
          <cell r="T29"/>
          <cell r="U29"/>
          <cell r="V29"/>
        </row>
        <row r="30">
          <cell r="C30"/>
          <cell r="D30"/>
          <cell r="E30"/>
          <cell r="F30"/>
          <cell r="G30"/>
          <cell r="H30"/>
          <cell r="I30"/>
          <cell r="J30"/>
          <cell r="K30"/>
          <cell r="L30"/>
          <cell r="M30"/>
          <cell r="N30"/>
          <cell r="O30"/>
          <cell r="P30"/>
          <cell r="Q30"/>
          <cell r="R30"/>
          <cell r="S30"/>
          <cell r="T30"/>
          <cell r="U30"/>
          <cell r="V30"/>
        </row>
        <row r="31">
          <cell r="C31"/>
          <cell r="D31"/>
          <cell r="E31"/>
          <cell r="F31"/>
          <cell r="G31"/>
          <cell r="H31"/>
          <cell r="I31"/>
          <cell r="J31"/>
          <cell r="K31"/>
          <cell r="L31"/>
          <cell r="M31"/>
          <cell r="N31"/>
          <cell r="O31"/>
          <cell r="P31"/>
          <cell r="Q31"/>
          <cell r="R31"/>
          <cell r="S31"/>
          <cell r="T31"/>
          <cell r="U31"/>
          <cell r="V31"/>
        </row>
        <row r="32">
          <cell r="C32"/>
          <cell r="D32"/>
          <cell r="E32"/>
          <cell r="F32"/>
          <cell r="G32"/>
          <cell r="H32"/>
          <cell r="I32"/>
          <cell r="J32"/>
          <cell r="K32"/>
          <cell r="L32"/>
          <cell r="M32"/>
          <cell r="N32"/>
          <cell r="O32"/>
          <cell r="P32"/>
          <cell r="Q32"/>
          <cell r="R32"/>
          <cell r="S32"/>
          <cell r="T32"/>
          <cell r="U32"/>
          <cell r="V32"/>
        </row>
        <row r="33">
          <cell r="C33"/>
          <cell r="D33"/>
          <cell r="E33"/>
          <cell r="F33"/>
          <cell r="G33"/>
          <cell r="H33"/>
          <cell r="I33"/>
          <cell r="J33"/>
          <cell r="K33"/>
          <cell r="L33"/>
          <cell r="M33"/>
          <cell r="N33"/>
          <cell r="O33"/>
          <cell r="P33"/>
          <cell r="Q33"/>
          <cell r="R33"/>
          <cell r="S33"/>
          <cell r="T33"/>
          <cell r="U33"/>
          <cell r="V33"/>
        </row>
        <row r="34">
          <cell r="C34"/>
          <cell r="D34"/>
          <cell r="E34"/>
          <cell r="F34"/>
          <cell r="G34"/>
          <cell r="H34"/>
          <cell r="I34"/>
          <cell r="J34"/>
          <cell r="K34"/>
          <cell r="L34"/>
          <cell r="M34"/>
          <cell r="N34"/>
          <cell r="O34"/>
          <cell r="P34"/>
          <cell r="Q34"/>
          <cell r="R34"/>
          <cell r="S34"/>
          <cell r="T34"/>
          <cell r="U34"/>
          <cell r="V34"/>
        </row>
        <row r="35">
          <cell r="C35"/>
          <cell r="D35"/>
          <cell r="E35"/>
          <cell r="F35"/>
          <cell r="G35"/>
          <cell r="H35"/>
          <cell r="I35"/>
          <cell r="J35"/>
          <cell r="K35"/>
          <cell r="L35"/>
          <cell r="M35"/>
          <cell r="N35"/>
          <cell r="O35"/>
          <cell r="P35"/>
          <cell r="Q35"/>
          <cell r="R35"/>
          <cell r="S35"/>
          <cell r="T35"/>
          <cell r="U35"/>
          <cell r="V35"/>
        </row>
        <row r="36">
          <cell r="C36"/>
          <cell r="D36"/>
          <cell r="E36"/>
          <cell r="F36"/>
          <cell r="G36"/>
          <cell r="H36"/>
          <cell r="I36"/>
          <cell r="J36"/>
          <cell r="K36"/>
          <cell r="L36"/>
          <cell r="M36"/>
          <cell r="N36"/>
          <cell r="O36"/>
          <cell r="P36"/>
          <cell r="Q36"/>
          <cell r="R36"/>
          <cell r="S36"/>
          <cell r="T36"/>
          <cell r="U36"/>
          <cell r="V36"/>
        </row>
        <row r="37">
          <cell r="C37"/>
          <cell r="D37"/>
          <cell r="E37"/>
          <cell r="F37"/>
          <cell r="G37"/>
          <cell r="H37"/>
          <cell r="I37"/>
          <cell r="J37"/>
          <cell r="K37"/>
          <cell r="L37"/>
          <cell r="M37"/>
          <cell r="N37"/>
          <cell r="O37"/>
          <cell r="P37"/>
          <cell r="Q37"/>
          <cell r="R37"/>
          <cell r="S37"/>
          <cell r="T37"/>
          <cell r="U37"/>
          <cell r="V37"/>
        </row>
        <row r="38">
          <cell r="C38"/>
          <cell r="D38"/>
          <cell r="E38"/>
          <cell r="F38"/>
          <cell r="G38"/>
          <cell r="H38"/>
          <cell r="I38"/>
          <cell r="J38"/>
          <cell r="K38"/>
          <cell r="L38"/>
          <cell r="M38"/>
          <cell r="N38"/>
          <cell r="O38"/>
          <cell r="P38"/>
          <cell r="Q38"/>
          <cell r="R38"/>
          <cell r="S38"/>
          <cell r="T38"/>
          <cell r="U38"/>
          <cell r="V38"/>
        </row>
        <row r="39">
          <cell r="C39"/>
          <cell r="D39"/>
          <cell r="E39"/>
          <cell r="F39"/>
          <cell r="G39"/>
          <cell r="H39"/>
          <cell r="I39"/>
          <cell r="J39"/>
          <cell r="K39"/>
          <cell r="L39"/>
          <cell r="M39"/>
          <cell r="N39"/>
          <cell r="O39"/>
          <cell r="P39"/>
          <cell r="Q39"/>
          <cell r="R39"/>
          <cell r="S39"/>
          <cell r="T39"/>
          <cell r="U39"/>
          <cell r="V39"/>
        </row>
        <row r="40">
          <cell r="C40"/>
          <cell r="D40"/>
          <cell r="E40"/>
          <cell r="F40"/>
          <cell r="G40"/>
          <cell r="H40"/>
          <cell r="I40"/>
          <cell r="J40"/>
          <cell r="K40"/>
          <cell r="L40"/>
          <cell r="M40"/>
          <cell r="N40"/>
          <cell r="O40"/>
          <cell r="P40"/>
          <cell r="Q40"/>
          <cell r="R40"/>
          <cell r="S40"/>
          <cell r="T40"/>
          <cell r="U40"/>
          <cell r="V40"/>
        </row>
        <row r="41">
          <cell r="C41"/>
          <cell r="D41"/>
          <cell r="E41"/>
          <cell r="F41"/>
          <cell r="G41"/>
          <cell r="H41"/>
          <cell r="I41"/>
          <cell r="J41"/>
          <cell r="K41"/>
          <cell r="L41"/>
          <cell r="M41"/>
          <cell r="N41"/>
          <cell r="O41"/>
          <cell r="P41"/>
          <cell r="Q41"/>
          <cell r="R41"/>
          <cell r="S41"/>
          <cell r="T41"/>
          <cell r="U41"/>
          <cell r="V41"/>
        </row>
        <row r="42">
          <cell r="C42"/>
          <cell r="D42"/>
          <cell r="E42"/>
          <cell r="F42"/>
          <cell r="G42"/>
          <cell r="H42"/>
          <cell r="I42"/>
          <cell r="J42"/>
          <cell r="K42"/>
          <cell r="L42"/>
          <cell r="M42"/>
          <cell r="N42"/>
          <cell r="O42"/>
          <cell r="P42"/>
          <cell r="Q42"/>
          <cell r="R42"/>
          <cell r="S42"/>
          <cell r="T42"/>
          <cell r="U42"/>
          <cell r="V42"/>
        </row>
        <row r="43">
          <cell r="C43"/>
          <cell r="D43"/>
          <cell r="E43"/>
          <cell r="F43"/>
          <cell r="G43"/>
          <cell r="H43"/>
          <cell r="I43"/>
          <cell r="J43"/>
          <cell r="K43"/>
          <cell r="L43"/>
          <cell r="M43"/>
          <cell r="N43"/>
          <cell r="O43"/>
          <cell r="P43"/>
          <cell r="Q43"/>
          <cell r="R43"/>
          <cell r="S43"/>
          <cell r="T43"/>
          <cell r="U43"/>
          <cell r="V43"/>
        </row>
        <row r="44">
          <cell r="C44"/>
          <cell r="D44"/>
          <cell r="E44"/>
          <cell r="F44"/>
          <cell r="G44"/>
          <cell r="H44"/>
          <cell r="I44"/>
          <cell r="J44"/>
          <cell r="K44"/>
          <cell r="L44"/>
          <cell r="M44"/>
          <cell r="N44"/>
          <cell r="O44"/>
          <cell r="P44"/>
          <cell r="Q44"/>
          <cell r="R44"/>
          <cell r="S44"/>
          <cell r="T44"/>
          <cell r="U44"/>
          <cell r="V44"/>
        </row>
        <row r="45">
          <cell r="C45"/>
          <cell r="D45"/>
          <cell r="E45"/>
          <cell r="F45"/>
          <cell r="G45"/>
          <cell r="H45"/>
          <cell r="I45"/>
          <cell r="J45"/>
          <cell r="K45"/>
          <cell r="L45"/>
          <cell r="M45"/>
          <cell r="N45"/>
          <cell r="O45"/>
          <cell r="P45"/>
          <cell r="Q45"/>
          <cell r="R45"/>
          <cell r="S45"/>
          <cell r="T45"/>
          <cell r="U45"/>
          <cell r="V45"/>
        </row>
        <row r="46">
          <cell r="C46"/>
          <cell r="D46"/>
          <cell r="E46"/>
          <cell r="F46"/>
          <cell r="G46"/>
          <cell r="H46"/>
          <cell r="I46"/>
          <cell r="J46"/>
          <cell r="K46"/>
          <cell r="L46"/>
          <cell r="M46"/>
          <cell r="N46"/>
          <cell r="O46"/>
          <cell r="P46"/>
          <cell r="Q46"/>
          <cell r="R46"/>
          <cell r="S46"/>
          <cell r="T46"/>
          <cell r="U46"/>
          <cell r="V46"/>
        </row>
        <row r="47">
          <cell r="C47"/>
          <cell r="D47"/>
          <cell r="E47"/>
          <cell r="F47"/>
          <cell r="G47"/>
          <cell r="H47"/>
          <cell r="I47"/>
          <cell r="J47"/>
          <cell r="K47"/>
          <cell r="L47"/>
          <cell r="M47"/>
          <cell r="N47"/>
          <cell r="O47"/>
          <cell r="P47"/>
          <cell r="Q47"/>
          <cell r="R47"/>
          <cell r="S47"/>
          <cell r="T47"/>
          <cell r="U47"/>
          <cell r="V47"/>
        </row>
        <row r="48">
          <cell r="C48"/>
          <cell r="D48"/>
          <cell r="E48"/>
          <cell r="F48"/>
          <cell r="G48"/>
          <cell r="H48"/>
          <cell r="I48"/>
          <cell r="J48"/>
          <cell r="K48"/>
          <cell r="L48"/>
          <cell r="M48"/>
          <cell r="N48"/>
          <cell r="O48"/>
          <cell r="P48"/>
          <cell r="Q48"/>
          <cell r="R48"/>
          <cell r="S48"/>
          <cell r="T48"/>
          <cell r="U48"/>
          <cell r="V48"/>
        </row>
        <row r="49">
          <cell r="C49"/>
          <cell r="D49"/>
          <cell r="E49"/>
          <cell r="F49"/>
          <cell r="G49"/>
          <cell r="H49"/>
          <cell r="I49"/>
          <cell r="J49"/>
          <cell r="K49"/>
          <cell r="L49"/>
          <cell r="M49"/>
          <cell r="N49"/>
          <cell r="O49"/>
          <cell r="P49"/>
          <cell r="Q49"/>
          <cell r="R49"/>
          <cell r="S49"/>
          <cell r="T49"/>
          <cell r="U49"/>
          <cell r="V49"/>
        </row>
        <row r="50">
          <cell r="C50"/>
          <cell r="D50"/>
          <cell r="E50"/>
          <cell r="F50"/>
          <cell r="G50"/>
          <cell r="H50"/>
          <cell r="I50"/>
          <cell r="J50"/>
          <cell r="K50"/>
          <cell r="L50"/>
          <cell r="M50"/>
          <cell r="N50"/>
          <cell r="O50"/>
          <cell r="P50"/>
          <cell r="Q50"/>
          <cell r="R50"/>
          <cell r="S50"/>
          <cell r="T50"/>
          <cell r="U50"/>
          <cell r="V50"/>
        </row>
        <row r="51">
          <cell r="C51"/>
          <cell r="D51"/>
          <cell r="E51"/>
          <cell r="F51"/>
          <cell r="G51"/>
          <cell r="H51"/>
          <cell r="I51"/>
          <cell r="J51"/>
          <cell r="K51"/>
          <cell r="L51"/>
          <cell r="M51"/>
          <cell r="N51"/>
          <cell r="O51"/>
          <cell r="P51"/>
          <cell r="Q51"/>
          <cell r="R51"/>
          <cell r="S51"/>
          <cell r="T51"/>
          <cell r="U51"/>
          <cell r="V51"/>
        </row>
        <row r="52">
          <cell r="C52"/>
          <cell r="D52"/>
          <cell r="E52"/>
          <cell r="F52"/>
          <cell r="G52"/>
          <cell r="H52"/>
          <cell r="I52"/>
          <cell r="J52"/>
          <cell r="K52"/>
          <cell r="L52"/>
          <cell r="M52"/>
          <cell r="N52"/>
          <cell r="O52"/>
          <cell r="P52"/>
          <cell r="Q52"/>
          <cell r="R52"/>
          <cell r="S52"/>
          <cell r="T52"/>
          <cell r="U52"/>
          <cell r="V52"/>
        </row>
        <row r="53">
          <cell r="C53"/>
          <cell r="D53"/>
          <cell r="E53"/>
          <cell r="F53"/>
          <cell r="G53"/>
          <cell r="H53"/>
          <cell r="I53"/>
          <cell r="J53"/>
          <cell r="K53"/>
          <cell r="L53"/>
          <cell r="M53"/>
          <cell r="N53"/>
          <cell r="O53"/>
          <cell r="P53"/>
          <cell r="Q53"/>
          <cell r="R53"/>
          <cell r="S53"/>
          <cell r="T53"/>
          <cell r="U53"/>
          <cell r="V53"/>
        </row>
        <row r="54">
          <cell r="C54"/>
          <cell r="D54"/>
          <cell r="E54"/>
          <cell r="F54"/>
          <cell r="G54"/>
          <cell r="H54"/>
          <cell r="I54"/>
          <cell r="J54"/>
          <cell r="K54"/>
          <cell r="L54"/>
          <cell r="M54"/>
          <cell r="N54"/>
          <cell r="O54"/>
          <cell r="P54"/>
          <cell r="Q54"/>
          <cell r="R54"/>
          <cell r="S54"/>
          <cell r="T54"/>
          <cell r="U54"/>
          <cell r="V54"/>
        </row>
        <row r="55">
          <cell r="C55"/>
          <cell r="D55"/>
          <cell r="E55"/>
          <cell r="F55"/>
          <cell r="G55"/>
          <cell r="H55"/>
          <cell r="I55"/>
          <cell r="J55"/>
          <cell r="K55"/>
          <cell r="L55"/>
          <cell r="M55"/>
          <cell r="N55"/>
          <cell r="O55"/>
          <cell r="P55"/>
          <cell r="Q55"/>
          <cell r="R55"/>
          <cell r="S55"/>
          <cell r="T55"/>
          <cell r="U55"/>
          <cell r="V55"/>
        </row>
        <row r="56">
          <cell r="C56"/>
          <cell r="D56"/>
          <cell r="E56"/>
          <cell r="F56"/>
          <cell r="G56"/>
          <cell r="H56"/>
          <cell r="I56"/>
          <cell r="J56"/>
          <cell r="K56"/>
          <cell r="L56"/>
          <cell r="M56"/>
          <cell r="N56"/>
          <cell r="O56"/>
          <cell r="P56"/>
          <cell r="Q56"/>
          <cell r="R56"/>
          <cell r="S56"/>
          <cell r="T56"/>
          <cell r="U56"/>
          <cell r="V56"/>
        </row>
        <row r="57">
          <cell r="C57"/>
          <cell r="D57"/>
          <cell r="E57"/>
          <cell r="F57"/>
          <cell r="G57"/>
          <cell r="H57"/>
          <cell r="I57"/>
          <cell r="J57"/>
          <cell r="K57"/>
          <cell r="L57"/>
          <cell r="M57"/>
          <cell r="N57"/>
          <cell r="O57"/>
          <cell r="P57"/>
          <cell r="Q57"/>
          <cell r="R57"/>
          <cell r="S57"/>
          <cell r="T57"/>
          <cell r="U57"/>
          <cell r="V57"/>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X37"/>
  <sheetViews>
    <sheetView showGridLines="0" tabSelected="1" zoomScale="70" zoomScaleNormal="70" workbookViewId="0"/>
  </sheetViews>
  <sheetFormatPr defaultColWidth="0" defaultRowHeight="14.45" customHeight="1" zeroHeight="1"/>
  <cols>
    <col min="1" max="1" width="3.42578125" customWidth="1"/>
    <col min="2" max="18" width="9" customWidth="1"/>
    <col min="19" max="19" width="45.140625" customWidth="1"/>
    <col min="20" max="22" width="9" customWidth="1"/>
    <col min="23" max="23" width="3.42578125" customWidth="1"/>
    <col min="24" max="24" width="9" hidden="1" customWidth="1"/>
    <col min="25" max="16384" width="8.85546875" hidden="1"/>
  </cols>
  <sheetData>
    <row r="1" spans="1:24" ht="15">
      <c r="A1" s="1"/>
      <c r="B1" s="1"/>
      <c r="C1" s="1"/>
      <c r="D1" s="1"/>
      <c r="E1" s="1"/>
      <c r="F1" s="1"/>
      <c r="G1" s="1"/>
      <c r="H1" s="1"/>
      <c r="I1" s="1"/>
      <c r="J1" s="1"/>
      <c r="K1" s="1"/>
      <c r="L1" s="1"/>
      <c r="M1" s="1"/>
      <c r="N1" s="1"/>
      <c r="O1" s="1"/>
      <c r="P1" s="1"/>
      <c r="Q1" s="1"/>
      <c r="R1" s="1"/>
      <c r="S1" s="1"/>
      <c r="T1" s="1"/>
      <c r="U1" s="1"/>
      <c r="V1" s="1"/>
      <c r="W1" s="1"/>
    </row>
    <row r="2" spans="1:24" ht="14.45" customHeight="1">
      <c r="A2" s="1"/>
      <c r="B2" s="221"/>
      <c r="C2" s="221"/>
      <c r="D2" s="221"/>
      <c r="E2" s="221"/>
      <c r="F2" s="221"/>
      <c r="G2" s="221"/>
      <c r="H2" s="221"/>
      <c r="I2" s="221"/>
      <c r="J2" s="221"/>
      <c r="K2" s="221"/>
      <c r="L2" s="221"/>
      <c r="M2" s="221"/>
      <c r="N2" s="221"/>
      <c r="O2" s="221"/>
      <c r="P2" s="221"/>
      <c r="Q2" s="221"/>
      <c r="R2" s="221"/>
      <c r="S2" s="221"/>
      <c r="T2" s="221"/>
      <c r="U2" s="221"/>
      <c r="V2" s="221"/>
      <c r="W2" s="1"/>
      <c r="X2" s="221"/>
    </row>
    <row r="3" spans="1:24" ht="14.45" customHeight="1">
      <c r="A3" s="1"/>
      <c r="B3" s="221"/>
      <c r="C3" s="221"/>
      <c r="D3" s="221"/>
      <c r="E3" s="221"/>
      <c r="F3" s="221"/>
      <c r="G3" s="221"/>
      <c r="H3" s="221"/>
      <c r="I3" s="221"/>
      <c r="J3" s="221"/>
      <c r="K3" s="221"/>
      <c r="L3" s="221"/>
      <c r="M3" s="221"/>
      <c r="N3" s="221"/>
      <c r="O3" s="221"/>
      <c r="P3" s="221"/>
      <c r="Q3" s="221"/>
      <c r="R3" s="221"/>
      <c r="S3" s="221"/>
      <c r="T3" s="221"/>
      <c r="U3" s="221"/>
      <c r="V3" s="221"/>
      <c r="W3" s="1"/>
      <c r="X3" s="221"/>
    </row>
    <row r="4" spans="1:24" ht="14.45" customHeight="1">
      <c r="A4" s="1"/>
      <c r="B4" s="221"/>
      <c r="C4" s="221"/>
      <c r="D4" s="221"/>
      <c r="E4" s="221"/>
      <c r="F4" s="221"/>
      <c r="G4" s="221"/>
      <c r="H4" s="221"/>
      <c r="I4" s="221"/>
      <c r="J4" s="221"/>
      <c r="K4" s="221"/>
      <c r="L4" s="221"/>
      <c r="M4" s="221"/>
      <c r="N4" s="221"/>
      <c r="O4" s="221"/>
      <c r="P4" s="221"/>
      <c r="Q4" s="221"/>
      <c r="R4" s="221"/>
      <c r="S4" s="221"/>
      <c r="T4" s="221"/>
      <c r="U4" s="221"/>
      <c r="V4" s="221"/>
      <c r="W4" s="1"/>
      <c r="X4" s="221"/>
    </row>
    <row r="5" spans="1:24" ht="14.45" customHeight="1">
      <c r="A5" s="1"/>
      <c r="B5" s="221"/>
      <c r="C5" s="221"/>
      <c r="D5" s="221"/>
      <c r="E5" s="221"/>
      <c r="F5" s="221"/>
      <c r="G5" s="221"/>
      <c r="H5" s="221"/>
      <c r="I5" s="221"/>
      <c r="J5" s="221"/>
      <c r="K5" s="221"/>
      <c r="L5" s="221"/>
      <c r="M5" s="221"/>
      <c r="N5" s="221"/>
      <c r="O5" s="221"/>
      <c r="P5" s="221"/>
      <c r="Q5" s="221"/>
      <c r="R5" s="221"/>
      <c r="S5" s="221"/>
      <c r="T5" s="221"/>
      <c r="U5" s="221"/>
      <c r="V5" s="221"/>
      <c r="W5" s="1"/>
      <c r="X5" s="221"/>
    </row>
    <row r="6" spans="1:24" ht="14.45" customHeight="1">
      <c r="A6" s="1"/>
      <c r="B6" s="221"/>
      <c r="C6" s="221"/>
      <c r="D6" s="221"/>
      <c r="E6" s="221"/>
      <c r="F6" s="221"/>
      <c r="G6" s="221"/>
      <c r="H6" s="221"/>
      <c r="I6" s="221"/>
      <c r="J6" s="221"/>
      <c r="K6" s="221"/>
      <c r="L6" s="221"/>
      <c r="M6" s="221"/>
      <c r="N6" s="221"/>
      <c r="O6" s="221"/>
      <c r="P6" s="221"/>
      <c r="Q6" s="221"/>
      <c r="R6" s="221"/>
      <c r="S6" s="221"/>
      <c r="T6" s="221"/>
      <c r="U6" s="221"/>
      <c r="V6" s="221"/>
      <c r="W6" s="1"/>
      <c r="X6" s="221"/>
    </row>
    <row r="7" spans="1:24" ht="14.45" customHeight="1">
      <c r="A7" s="1"/>
      <c r="B7" s="221"/>
      <c r="C7" s="221"/>
      <c r="D7" s="221"/>
      <c r="E7" s="221"/>
      <c r="F7" s="221"/>
      <c r="G7" s="221"/>
      <c r="H7" s="221"/>
      <c r="I7" s="221"/>
      <c r="J7" s="221"/>
      <c r="K7" s="221"/>
      <c r="L7" s="221"/>
      <c r="M7" s="221"/>
      <c r="N7" s="221"/>
      <c r="O7" s="221"/>
      <c r="P7" s="221"/>
      <c r="Q7" s="221"/>
      <c r="R7" s="221"/>
      <c r="S7" s="221"/>
      <c r="T7" s="221"/>
      <c r="U7" s="221"/>
      <c r="V7" s="221"/>
      <c r="W7" s="1"/>
      <c r="X7" s="221"/>
    </row>
    <row r="8" spans="1:24" ht="14.45" customHeight="1">
      <c r="A8" s="1"/>
      <c r="B8" s="221"/>
      <c r="C8" s="221"/>
      <c r="D8" s="221"/>
      <c r="E8" s="221"/>
      <c r="F8" s="221"/>
      <c r="G8" s="221"/>
      <c r="H8" s="221"/>
      <c r="I8" s="221"/>
      <c r="J8" s="221"/>
      <c r="K8" s="221"/>
      <c r="L8" s="221"/>
      <c r="M8" s="221"/>
      <c r="N8" s="221"/>
      <c r="O8" s="221"/>
      <c r="P8" s="221"/>
      <c r="Q8" s="221"/>
      <c r="R8" s="221"/>
      <c r="S8" s="221"/>
      <c r="T8" s="221"/>
      <c r="U8" s="221"/>
      <c r="V8" s="221"/>
      <c r="W8" s="1"/>
      <c r="X8" s="221"/>
    </row>
    <row r="9" spans="1:24" ht="14.45" customHeight="1">
      <c r="A9" s="1"/>
      <c r="B9" s="221"/>
      <c r="C9" s="221"/>
      <c r="D9" s="221"/>
      <c r="E9" s="221"/>
      <c r="F9" s="221"/>
      <c r="G9" s="221"/>
      <c r="H9" s="221"/>
      <c r="I9" s="221"/>
      <c r="J9" s="221"/>
      <c r="K9" s="221"/>
      <c r="L9" s="221"/>
      <c r="M9" s="221"/>
      <c r="N9" s="221"/>
      <c r="O9" s="221"/>
      <c r="P9" s="221"/>
      <c r="Q9" s="221"/>
      <c r="R9" s="221"/>
      <c r="S9" s="221"/>
      <c r="T9" s="221"/>
      <c r="U9" s="221"/>
      <c r="V9" s="221"/>
      <c r="W9" s="1"/>
      <c r="X9" s="221"/>
    </row>
    <row r="10" spans="1:24" ht="14.45" customHeight="1">
      <c r="A10" s="1"/>
      <c r="B10" s="221"/>
      <c r="C10" s="221"/>
      <c r="D10" s="221"/>
      <c r="E10" s="221"/>
      <c r="F10" s="221"/>
      <c r="G10" s="221"/>
      <c r="H10" s="221"/>
      <c r="I10" s="221"/>
      <c r="J10" s="221"/>
      <c r="K10" s="221"/>
      <c r="L10" s="221"/>
      <c r="M10" s="221"/>
      <c r="N10" s="221"/>
      <c r="O10" s="221"/>
      <c r="P10" s="221"/>
      <c r="Q10" s="221"/>
      <c r="R10" s="221"/>
      <c r="S10" s="221"/>
      <c r="T10" s="221"/>
      <c r="U10" s="221"/>
      <c r="V10" s="221"/>
      <c r="W10" s="1"/>
      <c r="X10" s="221"/>
    </row>
    <row r="11" spans="1:24" ht="14.45" customHeight="1">
      <c r="A11" s="1"/>
      <c r="B11" s="221"/>
      <c r="C11" s="221"/>
      <c r="D11" s="221"/>
      <c r="E11" s="221"/>
      <c r="F11" s="221"/>
      <c r="G11" s="221"/>
      <c r="H11" s="221"/>
      <c r="I11" s="221"/>
      <c r="J11" s="221"/>
      <c r="K11" s="221"/>
      <c r="L11" s="221"/>
      <c r="M11" s="221"/>
      <c r="N11" s="221"/>
      <c r="O11" s="221"/>
      <c r="P11" s="221"/>
      <c r="Q11" s="221"/>
      <c r="R11" s="221"/>
      <c r="S11" s="221"/>
      <c r="T11" s="221"/>
      <c r="U11" s="221"/>
      <c r="V11" s="221"/>
      <c r="W11" s="1"/>
      <c r="X11" s="221"/>
    </row>
    <row r="12" spans="1:24" ht="20.45" customHeight="1">
      <c r="A12" s="1"/>
      <c r="B12" s="222"/>
      <c r="C12" s="222"/>
      <c r="D12" s="222"/>
      <c r="E12" s="222"/>
      <c r="F12" s="222"/>
      <c r="G12" s="222"/>
      <c r="H12" s="222"/>
      <c r="I12" s="222"/>
      <c r="J12" s="222"/>
      <c r="K12" s="222"/>
      <c r="L12" s="222"/>
      <c r="M12" s="222"/>
      <c r="N12" s="222"/>
      <c r="O12" s="222"/>
      <c r="P12" s="222"/>
      <c r="Q12" s="222"/>
      <c r="R12" s="222"/>
      <c r="S12" s="222"/>
      <c r="T12" s="222"/>
      <c r="U12" s="222"/>
      <c r="V12" s="222"/>
      <c r="W12" s="1"/>
      <c r="X12" s="222"/>
    </row>
    <row r="13" spans="1:24" ht="20.45" customHeight="1">
      <c r="A13" s="1"/>
      <c r="B13" s="222"/>
      <c r="C13" s="222"/>
      <c r="D13" s="222"/>
      <c r="E13" s="222"/>
      <c r="F13" s="222"/>
      <c r="G13" s="222"/>
      <c r="H13" s="222"/>
      <c r="I13" s="222"/>
      <c r="J13" s="222"/>
      <c r="K13" s="222"/>
      <c r="L13" s="222"/>
      <c r="M13" s="222"/>
      <c r="N13" s="222"/>
      <c r="O13" s="222"/>
      <c r="P13" s="222"/>
      <c r="Q13" s="222"/>
      <c r="R13" s="222"/>
      <c r="S13" s="222"/>
      <c r="T13" s="222"/>
      <c r="U13" s="222"/>
      <c r="V13" s="222"/>
      <c r="W13" s="1"/>
      <c r="X13" s="222"/>
    </row>
    <row r="14" spans="1:24" ht="20.45" customHeight="1">
      <c r="A14" s="1"/>
      <c r="B14" s="222"/>
      <c r="C14" s="222"/>
      <c r="D14" s="222"/>
      <c r="E14" s="222"/>
      <c r="F14" s="222"/>
      <c r="G14" s="222"/>
      <c r="H14" s="222"/>
      <c r="I14" s="222"/>
      <c r="J14" s="222"/>
      <c r="K14" s="222"/>
      <c r="L14" s="222"/>
      <c r="M14" s="222"/>
      <c r="N14" s="222"/>
      <c r="O14" s="222"/>
      <c r="P14" s="222"/>
      <c r="Q14" s="222"/>
      <c r="R14" s="222"/>
      <c r="S14" s="222"/>
      <c r="T14" s="222"/>
      <c r="U14" s="222"/>
      <c r="V14" s="222"/>
      <c r="W14" s="1"/>
      <c r="X14" s="222"/>
    </row>
    <row r="15" spans="1:24" ht="15">
      <c r="A15" s="1"/>
      <c r="W15" s="1"/>
    </row>
    <row r="16" spans="1:24" ht="15">
      <c r="A16" s="1"/>
      <c r="F16" s="220"/>
      <c r="W16" s="1"/>
    </row>
    <row r="17" spans="1:23" ht="15">
      <c r="A17" s="1"/>
      <c r="W17" s="1"/>
    </row>
    <row r="18" spans="1:23" ht="15">
      <c r="A18" s="1"/>
      <c r="W18" s="1"/>
    </row>
    <row r="19" spans="1:23" ht="15">
      <c r="A19" s="1"/>
      <c r="W19" s="1"/>
    </row>
    <row r="20" spans="1:23" ht="15">
      <c r="A20" s="1"/>
      <c r="W20" s="1"/>
    </row>
    <row r="21" spans="1:23" ht="42">
      <c r="A21" s="1"/>
      <c r="S21" s="223" t="s">
        <v>352</v>
      </c>
      <c r="W21" s="1"/>
    </row>
    <row r="22" spans="1:23" ht="15">
      <c r="A22" s="1"/>
      <c r="W22" s="1"/>
    </row>
    <row r="23" spans="1:23" ht="26.25">
      <c r="A23" s="1"/>
      <c r="S23" s="335" t="s">
        <v>925</v>
      </c>
      <c r="W23" s="1"/>
    </row>
    <row r="24" spans="1:23" ht="15">
      <c r="A24" s="1"/>
      <c r="W24" s="1"/>
    </row>
    <row r="25" spans="1:23" ht="15">
      <c r="A25" s="1"/>
      <c r="W25" s="1"/>
    </row>
    <row r="26" spans="1:23" ht="15">
      <c r="A26" s="1"/>
      <c r="W26" s="1"/>
    </row>
    <row r="27" spans="1:23" ht="15">
      <c r="A27" s="1"/>
      <c r="W27" s="1"/>
    </row>
    <row r="28" spans="1:23" ht="7.35" customHeight="1">
      <c r="A28" s="1"/>
      <c r="W28" s="1"/>
    </row>
    <row r="29" spans="1:23" ht="14.45" customHeight="1">
      <c r="A29" s="1"/>
      <c r="W29" s="1"/>
    </row>
    <row r="30" spans="1:23" ht="15">
      <c r="A30" s="1"/>
      <c r="W30" s="1"/>
    </row>
    <row r="31" spans="1:23" ht="14.45" customHeight="1">
      <c r="A31" s="1"/>
      <c r="B31" s="1"/>
      <c r="C31" s="1"/>
      <c r="D31" s="1"/>
      <c r="E31" s="1"/>
      <c r="F31" s="1"/>
      <c r="G31" s="1"/>
      <c r="H31" s="1"/>
      <c r="I31" s="1"/>
      <c r="J31" s="1"/>
      <c r="K31" s="1"/>
      <c r="L31" s="1"/>
      <c r="M31" s="1"/>
      <c r="N31" s="1"/>
      <c r="O31" s="1"/>
      <c r="P31" s="1"/>
      <c r="Q31" s="1"/>
      <c r="R31" s="1"/>
      <c r="S31" s="1"/>
      <c r="T31" s="1"/>
      <c r="U31" s="1"/>
      <c r="V31" s="1"/>
      <c r="W31" s="1"/>
    </row>
    <row r="33" ht="14.45" hidden="1" customHeight="1"/>
    <row r="34" ht="14.45" hidden="1" customHeight="1"/>
    <row r="35" ht="14.45" hidden="1" customHeight="1"/>
    <row r="36" ht="14.45" hidden="1" customHeight="1"/>
    <row r="37" ht="14.45" hidden="1" customHeight="1"/>
  </sheetData>
  <sheetProtection selectLockedCells="1"/>
  <dataValidations count="1">
    <dataValidation type="list" allowBlank="1" showInputMessage="1" showErrorMessage="1" sqref="S23">
      <formula1>"Rapor Identitas, Rapor Semester 1, Rapor Semester 2, Rapor Identitas pdf, Rapor Semester 1 pdf, Rapor Semester 2 pdf"</formula1>
    </dataValidation>
  </dataValidations>
  <pageMargins left="0.7" right="0.7" top="0.75" bottom="0.75" header="0.3" footer="0.3"/>
  <pageSetup paperSize="9" orientation="portrait" horizontalDpi="0" verticalDpi="0" r:id="rId1"/>
  <drawing r:id="rId2"/>
  <picture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28"/>
  <sheetViews>
    <sheetView showGridLines="0" topLeftCell="B1" zoomScale="180" zoomScaleNormal="180" workbookViewId="0">
      <pane ySplit="2" topLeftCell="A23" activePane="bottomLeft" state="frozen"/>
      <selection pane="bottomLeft" activeCell="F25" sqref="F25"/>
    </sheetView>
  </sheetViews>
  <sheetFormatPr defaultColWidth="8.85546875" defaultRowHeight="22.35" customHeight="1" zeroHeight="1"/>
  <cols>
    <col min="1" max="1" width="47.5703125" style="2" customWidth="1"/>
    <col min="2" max="2" width="2.5703125" style="2" customWidth="1"/>
    <col min="3" max="3" width="7.5703125" style="2" customWidth="1"/>
    <col min="4" max="4" width="16.140625" style="2" customWidth="1"/>
    <col min="5" max="5" width="1.5703125" style="2" bestFit="1" customWidth="1"/>
    <col min="6" max="6" width="65.140625" style="3" customWidth="1"/>
    <col min="7" max="7" width="2.85546875" style="2" customWidth="1"/>
    <col min="8" max="8" width="19.42578125" style="2" hidden="1" customWidth="1"/>
    <col min="9" max="14" width="8.85546875" style="2" hidden="1" customWidth="1"/>
    <col min="15" max="17" width="8.85546875" style="2" customWidth="1"/>
    <col min="18" max="16384" width="8.85546875" style="2"/>
  </cols>
  <sheetData>
    <row r="1" spans="1:17" ht="22.35" customHeight="1">
      <c r="A1" s="224"/>
      <c r="B1" s="437"/>
      <c r="C1" s="437"/>
      <c r="D1" s="437"/>
      <c r="E1" s="434" t="s">
        <v>18</v>
      </c>
      <c r="F1" s="434"/>
      <c r="G1" s="434"/>
      <c r="H1" s="14"/>
      <c r="O1" s="224"/>
      <c r="P1" s="224"/>
      <c r="Q1" s="224"/>
    </row>
    <row r="2" spans="1:17" ht="55.7" customHeight="1">
      <c r="A2" s="224"/>
      <c r="B2" s="437"/>
      <c r="C2" s="437"/>
      <c r="D2" s="437"/>
      <c r="E2" s="434"/>
      <c r="F2" s="434"/>
      <c r="G2" s="434"/>
      <c r="O2" s="224"/>
      <c r="P2" s="224"/>
      <c r="Q2" s="224"/>
    </row>
    <row r="3" spans="1:17" ht="12" customHeight="1" thickBot="1">
      <c r="A3" s="224"/>
      <c r="B3" s="6"/>
      <c r="C3" s="4"/>
      <c r="D3" s="4"/>
      <c r="E3" s="4"/>
      <c r="F3" s="5"/>
      <c r="G3" s="6"/>
      <c r="O3" s="224"/>
      <c r="P3" s="224"/>
      <c r="Q3" s="224"/>
    </row>
    <row r="4" spans="1:17" ht="22.35" customHeight="1">
      <c r="A4" s="224"/>
      <c r="B4" s="6"/>
      <c r="C4" s="435" t="s">
        <v>0</v>
      </c>
      <c r="D4" s="436"/>
      <c r="E4" s="15" t="s">
        <v>11</v>
      </c>
      <c r="F4" s="336" t="s">
        <v>1058</v>
      </c>
      <c r="G4" s="6"/>
      <c r="O4" s="224"/>
      <c r="P4" s="224"/>
      <c r="Q4" s="224"/>
    </row>
    <row r="5" spans="1:17" ht="22.35" customHeight="1">
      <c r="A5" s="224"/>
      <c r="B5" s="6"/>
      <c r="C5" s="432" t="s">
        <v>1</v>
      </c>
      <c r="D5" s="433"/>
      <c r="E5" s="18" t="s">
        <v>11</v>
      </c>
      <c r="F5" s="336" t="s">
        <v>1059</v>
      </c>
      <c r="G5" s="6"/>
      <c r="O5" s="224"/>
      <c r="P5" s="224"/>
      <c r="Q5" s="224"/>
    </row>
    <row r="6" spans="1:17" ht="22.35" customHeight="1">
      <c r="A6" s="224"/>
      <c r="B6" s="6"/>
      <c r="C6" s="20" t="s">
        <v>341</v>
      </c>
      <c r="D6" s="18"/>
      <c r="E6" s="18"/>
      <c r="F6" s="338" t="str">
        <f>CONCATENATE(F7," ",F11,", ",F12,", ",F13)</f>
        <v>Jl. Mangundarmo No. 85 Tulusbesar Tulusbesar, Tumpang, Malang</v>
      </c>
      <c r="G6" s="6"/>
      <c r="O6" s="224"/>
      <c r="P6" s="224"/>
      <c r="Q6" s="224"/>
    </row>
    <row r="7" spans="1:17" ht="22.35" customHeight="1">
      <c r="A7" s="224"/>
      <c r="B7" s="6"/>
      <c r="C7" s="16" t="s">
        <v>6</v>
      </c>
      <c r="D7" s="17"/>
      <c r="E7" s="18" t="s">
        <v>11</v>
      </c>
      <c r="F7" s="336" t="s">
        <v>1060</v>
      </c>
      <c r="G7" s="6"/>
      <c r="J7" s="226"/>
      <c r="O7" s="224"/>
      <c r="P7" s="224"/>
      <c r="Q7" s="224"/>
    </row>
    <row r="8" spans="1:17" ht="22.35" customHeight="1">
      <c r="A8" s="224"/>
      <c r="B8" s="6"/>
      <c r="C8" s="17" t="s">
        <v>7</v>
      </c>
      <c r="D8" s="19"/>
      <c r="E8" s="18" t="s">
        <v>11</v>
      </c>
      <c r="F8" s="336" t="s">
        <v>1051</v>
      </c>
      <c r="G8" s="6"/>
      <c r="J8" s="226"/>
      <c r="O8" s="224"/>
      <c r="P8" s="224"/>
      <c r="Q8" s="224"/>
    </row>
    <row r="9" spans="1:17" ht="22.35" customHeight="1">
      <c r="A9" s="224"/>
      <c r="B9" s="6"/>
      <c r="C9" s="17" t="s">
        <v>8</v>
      </c>
      <c r="D9" s="19"/>
      <c r="E9" s="18" t="s">
        <v>11</v>
      </c>
      <c r="F9" s="336" t="s">
        <v>1061</v>
      </c>
      <c r="G9" s="6"/>
      <c r="J9" s="226"/>
      <c r="O9" s="224"/>
      <c r="P9" s="224"/>
      <c r="Q9" s="224"/>
    </row>
    <row r="10" spans="1:17" ht="22.35" customHeight="1">
      <c r="A10" s="224"/>
      <c r="B10" s="6"/>
      <c r="C10" s="17" t="s">
        <v>9</v>
      </c>
      <c r="D10" s="19"/>
      <c r="E10" s="18" t="s">
        <v>11</v>
      </c>
      <c r="F10" s="336" t="s">
        <v>1062</v>
      </c>
      <c r="G10" s="6"/>
      <c r="J10" s="226"/>
      <c r="O10" s="224"/>
      <c r="P10" s="224"/>
      <c r="Q10" s="224"/>
    </row>
    <row r="11" spans="1:17" ht="22.35" customHeight="1">
      <c r="A11" s="224"/>
      <c r="B11" s="6"/>
      <c r="C11" s="17" t="s">
        <v>10</v>
      </c>
      <c r="D11" s="19"/>
      <c r="E11" s="18" t="s">
        <v>11</v>
      </c>
      <c r="F11" s="336" t="s">
        <v>1063</v>
      </c>
      <c r="G11" s="6"/>
      <c r="J11" s="226"/>
      <c r="O11" s="224"/>
      <c r="P11" s="224"/>
      <c r="Q11" s="224"/>
    </row>
    <row r="12" spans="1:17" ht="22.35" customHeight="1">
      <c r="A12" s="224"/>
      <c r="B12" s="6"/>
      <c r="C12" s="17" t="s">
        <v>12</v>
      </c>
      <c r="D12" s="19"/>
      <c r="E12" s="18" t="s">
        <v>11</v>
      </c>
      <c r="F12" s="336" t="s">
        <v>373</v>
      </c>
      <c r="G12" s="6"/>
      <c r="J12" s="226"/>
      <c r="O12" s="224"/>
      <c r="P12" s="224"/>
      <c r="Q12" s="224"/>
    </row>
    <row r="13" spans="1:17" ht="22.35" customHeight="1">
      <c r="A13" s="224"/>
      <c r="B13" s="6"/>
      <c r="C13" s="17" t="s">
        <v>13</v>
      </c>
      <c r="D13" s="19"/>
      <c r="E13" s="18" t="s">
        <v>11</v>
      </c>
      <c r="F13" s="336" t="s">
        <v>374</v>
      </c>
      <c r="G13" s="6"/>
      <c r="O13" s="224"/>
      <c r="P13" s="224"/>
      <c r="Q13" s="224"/>
    </row>
    <row r="14" spans="1:17" ht="22.35" customHeight="1">
      <c r="A14" s="224"/>
      <c r="B14" s="6"/>
      <c r="C14" s="20" t="s">
        <v>342</v>
      </c>
      <c r="D14" s="18"/>
      <c r="E14" s="18" t="s">
        <v>11</v>
      </c>
      <c r="F14" s="336" t="s">
        <v>375</v>
      </c>
      <c r="G14" s="6"/>
      <c r="O14" s="224"/>
      <c r="P14" s="224"/>
      <c r="Q14" s="224"/>
    </row>
    <row r="15" spans="1:17" ht="22.35" customHeight="1">
      <c r="A15" s="224"/>
      <c r="B15" s="6"/>
      <c r="C15" s="432" t="s">
        <v>4</v>
      </c>
      <c r="D15" s="433"/>
      <c r="E15" s="18" t="s">
        <v>11</v>
      </c>
      <c r="F15" s="336" t="s">
        <v>1070</v>
      </c>
      <c r="G15" s="6"/>
      <c r="O15" s="224"/>
      <c r="P15" s="224"/>
      <c r="Q15" s="224"/>
    </row>
    <row r="16" spans="1:17" ht="22.35" customHeight="1">
      <c r="A16" s="224"/>
      <c r="B16" s="6"/>
      <c r="C16" s="16" t="s">
        <v>5</v>
      </c>
      <c r="D16" s="17"/>
      <c r="E16" s="18" t="s">
        <v>11</v>
      </c>
      <c r="F16" s="336" t="s">
        <v>1069</v>
      </c>
      <c r="G16" s="6"/>
      <c r="O16" s="224"/>
      <c r="P16" s="224"/>
      <c r="Q16" s="224"/>
    </row>
    <row r="17" spans="1:17" ht="22.35" customHeight="1">
      <c r="A17" s="224"/>
      <c r="B17" s="6"/>
      <c r="C17" s="432" t="s">
        <v>343</v>
      </c>
      <c r="D17" s="433"/>
      <c r="E17" s="18" t="s">
        <v>11</v>
      </c>
      <c r="F17" s="336" t="s">
        <v>376</v>
      </c>
      <c r="G17" s="6"/>
      <c r="O17" s="224"/>
      <c r="P17" s="224"/>
      <c r="Q17" s="224"/>
    </row>
    <row r="18" spans="1:17" ht="22.35" customHeight="1">
      <c r="A18" s="224"/>
      <c r="B18" s="6"/>
      <c r="C18" s="20" t="s">
        <v>14</v>
      </c>
      <c r="D18" s="18"/>
      <c r="E18" s="18" t="s">
        <v>11</v>
      </c>
      <c r="F18" s="336" t="s">
        <v>1068</v>
      </c>
      <c r="G18" s="6"/>
      <c r="H18" s="2" t="s">
        <v>228</v>
      </c>
      <c r="I18" s="2" t="e" cm="1">
        <f t="array" aca="1" ref="I18" ca="1">_xlfn.IFS(F18="1 (satu)",1,F18="2 (dua)",2,F18="3 (tiga)",3,F18="4 (empat)",4,F18="5 (lima)",5,F18="6 (enam)",6)</f>
        <v>#NAME?</v>
      </c>
      <c r="J18" s="2" t="e">
        <f ca="1">I18+1</f>
        <v>#NAME?</v>
      </c>
      <c r="K18" s="2" t="e" cm="1">
        <f t="array" aca="1" ref="K18" ca="1">_xlfn.IFS(J18=2,"2 (Dua)",J18=3,"3 (Tiga)",J18=4,"4 (Empat)",J18=5,"5 (Lima)",J18=6,"6 (Enam)",J18=7,"")</f>
        <v>#NAME?</v>
      </c>
      <c r="O18" s="224"/>
      <c r="P18" s="224"/>
      <c r="Q18" s="224"/>
    </row>
    <row r="19" spans="1:17" ht="22.35" customHeight="1">
      <c r="A19" s="224"/>
      <c r="B19" s="6"/>
      <c r="C19" s="20" t="s">
        <v>15</v>
      </c>
      <c r="D19" s="18"/>
      <c r="E19" s="18" t="s">
        <v>11</v>
      </c>
      <c r="F19" s="336" t="s">
        <v>255</v>
      </c>
      <c r="G19" s="6"/>
      <c r="H19" s="2" t="s">
        <v>229</v>
      </c>
      <c r="I19" s="2" cm="1">
        <f t="array" ref="I19">_xlfn.IFS(F19="1 (Ganjil)",1,F19="2 (Genap)",2)</f>
        <v>1</v>
      </c>
      <c r="J19" s="2">
        <v>1</v>
      </c>
      <c r="K19" s="2">
        <v>2</v>
      </c>
      <c r="L19" s="2">
        <v>3</v>
      </c>
      <c r="M19" s="2">
        <v>4</v>
      </c>
      <c r="N19" s="2">
        <v>5</v>
      </c>
      <c r="O19" s="224"/>
      <c r="P19" s="224"/>
      <c r="Q19" s="224"/>
    </row>
    <row r="20" spans="1:17" ht="22.35" customHeight="1" thickBot="1">
      <c r="A20" s="224"/>
      <c r="B20" s="6"/>
      <c r="C20" s="21" t="s">
        <v>16</v>
      </c>
      <c r="D20" s="22"/>
      <c r="E20" s="22" t="s">
        <v>11</v>
      </c>
      <c r="F20" s="337" t="s">
        <v>383</v>
      </c>
      <c r="G20" s="6"/>
      <c r="I20" s="186" t="e">
        <f ca="1">CONCATENATE($I$18,$I$19)*1</f>
        <v>#NAME?</v>
      </c>
      <c r="J20" s="186" t="e">
        <f ca="1">CONCATENATE($I$18,$I$19,J19)*1</f>
        <v>#NAME?</v>
      </c>
      <c r="K20" s="186" t="e">
        <f t="shared" ref="K20:N20" ca="1" si="0">CONCATENATE($I$18,$I$19,K19)*1</f>
        <v>#NAME?</v>
      </c>
      <c r="L20" s="186" t="e">
        <f t="shared" ca="1" si="0"/>
        <v>#NAME?</v>
      </c>
      <c r="M20" s="186" t="e">
        <f t="shared" ca="1" si="0"/>
        <v>#NAME?</v>
      </c>
      <c r="N20" s="186" t="e">
        <f t="shared" ca="1" si="0"/>
        <v>#NAME?</v>
      </c>
      <c r="O20" s="224"/>
      <c r="P20" s="224"/>
      <c r="Q20" s="224"/>
    </row>
    <row r="21" spans="1:17" ht="22.35" customHeight="1" thickBot="1">
      <c r="A21" s="224"/>
      <c r="B21" s="6"/>
      <c r="C21" s="21" t="s">
        <v>19</v>
      </c>
      <c r="D21" s="22"/>
      <c r="E21" s="22" t="s">
        <v>11</v>
      </c>
      <c r="F21" s="336" t="s">
        <v>377</v>
      </c>
      <c r="G21" s="6"/>
      <c r="O21" s="224"/>
      <c r="P21" s="224"/>
      <c r="Q21" s="224"/>
    </row>
    <row r="22" spans="1:17" ht="22.35" customHeight="1" thickBot="1">
      <c r="A22" s="224"/>
      <c r="B22" s="6"/>
      <c r="C22" s="21" t="s">
        <v>20</v>
      </c>
      <c r="D22" s="22"/>
      <c r="E22" s="22" t="s">
        <v>11</v>
      </c>
      <c r="F22" s="336" t="s">
        <v>1067</v>
      </c>
      <c r="G22" s="6"/>
      <c r="O22" s="224"/>
      <c r="P22" s="224"/>
      <c r="Q22" s="224"/>
    </row>
    <row r="23" spans="1:17" ht="22.35" customHeight="1" thickBot="1">
      <c r="A23" s="224"/>
      <c r="B23" s="6"/>
      <c r="C23" s="432" t="s">
        <v>2</v>
      </c>
      <c r="D23" s="433"/>
      <c r="E23" s="22" t="s">
        <v>11</v>
      </c>
      <c r="F23" s="336" t="s">
        <v>1065</v>
      </c>
      <c r="G23" s="6"/>
      <c r="O23" s="224"/>
      <c r="P23" s="224"/>
      <c r="Q23" s="224"/>
    </row>
    <row r="24" spans="1:17" ht="22.35" customHeight="1" thickBot="1">
      <c r="A24" s="224"/>
      <c r="B24" s="6"/>
      <c r="C24" s="432" t="s">
        <v>3</v>
      </c>
      <c r="D24" s="433"/>
      <c r="E24" s="22" t="s">
        <v>11</v>
      </c>
      <c r="F24" s="336" t="s">
        <v>1066</v>
      </c>
      <c r="G24" s="6"/>
      <c r="O24" s="224"/>
      <c r="P24" s="224"/>
      <c r="Q24" s="224"/>
    </row>
    <row r="25" spans="1:17" ht="22.35" customHeight="1" thickBot="1">
      <c r="A25" s="224"/>
      <c r="B25" s="6"/>
      <c r="C25" s="21" t="s">
        <v>344</v>
      </c>
      <c r="D25" s="22"/>
      <c r="E25" s="22" t="s">
        <v>11</v>
      </c>
      <c r="F25" s="336"/>
      <c r="G25" s="6"/>
      <c r="O25" s="224"/>
      <c r="P25" s="224"/>
      <c r="Q25" s="224"/>
    </row>
    <row r="26" spans="1:17" ht="22.35" customHeight="1" thickBot="1">
      <c r="A26" s="224"/>
      <c r="B26" s="6"/>
      <c r="C26" s="21" t="s">
        <v>345</v>
      </c>
      <c r="D26" s="22"/>
      <c r="E26" s="22" t="s">
        <v>11</v>
      </c>
      <c r="F26" s="336" t="s">
        <v>1064</v>
      </c>
      <c r="G26" s="6"/>
      <c r="O26" s="224"/>
      <c r="P26" s="224"/>
      <c r="Q26" s="224"/>
    </row>
    <row r="27" spans="1:17" ht="13.35" customHeight="1">
      <c r="A27" s="224"/>
      <c r="B27" s="6"/>
      <c r="C27" s="6"/>
      <c r="D27" s="6"/>
      <c r="E27" s="6"/>
      <c r="F27" s="7"/>
      <c r="G27" s="6"/>
      <c r="O27" s="224"/>
      <c r="P27" s="224"/>
      <c r="Q27" s="224"/>
    </row>
    <row r="28" spans="1:17" ht="22.35" customHeight="1">
      <c r="A28" s="224"/>
      <c r="B28" s="224"/>
      <c r="C28" s="224"/>
      <c r="D28" s="224"/>
      <c r="E28" s="224"/>
      <c r="F28" s="225"/>
      <c r="G28" s="224"/>
      <c r="O28" s="224"/>
      <c r="P28" s="224"/>
      <c r="Q28" s="224"/>
    </row>
  </sheetData>
  <sheetProtection algorithmName="SHA-512" hashValue="DL1XuNFkO8Ds4TA53QWJa15f5qA1StiaIuNwaB28WMfhpHcWrcqBwnm/3bt7LPbtxbZRbYEvHb+sv1w1PR+Now==" saltValue="B2o9o9g2e/9Y+53J25Da3w==" spinCount="100000" sheet="1" objects="1" scenarios="1" selectLockedCells="1"/>
  <mergeCells count="8">
    <mergeCell ref="C23:D23"/>
    <mergeCell ref="C24:D24"/>
    <mergeCell ref="E1:G2"/>
    <mergeCell ref="C17:D17"/>
    <mergeCell ref="C4:D4"/>
    <mergeCell ref="C5:D5"/>
    <mergeCell ref="C15:D15"/>
    <mergeCell ref="B1:D2"/>
  </mergeCells>
  <phoneticPr fontId="25" type="noConversion"/>
  <conditionalFormatting sqref="F18:F19 F22">
    <cfRule type="containsBlanks" dxfId="111" priority="4">
      <formula>LEN(TRIM(F18))=0</formula>
    </cfRule>
  </conditionalFormatting>
  <dataValidations count="4">
    <dataValidation type="list" allowBlank="1" showInputMessage="1" showErrorMessage="1" sqref="F18">
      <formula1>"1 (satu),2 (dua),3 (tiga),4 (empat), 5 (lima),6 (enam)"</formula1>
    </dataValidation>
    <dataValidation type="list" allowBlank="1" showInputMessage="1" showErrorMessage="1" sqref="F19">
      <formula1>"1 (Ganjil),2 (Genap)"</formula1>
    </dataValidation>
    <dataValidation type="list" allowBlank="1" showInputMessage="1" showErrorMessage="1" sqref="F21">
      <formula1>"2025-2026,2026-2027"</formula1>
    </dataValidation>
    <dataValidation type="list" allowBlank="1" showInputMessage="1" showErrorMessage="1" sqref="F17">
      <formula1>"A, B, C"</formula1>
    </dataValidation>
  </dataValidations>
  <pageMargins left="0.7" right="0.7" top="0.75" bottom="0.75" header="0.3" footer="0.3"/>
  <pageSetup paperSize="9"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7"/>
  <sheetViews>
    <sheetView workbookViewId="0">
      <selection activeCell="C22" sqref="C22"/>
    </sheetView>
  </sheetViews>
  <sheetFormatPr defaultColWidth="9.140625" defaultRowHeight="14.45" customHeight="1"/>
  <cols>
    <col min="1" max="1" width="6" style="9" customWidth="1"/>
    <col min="2" max="2" width="38" style="8" customWidth="1"/>
    <col min="3" max="3" width="17.42578125" style="8" bestFit="1" customWidth="1"/>
    <col min="4" max="4" width="14.140625" style="8" customWidth="1"/>
    <col min="5" max="5" width="9.5703125" style="8" customWidth="1"/>
    <col min="6" max="6" width="24.140625" style="8" customWidth="1"/>
    <col min="7" max="7" width="14.85546875" style="8" customWidth="1"/>
    <col min="8" max="8" width="19.5703125" style="8" customWidth="1"/>
    <col min="9" max="9" width="34.28515625" style="8" customWidth="1"/>
    <col min="10" max="10" width="34.28515625" style="8" hidden="1" customWidth="1"/>
    <col min="11" max="11" width="36" style="8" customWidth="1"/>
    <col min="12" max="13" width="5" style="8" customWidth="1"/>
    <col min="14" max="15" width="18.140625" style="8" customWidth="1"/>
    <col min="16" max="16" width="9.28515625" style="8" customWidth="1"/>
    <col min="17" max="17" width="57.42578125" style="8" hidden="1" customWidth="1"/>
    <col min="18" max="19" width="19.5703125" style="8" customWidth="1"/>
    <col min="20" max="21" width="17" style="8" customWidth="1"/>
    <col min="22" max="22" width="36.42578125" style="8" customWidth="1"/>
    <col min="23" max="23" width="25.5703125" style="8" customWidth="1"/>
    <col min="24" max="24" width="18.42578125" style="8" customWidth="1"/>
    <col min="25" max="25" width="14" style="8" customWidth="1"/>
    <col min="26" max="26" width="14.85546875" style="8" customWidth="1"/>
    <col min="27" max="27" width="18.85546875" style="8" customWidth="1"/>
    <col min="28" max="28" width="17.85546875" style="8" customWidth="1"/>
    <col min="29" max="29" width="23.5703125" style="8" customWidth="1"/>
    <col min="30" max="30" width="15.85546875" style="8" customWidth="1"/>
    <col min="31" max="31" width="9.140625" style="8" customWidth="1"/>
    <col min="32" max="16384" width="9.140625" style="8"/>
  </cols>
  <sheetData>
    <row r="1" spans="1:30" ht="12.6" customHeight="1">
      <c r="A1" s="439" t="s">
        <v>21</v>
      </c>
      <c r="B1" s="439"/>
      <c r="C1" s="439"/>
      <c r="D1" s="439"/>
      <c r="E1" s="439"/>
      <c r="F1" s="439"/>
      <c r="G1" s="439"/>
      <c r="H1" s="439"/>
      <c r="I1" s="439"/>
      <c r="J1" s="439"/>
      <c r="K1" s="439"/>
      <c r="L1" s="439"/>
      <c r="M1" s="439"/>
      <c r="N1" s="439"/>
      <c r="O1" s="439"/>
      <c r="P1" s="439"/>
      <c r="Q1" s="439"/>
      <c r="R1" s="439"/>
      <c r="S1" s="439"/>
      <c r="T1" s="439"/>
      <c r="U1" s="439"/>
      <c r="V1" s="439"/>
      <c r="W1" s="439"/>
      <c r="X1" s="439"/>
      <c r="Y1" s="439"/>
      <c r="Z1" s="439"/>
      <c r="AA1" s="439"/>
      <c r="AB1" s="439"/>
      <c r="AC1" s="439"/>
      <c r="AD1" s="439"/>
    </row>
    <row r="2" spans="1:30" ht="12.6" customHeight="1">
      <c r="A2" s="439"/>
      <c r="B2" s="439"/>
      <c r="C2" s="439"/>
      <c r="D2" s="439"/>
      <c r="E2" s="439"/>
      <c r="F2" s="439"/>
      <c r="G2" s="439"/>
      <c r="H2" s="439"/>
      <c r="I2" s="439"/>
      <c r="J2" s="439"/>
      <c r="K2" s="439"/>
      <c r="L2" s="439"/>
      <c r="M2" s="439"/>
      <c r="N2" s="439"/>
      <c r="O2" s="439"/>
      <c r="P2" s="439"/>
      <c r="Q2" s="439"/>
      <c r="R2" s="439"/>
      <c r="S2" s="439"/>
      <c r="T2" s="439"/>
      <c r="U2" s="439"/>
      <c r="V2" s="439"/>
      <c r="W2" s="439"/>
      <c r="X2" s="439"/>
      <c r="Y2" s="439"/>
      <c r="Z2" s="439"/>
      <c r="AA2" s="439"/>
      <c r="AB2" s="439"/>
      <c r="AC2" s="439"/>
      <c r="AD2" s="439"/>
    </row>
    <row r="3" spans="1:30" ht="12.6" customHeight="1">
      <c r="A3" s="439"/>
      <c r="B3" s="439"/>
      <c r="C3" s="439"/>
      <c r="D3" s="439"/>
      <c r="E3" s="439"/>
      <c r="F3" s="439"/>
      <c r="G3" s="439"/>
      <c r="H3" s="439"/>
      <c r="I3" s="439"/>
      <c r="J3" s="439"/>
      <c r="K3" s="439"/>
      <c r="L3" s="439"/>
      <c r="M3" s="439"/>
      <c r="N3" s="439"/>
      <c r="O3" s="439"/>
      <c r="P3" s="439"/>
      <c r="Q3" s="439"/>
      <c r="R3" s="439"/>
      <c r="S3" s="439"/>
      <c r="T3" s="439"/>
      <c r="U3" s="439"/>
      <c r="V3" s="439"/>
      <c r="W3" s="439"/>
      <c r="X3" s="439"/>
      <c r="Y3" s="439"/>
      <c r="Z3" s="439"/>
      <c r="AA3" s="439"/>
      <c r="AB3" s="439"/>
      <c r="AC3" s="439"/>
      <c r="AD3" s="439"/>
    </row>
    <row r="4" spans="1:30" ht="12.6" customHeight="1">
      <c r="A4" s="440"/>
      <c r="B4" s="440"/>
      <c r="C4" s="440"/>
      <c r="D4" s="440"/>
      <c r="E4" s="440"/>
      <c r="F4" s="440"/>
      <c r="G4" s="440"/>
      <c r="H4" s="440"/>
      <c r="I4" s="440"/>
      <c r="J4" s="440"/>
      <c r="K4" s="440"/>
      <c r="L4" s="440"/>
      <c r="M4" s="440"/>
      <c r="N4" s="440"/>
      <c r="O4" s="440"/>
      <c r="P4" s="440"/>
      <c r="Q4" s="440"/>
      <c r="R4" s="440"/>
      <c r="S4" s="440"/>
      <c r="T4" s="440"/>
      <c r="U4" s="440"/>
      <c r="V4" s="440"/>
      <c r="W4" s="440"/>
      <c r="X4" s="440"/>
      <c r="Y4" s="440"/>
      <c r="Z4" s="440"/>
      <c r="AA4" s="440"/>
      <c r="AB4" s="440"/>
      <c r="AC4" s="440"/>
      <c r="AD4" s="440"/>
    </row>
    <row r="5" spans="1:30" ht="21" customHeight="1">
      <c r="A5" s="438" t="s">
        <v>22</v>
      </c>
      <c r="B5" s="438" t="s">
        <v>23</v>
      </c>
      <c r="C5" s="438" t="s">
        <v>26</v>
      </c>
      <c r="D5" s="441" t="s">
        <v>333</v>
      </c>
      <c r="E5" s="441" t="s">
        <v>25</v>
      </c>
      <c r="F5" s="441" t="s">
        <v>24</v>
      </c>
      <c r="G5" s="441" t="s">
        <v>27</v>
      </c>
      <c r="H5" s="442" t="s">
        <v>334</v>
      </c>
      <c r="I5" s="442" t="s">
        <v>335</v>
      </c>
      <c r="J5" s="443" t="s">
        <v>339</v>
      </c>
      <c r="K5" s="447" t="s">
        <v>28</v>
      </c>
      <c r="L5" s="448"/>
      <c r="M5" s="448"/>
      <c r="N5" s="448"/>
      <c r="O5" s="448"/>
      <c r="P5" s="449"/>
      <c r="Q5" s="443" t="s">
        <v>336</v>
      </c>
      <c r="R5" s="441" t="s">
        <v>29</v>
      </c>
      <c r="S5" s="441"/>
      <c r="T5" s="441"/>
      <c r="U5" s="441"/>
      <c r="V5" s="441"/>
      <c r="W5" s="441"/>
      <c r="X5" s="441"/>
      <c r="Y5" s="441"/>
      <c r="Z5" s="441"/>
      <c r="AA5" s="441" t="s">
        <v>30</v>
      </c>
      <c r="AB5" s="441"/>
      <c r="AC5" s="441"/>
      <c r="AD5" s="441"/>
    </row>
    <row r="6" spans="1:30" ht="16.5" customHeight="1">
      <c r="A6" s="438"/>
      <c r="B6" s="438"/>
      <c r="C6" s="438"/>
      <c r="D6" s="441"/>
      <c r="E6" s="441"/>
      <c r="F6" s="441"/>
      <c r="G6" s="441"/>
      <c r="H6" s="446"/>
      <c r="I6" s="446"/>
      <c r="J6" s="444"/>
      <c r="K6" s="442" t="s">
        <v>6</v>
      </c>
      <c r="L6" s="442" t="s">
        <v>7</v>
      </c>
      <c r="M6" s="442" t="s">
        <v>8</v>
      </c>
      <c r="N6" s="442" t="s">
        <v>337</v>
      </c>
      <c r="O6" s="442" t="s">
        <v>37</v>
      </c>
      <c r="P6" s="442" t="s">
        <v>338</v>
      </c>
      <c r="Q6" s="444"/>
      <c r="R6" s="441" t="s">
        <v>31</v>
      </c>
      <c r="S6" s="441" t="s">
        <v>32</v>
      </c>
      <c r="T6" s="441" t="s">
        <v>33</v>
      </c>
      <c r="U6" s="441" t="s">
        <v>34</v>
      </c>
      <c r="V6" s="441" t="s">
        <v>35</v>
      </c>
      <c r="W6" s="441"/>
      <c r="X6" s="441"/>
      <c r="Y6" s="441"/>
      <c r="Z6" s="441"/>
      <c r="AA6" s="441"/>
      <c r="AB6" s="441"/>
      <c r="AC6" s="441"/>
      <c r="AD6" s="441"/>
    </row>
    <row r="7" spans="1:30" ht="33">
      <c r="A7" s="438"/>
      <c r="B7" s="438"/>
      <c r="C7" s="438"/>
      <c r="D7" s="441"/>
      <c r="E7" s="441"/>
      <c r="F7" s="441"/>
      <c r="G7" s="442"/>
      <c r="H7" s="446"/>
      <c r="I7" s="446"/>
      <c r="J7" s="445"/>
      <c r="K7" s="450"/>
      <c r="L7" s="450"/>
      <c r="M7" s="450"/>
      <c r="N7" s="450"/>
      <c r="O7" s="450"/>
      <c r="P7" s="450"/>
      <c r="Q7" s="445"/>
      <c r="R7" s="441"/>
      <c r="S7" s="441"/>
      <c r="T7" s="441"/>
      <c r="U7" s="441"/>
      <c r="V7" s="210" t="s">
        <v>36</v>
      </c>
      <c r="W7" s="210" t="s">
        <v>337</v>
      </c>
      <c r="X7" s="210" t="s">
        <v>37</v>
      </c>
      <c r="Y7" s="210" t="s">
        <v>38</v>
      </c>
      <c r="Z7" s="210" t="s">
        <v>39</v>
      </c>
      <c r="AA7" s="210" t="s">
        <v>40</v>
      </c>
      <c r="AB7" s="210" t="s">
        <v>41</v>
      </c>
      <c r="AC7" s="210" t="s">
        <v>42</v>
      </c>
      <c r="AD7" s="210" t="s">
        <v>112</v>
      </c>
    </row>
    <row r="8" spans="1:30" ht="16.5">
      <c r="A8" s="13">
        <f>IFERROR(IF(B8="","",1),"")</f>
        <v>1</v>
      </c>
      <c r="B8" s="423" t="s">
        <v>1071</v>
      </c>
      <c r="C8" s="23" t="s">
        <v>1145</v>
      </c>
      <c r="D8" s="428">
        <v>1130</v>
      </c>
      <c r="E8" s="212" t="s">
        <v>378</v>
      </c>
      <c r="F8" s="423" t="s">
        <v>1085</v>
      </c>
      <c r="G8" s="211" t="s">
        <v>206</v>
      </c>
      <c r="H8" s="424" t="s">
        <v>1094</v>
      </c>
      <c r="I8" s="425">
        <v>43318</v>
      </c>
      <c r="J8" s="25" t="str">
        <f>CONCATENATE(H8,", ",I8)</f>
        <v>MALANG, 43318</v>
      </c>
      <c r="K8" s="424" t="s">
        <v>1105</v>
      </c>
      <c r="L8" s="25"/>
      <c r="M8" s="25"/>
      <c r="N8" s="249" t="s">
        <v>372</v>
      </c>
      <c r="O8" s="249" t="s">
        <v>373</v>
      </c>
      <c r="P8" s="25">
        <v>65156</v>
      </c>
      <c r="Q8" s="25" t="str">
        <f>CONCATENATE(K8," RT ",L8," RW ",M8," ",N8," ",O8,". Kode Pos: ",P8)</f>
        <v>Jl. MANGUNDARMO RT. 35 RW. 03 DESA TULUSBESAR KEC. TUMPANG RT  RW  Slamet Tumpang. Kode Pos: 65156</v>
      </c>
      <c r="R8" s="425" t="s">
        <v>1116</v>
      </c>
      <c r="S8" s="425" t="s">
        <v>1142</v>
      </c>
      <c r="T8" s="249"/>
      <c r="U8" s="249"/>
      <c r="V8" s="424" t="s">
        <v>1105</v>
      </c>
      <c r="W8" s="249"/>
      <c r="X8" s="249"/>
      <c r="Y8" s="427" t="s">
        <v>1094</v>
      </c>
      <c r="Z8" s="427" t="s">
        <v>1143</v>
      </c>
      <c r="AA8" s="249"/>
      <c r="AB8" s="249"/>
      <c r="AC8" s="249"/>
      <c r="AD8" s="250"/>
    </row>
    <row r="9" spans="1:30" ht="16.5">
      <c r="A9" s="13">
        <f>IFERROR(IF(B9="","",A8+1),"")</f>
        <v>2</v>
      </c>
      <c r="B9" s="423" t="s">
        <v>1072</v>
      </c>
      <c r="C9" s="23" t="s">
        <v>1152</v>
      </c>
      <c r="D9" s="428">
        <v>1131</v>
      </c>
      <c r="E9" s="25" t="s">
        <v>378</v>
      </c>
      <c r="F9" s="423">
        <v>3187763857</v>
      </c>
      <c r="G9" s="211" t="s">
        <v>206</v>
      </c>
      <c r="H9" s="424" t="s">
        <v>1094</v>
      </c>
      <c r="I9" s="423" t="s">
        <v>1099</v>
      </c>
      <c r="J9" s="25"/>
      <c r="K9" s="423" t="s">
        <v>1106</v>
      </c>
      <c r="L9" s="25"/>
      <c r="M9" s="25"/>
      <c r="N9" s="25"/>
      <c r="O9" s="25"/>
      <c r="P9" s="25">
        <v>65156</v>
      </c>
      <c r="Q9" s="25"/>
      <c r="R9" s="423" t="s">
        <v>1117</v>
      </c>
      <c r="S9" s="423" t="s">
        <v>1129</v>
      </c>
      <c r="T9" s="25"/>
      <c r="U9" s="25"/>
      <c r="V9" s="423" t="s">
        <v>1106</v>
      </c>
      <c r="W9" s="25"/>
      <c r="X9" s="25"/>
      <c r="Y9" s="427" t="s">
        <v>1094</v>
      </c>
      <c r="Z9" s="427" t="s">
        <v>1143</v>
      </c>
      <c r="AA9" s="25"/>
      <c r="AB9" s="25"/>
      <c r="AC9" s="25"/>
      <c r="AD9" s="25"/>
    </row>
    <row r="10" spans="1:30" ht="16.5">
      <c r="A10" s="13">
        <f t="shared" ref="A10:A57" si="0">IFERROR(IF(B10="","",A9+1),"")</f>
        <v>3</v>
      </c>
      <c r="B10" s="423" t="s">
        <v>1073</v>
      </c>
      <c r="C10" s="23" t="s">
        <v>1146</v>
      </c>
      <c r="D10" s="428">
        <v>1132</v>
      </c>
      <c r="E10" s="25" t="s">
        <v>1144</v>
      </c>
      <c r="F10" s="423" t="s">
        <v>1086</v>
      </c>
      <c r="G10" s="211" t="s">
        <v>206</v>
      </c>
      <c r="H10" s="423" t="s">
        <v>1094</v>
      </c>
      <c r="I10" s="426">
        <v>43166</v>
      </c>
      <c r="J10" s="25"/>
      <c r="K10" s="424" t="s">
        <v>1107</v>
      </c>
      <c r="L10" s="25"/>
      <c r="M10" s="25"/>
      <c r="N10" s="25"/>
      <c r="O10" s="25"/>
      <c r="P10" s="25">
        <v>65156</v>
      </c>
      <c r="Q10" s="25"/>
      <c r="R10" s="426" t="s">
        <v>1118</v>
      </c>
      <c r="S10" s="426" t="s">
        <v>1130</v>
      </c>
      <c r="T10" s="25"/>
      <c r="U10" s="25"/>
      <c r="V10" s="424" t="s">
        <v>1107</v>
      </c>
      <c r="W10" s="25"/>
      <c r="X10" s="25"/>
      <c r="Y10" s="427" t="s">
        <v>1094</v>
      </c>
      <c r="Z10" s="427" t="s">
        <v>1143</v>
      </c>
      <c r="AA10" s="25"/>
      <c r="AB10" s="25"/>
      <c r="AC10" s="25"/>
      <c r="AD10" s="25"/>
    </row>
    <row r="11" spans="1:30" ht="16.5">
      <c r="A11" s="13">
        <f>IFERROR(IF(B11="","",A10+1),"")</f>
        <v>4</v>
      </c>
      <c r="B11" s="423" t="s">
        <v>1074</v>
      </c>
      <c r="C11" s="23" t="s">
        <v>1153</v>
      </c>
      <c r="D11" s="428">
        <v>1133</v>
      </c>
      <c r="E11" s="25" t="s">
        <v>1144</v>
      </c>
      <c r="F11" s="423">
        <v>3190167469</v>
      </c>
      <c r="G11" s="211" t="s">
        <v>206</v>
      </c>
      <c r="H11" s="424" t="s">
        <v>1095</v>
      </c>
      <c r="I11" s="425">
        <v>43800</v>
      </c>
      <c r="J11" s="25"/>
      <c r="K11" s="424" t="s">
        <v>1105</v>
      </c>
      <c r="L11" s="25"/>
      <c r="M11" s="25"/>
      <c r="N11" s="25"/>
      <c r="O11" s="25"/>
      <c r="P11" s="25">
        <v>65156</v>
      </c>
      <c r="Q11" s="25"/>
      <c r="R11" s="425" t="s">
        <v>1119</v>
      </c>
      <c r="S11" s="425" t="s">
        <v>1131</v>
      </c>
      <c r="T11" s="25"/>
      <c r="U11" s="25"/>
      <c r="V11" s="424" t="s">
        <v>1105</v>
      </c>
      <c r="W11" s="25"/>
      <c r="X11" s="25"/>
      <c r="Y11" s="427" t="s">
        <v>1094</v>
      </c>
      <c r="Z11" s="427" t="s">
        <v>1143</v>
      </c>
      <c r="AA11" s="25"/>
      <c r="AB11" s="25"/>
      <c r="AC11" s="25"/>
      <c r="AD11" s="25"/>
    </row>
    <row r="12" spans="1:30" ht="16.5">
      <c r="A12" s="13">
        <f t="shared" si="0"/>
        <v>5</v>
      </c>
      <c r="B12" s="423" t="s">
        <v>1075</v>
      </c>
      <c r="C12" s="23" t="s">
        <v>1147</v>
      </c>
      <c r="D12" s="428">
        <v>1134</v>
      </c>
      <c r="E12" s="25" t="s">
        <v>1144</v>
      </c>
      <c r="F12" s="423">
        <v>3194629363</v>
      </c>
      <c r="G12" s="211" t="s">
        <v>206</v>
      </c>
      <c r="H12" s="423" t="s">
        <v>1094</v>
      </c>
      <c r="I12" s="423" t="s">
        <v>1100</v>
      </c>
      <c r="J12" s="25"/>
      <c r="K12" s="423" t="s">
        <v>1108</v>
      </c>
      <c r="L12" s="25"/>
      <c r="M12" s="25"/>
      <c r="N12" s="25"/>
      <c r="O12" s="25"/>
      <c r="P12" s="25">
        <v>65156</v>
      </c>
      <c r="Q12" s="25"/>
      <c r="R12" s="423" t="s">
        <v>1120</v>
      </c>
      <c r="S12" s="423" t="s">
        <v>1132</v>
      </c>
      <c r="T12" s="25"/>
      <c r="U12" s="25"/>
      <c r="V12" s="423" t="s">
        <v>1108</v>
      </c>
      <c r="W12" s="25"/>
      <c r="X12" s="25"/>
      <c r="Y12" s="427" t="s">
        <v>1094</v>
      </c>
      <c r="Z12" s="427" t="s">
        <v>1143</v>
      </c>
      <c r="AA12" s="25"/>
      <c r="AB12" s="25"/>
      <c r="AC12" s="25"/>
      <c r="AD12" s="25"/>
    </row>
    <row r="13" spans="1:30" ht="16.5">
      <c r="A13" s="13">
        <f t="shared" si="0"/>
        <v>6</v>
      </c>
      <c r="B13" s="423" t="s">
        <v>1076</v>
      </c>
      <c r="C13" s="23" t="s">
        <v>1148</v>
      </c>
      <c r="D13" s="428">
        <v>1135</v>
      </c>
      <c r="E13" s="25" t="s">
        <v>1144</v>
      </c>
      <c r="F13" s="423">
        <v>3185710853</v>
      </c>
      <c r="G13" s="211" t="s">
        <v>206</v>
      </c>
      <c r="H13" s="424" t="s">
        <v>1094</v>
      </c>
      <c r="I13" s="426">
        <v>43318</v>
      </c>
      <c r="J13" s="25"/>
      <c r="K13" s="424" t="s">
        <v>1109</v>
      </c>
      <c r="L13" s="25"/>
      <c r="M13" s="25"/>
      <c r="N13" s="25"/>
      <c r="O13" s="25"/>
      <c r="P13" s="25">
        <v>65156</v>
      </c>
      <c r="Q13" s="25"/>
      <c r="R13" s="426" t="s">
        <v>1121</v>
      </c>
      <c r="S13" s="426" t="s">
        <v>1133</v>
      </c>
      <c r="T13" s="25"/>
      <c r="U13" s="25"/>
      <c r="V13" s="424" t="s">
        <v>1109</v>
      </c>
      <c r="W13" s="25"/>
      <c r="X13" s="25"/>
      <c r="Y13" s="427" t="s">
        <v>1094</v>
      </c>
      <c r="Z13" s="427" t="s">
        <v>1143</v>
      </c>
      <c r="AA13" s="25"/>
      <c r="AB13" s="25"/>
      <c r="AC13" s="25"/>
      <c r="AD13" s="25"/>
    </row>
    <row r="14" spans="1:30" ht="16.5">
      <c r="A14" s="13">
        <f t="shared" si="0"/>
        <v>7</v>
      </c>
      <c r="B14" s="423" t="s">
        <v>1077</v>
      </c>
      <c r="C14" s="23" t="s">
        <v>1154</v>
      </c>
      <c r="D14" s="428">
        <v>1136</v>
      </c>
      <c r="E14" s="25" t="s">
        <v>378</v>
      </c>
      <c r="F14" s="423">
        <v>3180172906</v>
      </c>
      <c r="G14" s="211" t="s">
        <v>206</v>
      </c>
      <c r="H14" s="424" t="s">
        <v>1094</v>
      </c>
      <c r="I14" s="423" t="s">
        <v>1101</v>
      </c>
      <c r="J14" s="25"/>
      <c r="K14" s="424" t="s">
        <v>1110</v>
      </c>
      <c r="L14" s="25"/>
      <c r="M14" s="25"/>
      <c r="N14" s="25"/>
      <c r="O14" s="25"/>
      <c r="P14" s="25">
        <v>65156</v>
      </c>
      <c r="Q14" s="25"/>
      <c r="R14" s="423" t="s">
        <v>1122</v>
      </c>
      <c r="S14" s="423" t="s">
        <v>1134</v>
      </c>
      <c r="T14" s="25"/>
      <c r="U14" s="25"/>
      <c r="V14" s="424" t="s">
        <v>1110</v>
      </c>
      <c r="W14" s="25"/>
      <c r="X14" s="25"/>
      <c r="Y14" s="427" t="s">
        <v>1094</v>
      </c>
      <c r="Z14" s="427" t="s">
        <v>1143</v>
      </c>
      <c r="AA14" s="25"/>
      <c r="AB14" s="25"/>
      <c r="AC14" s="25"/>
      <c r="AD14" s="25"/>
    </row>
    <row r="15" spans="1:30" ht="16.5">
      <c r="A15" s="13">
        <f t="shared" si="0"/>
        <v>8</v>
      </c>
      <c r="B15" s="423" t="s">
        <v>1078</v>
      </c>
      <c r="C15" s="23" t="s">
        <v>1149</v>
      </c>
      <c r="D15" s="428">
        <v>1137</v>
      </c>
      <c r="E15" s="25" t="s">
        <v>378</v>
      </c>
      <c r="F15" s="423" t="s">
        <v>1087</v>
      </c>
      <c r="G15" s="211" t="s">
        <v>206</v>
      </c>
      <c r="H15" s="424" t="s">
        <v>1094</v>
      </c>
      <c r="I15" s="425">
        <v>43380</v>
      </c>
      <c r="J15" s="25"/>
      <c r="K15" s="425" t="s">
        <v>1111</v>
      </c>
      <c r="L15" s="25"/>
      <c r="M15" s="25"/>
      <c r="N15" s="25"/>
      <c r="O15" s="25"/>
      <c r="P15" s="25">
        <v>65156</v>
      </c>
      <c r="Q15" s="25"/>
      <c r="R15" s="425" t="s">
        <v>1123</v>
      </c>
      <c r="S15" s="425" t="s">
        <v>1135</v>
      </c>
      <c r="T15" s="25"/>
      <c r="U15" s="25"/>
      <c r="V15" s="425" t="s">
        <v>1111</v>
      </c>
      <c r="W15" s="25"/>
      <c r="X15" s="25"/>
      <c r="Y15" s="427" t="s">
        <v>1094</v>
      </c>
      <c r="Z15" s="427" t="s">
        <v>1143</v>
      </c>
      <c r="AA15" s="25"/>
      <c r="AB15" s="25"/>
      <c r="AC15" s="25"/>
      <c r="AD15" s="25"/>
    </row>
    <row r="16" spans="1:30" ht="16.5">
      <c r="A16" s="13">
        <f t="shared" si="0"/>
        <v>9</v>
      </c>
      <c r="B16" s="423" t="s">
        <v>1079</v>
      </c>
      <c r="C16" s="23" t="s">
        <v>1150</v>
      </c>
      <c r="D16" s="428">
        <v>1138</v>
      </c>
      <c r="E16" s="25" t="s">
        <v>1144</v>
      </c>
      <c r="F16" s="423" t="s">
        <v>1088</v>
      </c>
      <c r="G16" s="211" t="s">
        <v>206</v>
      </c>
      <c r="H16" s="424" t="s">
        <v>1094</v>
      </c>
      <c r="I16" s="425">
        <v>42829</v>
      </c>
      <c r="J16" s="25"/>
      <c r="K16" s="424" t="s">
        <v>1112</v>
      </c>
      <c r="L16" s="25"/>
      <c r="M16" s="25"/>
      <c r="N16" s="25"/>
      <c r="O16" s="25"/>
      <c r="P16" s="25">
        <v>65156</v>
      </c>
      <c r="Q16" s="25"/>
      <c r="R16" s="425" t="s">
        <v>1124</v>
      </c>
      <c r="S16" s="425" t="s">
        <v>1136</v>
      </c>
      <c r="T16" s="25"/>
      <c r="U16" s="25"/>
      <c r="V16" s="424" t="s">
        <v>1112</v>
      </c>
      <c r="W16" s="25"/>
      <c r="X16" s="25"/>
      <c r="Y16" s="427" t="s">
        <v>1094</v>
      </c>
      <c r="Z16" s="427" t="s">
        <v>1143</v>
      </c>
      <c r="AA16" s="25"/>
      <c r="AB16" s="25"/>
      <c r="AC16" s="25"/>
      <c r="AD16" s="25"/>
    </row>
    <row r="17" spans="1:30" ht="16.5">
      <c r="A17" s="13">
        <f t="shared" si="0"/>
        <v>10</v>
      </c>
      <c r="B17" s="423" t="s">
        <v>1080</v>
      </c>
      <c r="C17" s="23" t="s">
        <v>1155</v>
      </c>
      <c r="D17" s="428">
        <v>1139</v>
      </c>
      <c r="E17" s="25" t="s">
        <v>378</v>
      </c>
      <c r="F17" s="423" t="s">
        <v>1089</v>
      </c>
      <c r="G17" s="211" t="s">
        <v>206</v>
      </c>
      <c r="H17" s="423" t="s">
        <v>1094</v>
      </c>
      <c r="I17" s="426">
        <v>43263</v>
      </c>
      <c r="J17" s="25"/>
      <c r="K17" s="423" t="s">
        <v>1108</v>
      </c>
      <c r="L17" s="25"/>
      <c r="M17" s="25"/>
      <c r="N17" s="25"/>
      <c r="O17" s="25"/>
      <c r="P17" s="25">
        <v>65156</v>
      </c>
      <c r="Q17" s="25"/>
      <c r="R17" s="426" t="s">
        <v>1125</v>
      </c>
      <c r="S17" s="426" t="s">
        <v>1137</v>
      </c>
      <c r="T17" s="25"/>
      <c r="U17" s="25"/>
      <c r="V17" s="423" t="s">
        <v>1108</v>
      </c>
      <c r="W17" s="25"/>
      <c r="X17" s="25"/>
      <c r="Y17" s="427" t="s">
        <v>1094</v>
      </c>
      <c r="Z17" s="427" t="s">
        <v>1143</v>
      </c>
      <c r="AA17" s="25"/>
      <c r="AB17" s="25"/>
      <c r="AC17" s="25"/>
      <c r="AD17" s="25"/>
    </row>
    <row r="18" spans="1:30" ht="16.5">
      <c r="A18" s="13">
        <f t="shared" si="0"/>
        <v>11</v>
      </c>
      <c r="B18" s="423" t="s">
        <v>1081</v>
      </c>
      <c r="C18" s="23" t="s">
        <v>1157</v>
      </c>
      <c r="D18" s="428">
        <v>1140</v>
      </c>
      <c r="E18" s="25" t="s">
        <v>378</v>
      </c>
      <c r="F18" s="423" t="s">
        <v>1090</v>
      </c>
      <c r="G18" s="211" t="s">
        <v>206</v>
      </c>
      <c r="H18" s="424" t="s">
        <v>1096</v>
      </c>
      <c r="I18" s="423" t="s">
        <v>1102</v>
      </c>
      <c r="J18" s="25"/>
      <c r="K18" s="424" t="s">
        <v>1113</v>
      </c>
      <c r="L18" s="25"/>
      <c r="M18" s="25"/>
      <c r="N18" s="25"/>
      <c r="O18" s="25"/>
      <c r="P18" s="25">
        <v>65156</v>
      </c>
      <c r="Q18" s="25"/>
      <c r="R18" s="423" t="s">
        <v>1126</v>
      </c>
      <c r="S18" s="423" t="s">
        <v>1138</v>
      </c>
      <c r="T18" s="25"/>
      <c r="U18" s="25"/>
      <c r="V18" s="424" t="s">
        <v>1113</v>
      </c>
      <c r="W18" s="25"/>
      <c r="X18" s="25"/>
      <c r="Y18" s="427" t="s">
        <v>1094</v>
      </c>
      <c r="Z18" s="427" t="s">
        <v>1143</v>
      </c>
      <c r="AA18" s="25"/>
      <c r="AB18" s="25"/>
      <c r="AC18" s="25"/>
      <c r="AD18" s="25"/>
    </row>
    <row r="19" spans="1:30" ht="16.5">
      <c r="A19" s="13">
        <f t="shared" si="0"/>
        <v>12</v>
      </c>
      <c r="B19" s="423" t="s">
        <v>1082</v>
      </c>
      <c r="C19" s="23" t="s">
        <v>1156</v>
      </c>
      <c r="D19" s="428">
        <v>1141</v>
      </c>
      <c r="E19" s="25" t="s">
        <v>1144</v>
      </c>
      <c r="F19" s="423" t="s">
        <v>1091</v>
      </c>
      <c r="G19" s="211" t="s">
        <v>206</v>
      </c>
      <c r="H19" s="424" t="s">
        <v>1097</v>
      </c>
      <c r="I19" s="425">
        <v>43105</v>
      </c>
      <c r="J19" s="25"/>
      <c r="K19" s="424" t="s">
        <v>1109</v>
      </c>
      <c r="L19" s="25"/>
      <c r="M19" s="25"/>
      <c r="N19" s="25"/>
      <c r="O19" s="25"/>
      <c r="P19" s="25">
        <v>65156</v>
      </c>
      <c r="Q19" s="25"/>
      <c r="R19" s="425"/>
      <c r="S19" s="425" t="s">
        <v>1139</v>
      </c>
      <c r="T19" s="25"/>
      <c r="U19" s="25"/>
      <c r="V19" s="424" t="s">
        <v>1109</v>
      </c>
      <c r="W19" s="25"/>
      <c r="X19" s="25"/>
      <c r="Y19" s="427" t="s">
        <v>1094</v>
      </c>
      <c r="Z19" s="427" t="s">
        <v>1143</v>
      </c>
      <c r="AA19" s="25"/>
      <c r="AB19" s="25"/>
      <c r="AC19" s="25"/>
      <c r="AD19" s="25"/>
    </row>
    <row r="20" spans="1:30" ht="16.5">
      <c r="A20" s="13">
        <f t="shared" si="0"/>
        <v>13</v>
      </c>
      <c r="B20" s="423" t="s">
        <v>1083</v>
      </c>
      <c r="C20" s="23" t="s">
        <v>1158</v>
      </c>
      <c r="D20" s="428">
        <v>1142</v>
      </c>
      <c r="E20" s="25" t="s">
        <v>378</v>
      </c>
      <c r="F20" s="423" t="s">
        <v>1092</v>
      </c>
      <c r="G20" s="211" t="s">
        <v>206</v>
      </c>
      <c r="H20" s="424" t="s">
        <v>1094</v>
      </c>
      <c r="I20" s="423" t="s">
        <v>1103</v>
      </c>
      <c r="J20" s="25"/>
      <c r="K20" s="423" t="s">
        <v>1114</v>
      </c>
      <c r="L20" s="25"/>
      <c r="M20" s="25"/>
      <c r="N20" s="25"/>
      <c r="O20" s="25"/>
      <c r="P20" s="25">
        <v>65156</v>
      </c>
      <c r="Q20" s="25"/>
      <c r="R20" s="423" t="s">
        <v>1127</v>
      </c>
      <c r="S20" s="423" t="s">
        <v>1140</v>
      </c>
      <c r="T20" s="25"/>
      <c r="U20" s="25"/>
      <c r="V20" s="423" t="s">
        <v>1114</v>
      </c>
      <c r="W20" s="25"/>
      <c r="X20" s="25"/>
      <c r="Y20" s="427" t="s">
        <v>1094</v>
      </c>
      <c r="Z20" s="427" t="s">
        <v>1143</v>
      </c>
      <c r="AA20" s="25"/>
      <c r="AB20" s="25"/>
      <c r="AC20" s="25"/>
      <c r="AD20" s="25"/>
    </row>
    <row r="21" spans="1:30" ht="16.5">
      <c r="A21" s="13">
        <f t="shared" si="0"/>
        <v>14</v>
      </c>
      <c r="B21" s="423" t="s">
        <v>1084</v>
      </c>
      <c r="C21" s="23" t="s">
        <v>1151</v>
      </c>
      <c r="D21" s="428">
        <v>1143</v>
      </c>
      <c r="E21" s="25" t="s">
        <v>1144</v>
      </c>
      <c r="F21" s="423" t="s">
        <v>1093</v>
      </c>
      <c r="G21" s="211" t="s">
        <v>206</v>
      </c>
      <c r="H21" s="424" t="s">
        <v>1098</v>
      </c>
      <c r="I21" s="423" t="s">
        <v>1104</v>
      </c>
      <c r="J21" s="25"/>
      <c r="K21" s="423" t="s">
        <v>1115</v>
      </c>
      <c r="L21" s="25"/>
      <c r="M21" s="25"/>
      <c r="N21" s="25"/>
      <c r="O21" s="25"/>
      <c r="P21" s="25">
        <v>65156</v>
      </c>
      <c r="Q21" s="25"/>
      <c r="R21" s="423" t="s">
        <v>1128</v>
      </c>
      <c r="S21" s="423" t="s">
        <v>1141</v>
      </c>
      <c r="T21" s="25"/>
      <c r="U21" s="25"/>
      <c r="V21" s="423" t="s">
        <v>1115</v>
      </c>
      <c r="W21" s="25"/>
      <c r="X21" s="25"/>
      <c r="Y21" s="427" t="s">
        <v>1094</v>
      </c>
      <c r="Z21" s="427" t="s">
        <v>1143</v>
      </c>
      <c r="AA21" s="25"/>
      <c r="AB21" s="25"/>
      <c r="AC21" s="25"/>
      <c r="AD21" s="25"/>
    </row>
    <row r="22" spans="1:30" ht="16.5">
      <c r="A22" s="13" t="str">
        <f t="shared" si="0"/>
        <v/>
      </c>
      <c r="B22" s="23"/>
      <c r="C22" s="23"/>
      <c r="D22" s="24"/>
      <c r="E22" s="25"/>
      <c r="F22" s="25"/>
      <c r="G22" s="211"/>
      <c r="H22" s="25"/>
      <c r="I22" s="25"/>
      <c r="J22" s="25"/>
      <c r="K22" s="25"/>
      <c r="L22" s="25"/>
      <c r="M22" s="25"/>
      <c r="N22" s="25"/>
      <c r="O22" s="25"/>
      <c r="P22" s="25"/>
      <c r="Q22" s="25"/>
      <c r="R22" s="25"/>
      <c r="S22" s="25"/>
      <c r="T22" s="25"/>
      <c r="U22" s="25"/>
      <c r="V22" s="25"/>
      <c r="W22" s="25"/>
      <c r="X22" s="25"/>
      <c r="Y22" s="25"/>
      <c r="Z22" s="25"/>
      <c r="AA22" s="25"/>
      <c r="AB22" s="25"/>
      <c r="AC22" s="25"/>
      <c r="AD22" s="25"/>
    </row>
    <row r="23" spans="1:30" ht="16.5">
      <c r="A23" s="13" t="str">
        <f t="shared" si="0"/>
        <v/>
      </c>
      <c r="B23" s="23"/>
      <c r="C23" s="23"/>
      <c r="D23" s="24"/>
      <c r="E23" s="25"/>
      <c r="F23" s="25"/>
      <c r="G23" s="211"/>
      <c r="H23" s="25"/>
      <c r="I23" s="25"/>
      <c r="J23" s="25"/>
      <c r="K23" s="25"/>
      <c r="L23" s="25"/>
      <c r="M23" s="25"/>
      <c r="N23" s="25"/>
      <c r="O23" s="25"/>
      <c r="P23" s="25"/>
      <c r="Q23" s="25"/>
      <c r="R23" s="25"/>
      <c r="S23" s="25"/>
      <c r="T23" s="25"/>
      <c r="U23" s="25"/>
      <c r="V23" s="25"/>
      <c r="W23" s="25"/>
      <c r="X23" s="25"/>
      <c r="Y23" s="25"/>
      <c r="Z23" s="25"/>
      <c r="AA23" s="25"/>
      <c r="AB23" s="25"/>
      <c r="AC23" s="25"/>
      <c r="AD23" s="25"/>
    </row>
    <row r="24" spans="1:30" ht="16.5">
      <c r="A24" s="13" t="str">
        <f t="shared" si="0"/>
        <v/>
      </c>
      <c r="B24" s="23"/>
      <c r="C24" s="23"/>
      <c r="D24" s="24"/>
      <c r="E24" s="25"/>
      <c r="F24" s="25"/>
      <c r="G24" s="211"/>
      <c r="H24" s="25"/>
      <c r="I24" s="25"/>
      <c r="J24" s="25"/>
      <c r="K24" s="25"/>
      <c r="L24" s="25"/>
      <c r="M24" s="25"/>
      <c r="N24" s="25"/>
      <c r="O24" s="25"/>
      <c r="P24" s="25"/>
      <c r="Q24" s="25"/>
      <c r="R24" s="25"/>
      <c r="S24" s="25"/>
      <c r="T24" s="25"/>
      <c r="U24" s="25"/>
      <c r="V24" s="25"/>
      <c r="W24" s="25"/>
      <c r="X24" s="25"/>
      <c r="Y24" s="25"/>
      <c r="Z24" s="25"/>
      <c r="AA24" s="25"/>
      <c r="AB24" s="25"/>
      <c r="AC24" s="25"/>
      <c r="AD24" s="25"/>
    </row>
    <row r="25" spans="1:30" ht="16.5">
      <c r="A25" s="13" t="str">
        <f t="shared" si="0"/>
        <v/>
      </c>
      <c r="B25" s="23"/>
      <c r="C25" s="23"/>
      <c r="D25" s="24"/>
      <c r="E25" s="25"/>
      <c r="F25" s="25"/>
      <c r="G25" s="211"/>
      <c r="H25" s="25"/>
      <c r="I25" s="25"/>
      <c r="J25" s="25"/>
      <c r="K25" s="25"/>
      <c r="L25" s="25"/>
      <c r="M25" s="25"/>
      <c r="N25" s="25"/>
      <c r="O25" s="25"/>
      <c r="P25" s="25"/>
      <c r="Q25" s="25"/>
      <c r="R25" s="25"/>
      <c r="S25" s="25"/>
      <c r="T25" s="25"/>
      <c r="U25" s="25"/>
      <c r="V25" s="25"/>
      <c r="W25" s="25"/>
      <c r="X25" s="25"/>
      <c r="Y25" s="25"/>
      <c r="Z25" s="25"/>
      <c r="AA25" s="25"/>
      <c r="AB25" s="25"/>
      <c r="AC25" s="25"/>
      <c r="AD25" s="25"/>
    </row>
    <row r="26" spans="1:30" ht="16.5">
      <c r="A26" s="13" t="str">
        <f t="shared" si="0"/>
        <v/>
      </c>
      <c r="B26" s="23"/>
      <c r="C26" s="23"/>
      <c r="D26" s="24"/>
      <c r="E26" s="25"/>
      <c r="F26" s="25"/>
      <c r="G26" s="211"/>
      <c r="H26" s="25"/>
      <c r="I26" s="25"/>
      <c r="J26" s="25"/>
      <c r="K26" s="25"/>
      <c r="L26" s="25"/>
      <c r="M26" s="25"/>
      <c r="N26" s="25"/>
      <c r="O26" s="25"/>
      <c r="P26" s="25"/>
      <c r="Q26" s="25"/>
      <c r="R26" s="25"/>
      <c r="S26" s="25"/>
      <c r="T26" s="25"/>
      <c r="U26" s="25"/>
      <c r="V26" s="25"/>
      <c r="W26" s="25"/>
      <c r="X26" s="25"/>
      <c r="Y26" s="25"/>
      <c r="Z26" s="25"/>
      <c r="AA26" s="25"/>
      <c r="AB26" s="25"/>
      <c r="AC26" s="25"/>
      <c r="AD26" s="25"/>
    </row>
    <row r="27" spans="1:30" ht="16.5">
      <c r="A27" s="13" t="str">
        <f t="shared" si="0"/>
        <v/>
      </c>
      <c r="B27" s="23"/>
      <c r="C27" s="23"/>
      <c r="D27" s="24"/>
      <c r="E27" s="25"/>
      <c r="F27" s="25"/>
      <c r="G27" s="211"/>
      <c r="H27" s="25"/>
      <c r="I27" s="25"/>
      <c r="J27" s="25"/>
      <c r="K27" s="25"/>
      <c r="L27" s="25"/>
      <c r="M27" s="25"/>
      <c r="N27" s="25"/>
      <c r="O27" s="25"/>
      <c r="P27" s="25"/>
      <c r="Q27" s="25"/>
      <c r="R27" s="25"/>
      <c r="S27" s="25"/>
      <c r="T27" s="25"/>
      <c r="U27" s="25"/>
      <c r="V27" s="25"/>
      <c r="W27" s="25"/>
      <c r="X27" s="25"/>
      <c r="Y27" s="25"/>
      <c r="Z27" s="25"/>
      <c r="AA27" s="25"/>
      <c r="AB27" s="25"/>
      <c r="AC27" s="25"/>
      <c r="AD27" s="25"/>
    </row>
    <row r="28" spans="1:30" ht="16.5">
      <c r="A28" s="13" t="str">
        <f>IFERROR(IF(B28="","",A27+1),"")</f>
        <v/>
      </c>
      <c r="B28" s="23"/>
      <c r="C28" s="23"/>
      <c r="D28" s="24"/>
      <c r="E28" s="25"/>
      <c r="F28" s="25"/>
      <c r="G28" s="211"/>
      <c r="H28" s="25"/>
      <c r="I28" s="25"/>
      <c r="J28" s="25"/>
      <c r="K28" s="25"/>
      <c r="L28" s="25"/>
      <c r="M28" s="25"/>
      <c r="N28" s="25"/>
      <c r="O28" s="25"/>
      <c r="P28" s="25"/>
      <c r="Q28" s="25"/>
      <c r="R28" s="25"/>
      <c r="S28" s="25"/>
      <c r="T28" s="25"/>
      <c r="U28" s="25"/>
      <c r="V28" s="25"/>
      <c r="W28" s="25"/>
      <c r="X28" s="25"/>
      <c r="Y28" s="25"/>
      <c r="Z28" s="25"/>
      <c r="AA28" s="25"/>
      <c r="AB28" s="25"/>
      <c r="AC28" s="25"/>
      <c r="AD28" s="25"/>
    </row>
    <row r="29" spans="1:30" ht="16.5">
      <c r="A29" s="13" t="str">
        <f t="shared" si="0"/>
        <v/>
      </c>
      <c r="B29" s="23"/>
      <c r="C29" s="23"/>
      <c r="D29" s="24"/>
      <c r="E29" s="25"/>
      <c r="F29" s="25"/>
      <c r="G29" s="211"/>
      <c r="H29" s="25"/>
      <c r="I29" s="25"/>
      <c r="J29" s="25"/>
      <c r="K29" s="25"/>
      <c r="L29" s="25"/>
      <c r="M29" s="25"/>
      <c r="N29" s="25"/>
      <c r="O29" s="25"/>
      <c r="P29" s="25"/>
      <c r="Q29" s="25"/>
      <c r="R29" s="25"/>
      <c r="S29" s="25"/>
      <c r="T29" s="25"/>
      <c r="U29" s="25"/>
      <c r="V29" s="25"/>
      <c r="W29" s="25"/>
      <c r="X29" s="25"/>
      <c r="Y29" s="25"/>
      <c r="Z29" s="25"/>
      <c r="AA29" s="25"/>
      <c r="AB29" s="25"/>
      <c r="AC29" s="25"/>
      <c r="AD29" s="25"/>
    </row>
    <row r="30" spans="1:30" ht="16.5">
      <c r="A30" s="13" t="str">
        <f t="shared" si="0"/>
        <v/>
      </c>
      <c r="B30" s="23"/>
      <c r="C30" s="23"/>
      <c r="D30" s="24"/>
      <c r="E30" s="25"/>
      <c r="F30" s="25"/>
      <c r="G30" s="211"/>
      <c r="H30" s="25"/>
      <c r="I30" s="25"/>
      <c r="J30" s="25"/>
      <c r="K30" s="25"/>
      <c r="L30" s="25"/>
      <c r="M30" s="25"/>
      <c r="N30" s="25"/>
      <c r="O30" s="25"/>
      <c r="P30" s="25"/>
      <c r="Q30" s="25"/>
      <c r="R30" s="25"/>
      <c r="S30" s="25"/>
      <c r="T30" s="25"/>
      <c r="U30" s="25"/>
      <c r="V30" s="25"/>
      <c r="W30" s="25"/>
      <c r="X30" s="25"/>
      <c r="Y30" s="25"/>
      <c r="Z30" s="25"/>
      <c r="AA30" s="25"/>
      <c r="AB30" s="25"/>
      <c r="AC30" s="25"/>
      <c r="AD30" s="25"/>
    </row>
    <row r="31" spans="1:30" ht="16.5">
      <c r="A31" s="13" t="str">
        <f t="shared" si="0"/>
        <v/>
      </c>
      <c r="B31" s="23"/>
      <c r="C31" s="23"/>
      <c r="D31" s="24"/>
      <c r="E31" s="25"/>
      <c r="F31" s="25"/>
      <c r="G31" s="211"/>
      <c r="H31" s="25"/>
      <c r="I31" s="25"/>
      <c r="J31" s="25"/>
      <c r="K31" s="25"/>
      <c r="L31" s="25"/>
      <c r="M31" s="25"/>
      <c r="N31" s="25"/>
      <c r="O31" s="25"/>
      <c r="P31" s="25"/>
      <c r="Q31" s="25"/>
      <c r="R31" s="25"/>
      <c r="S31" s="25"/>
      <c r="T31" s="25"/>
      <c r="U31" s="25"/>
      <c r="V31" s="25"/>
      <c r="W31" s="25"/>
      <c r="X31" s="25"/>
      <c r="Y31" s="25"/>
      <c r="Z31" s="25"/>
      <c r="AA31" s="25"/>
      <c r="AB31" s="25"/>
      <c r="AC31" s="25"/>
      <c r="AD31" s="25"/>
    </row>
    <row r="32" spans="1:30" ht="16.5">
      <c r="A32" s="13" t="str">
        <f t="shared" si="0"/>
        <v/>
      </c>
      <c r="B32" s="23"/>
      <c r="C32" s="23"/>
      <c r="D32" s="24"/>
      <c r="E32" s="25"/>
      <c r="F32" s="25"/>
      <c r="G32" s="211"/>
      <c r="H32" s="25"/>
      <c r="I32" s="25"/>
      <c r="J32" s="25"/>
      <c r="K32" s="25"/>
      <c r="L32" s="25"/>
      <c r="M32" s="25"/>
      <c r="N32" s="25"/>
      <c r="O32" s="25"/>
      <c r="P32" s="25"/>
      <c r="Q32" s="25"/>
      <c r="R32" s="25"/>
      <c r="S32" s="25"/>
      <c r="T32" s="25"/>
      <c r="U32" s="25"/>
      <c r="V32" s="25"/>
      <c r="W32" s="25"/>
      <c r="X32" s="25"/>
      <c r="Y32" s="25"/>
      <c r="Z32" s="25"/>
      <c r="AA32" s="25"/>
      <c r="AB32" s="25"/>
      <c r="AC32" s="25"/>
      <c r="AD32" s="25"/>
    </row>
    <row r="33" spans="1:30" ht="16.5">
      <c r="A33" s="13" t="str">
        <f t="shared" si="0"/>
        <v/>
      </c>
      <c r="B33" s="23"/>
      <c r="C33" s="23"/>
      <c r="D33" s="24"/>
      <c r="E33" s="25"/>
      <c r="F33" s="25"/>
      <c r="G33" s="211"/>
      <c r="H33" s="25"/>
      <c r="I33" s="25"/>
      <c r="J33" s="25"/>
      <c r="K33" s="25"/>
      <c r="L33" s="25"/>
      <c r="M33" s="25"/>
      <c r="N33" s="25"/>
      <c r="O33" s="25"/>
      <c r="P33" s="25"/>
      <c r="Q33" s="25"/>
      <c r="R33" s="25"/>
      <c r="S33" s="25"/>
      <c r="T33" s="25"/>
      <c r="U33" s="25"/>
      <c r="V33" s="25"/>
      <c r="W33" s="25"/>
      <c r="X33" s="25"/>
      <c r="Y33" s="25"/>
      <c r="Z33" s="25"/>
      <c r="AA33" s="25"/>
      <c r="AB33" s="25"/>
      <c r="AC33" s="25"/>
      <c r="AD33" s="25"/>
    </row>
    <row r="34" spans="1:30" ht="16.5">
      <c r="A34" s="13" t="str">
        <f t="shared" si="0"/>
        <v/>
      </c>
      <c r="B34" s="23"/>
      <c r="C34" s="23"/>
      <c r="D34" s="24"/>
      <c r="E34" s="25"/>
      <c r="F34" s="25"/>
      <c r="G34" s="211"/>
      <c r="H34" s="25"/>
      <c r="I34" s="25"/>
      <c r="J34" s="25"/>
      <c r="K34" s="25"/>
      <c r="L34" s="25"/>
      <c r="M34" s="25"/>
      <c r="N34" s="25"/>
      <c r="O34" s="25"/>
      <c r="P34" s="25"/>
      <c r="Q34" s="25"/>
      <c r="R34" s="25"/>
      <c r="S34" s="25"/>
      <c r="T34" s="25"/>
      <c r="U34" s="25"/>
      <c r="V34" s="25"/>
      <c r="W34" s="25"/>
      <c r="X34" s="25"/>
      <c r="Y34" s="25"/>
      <c r="Z34" s="25"/>
      <c r="AA34" s="25"/>
      <c r="AB34" s="25"/>
      <c r="AC34" s="25"/>
      <c r="AD34" s="25"/>
    </row>
    <row r="35" spans="1:30" ht="16.5">
      <c r="A35" s="13" t="str">
        <f t="shared" si="0"/>
        <v/>
      </c>
      <c r="B35" s="23"/>
      <c r="C35" s="23"/>
      <c r="D35" s="24"/>
      <c r="E35" s="25"/>
      <c r="F35" s="25"/>
      <c r="G35" s="211"/>
      <c r="H35" s="25"/>
      <c r="I35" s="25"/>
      <c r="J35" s="25"/>
      <c r="K35" s="25"/>
      <c r="L35" s="25"/>
      <c r="M35" s="25"/>
      <c r="N35" s="25"/>
      <c r="O35" s="25"/>
      <c r="P35" s="25"/>
      <c r="Q35" s="25"/>
      <c r="R35" s="25"/>
      <c r="S35" s="25"/>
      <c r="T35" s="25"/>
      <c r="U35" s="25"/>
      <c r="V35" s="25"/>
      <c r="W35" s="25"/>
      <c r="X35" s="25"/>
      <c r="Y35" s="25"/>
      <c r="Z35" s="25"/>
      <c r="AA35" s="25"/>
      <c r="AB35" s="25"/>
      <c r="AC35" s="25"/>
      <c r="AD35" s="25"/>
    </row>
    <row r="36" spans="1:30" ht="16.5">
      <c r="A36" s="13" t="str">
        <f t="shared" si="0"/>
        <v/>
      </c>
      <c r="B36" s="23"/>
      <c r="C36" s="23"/>
      <c r="D36" s="24"/>
      <c r="E36" s="25"/>
      <c r="F36" s="25"/>
      <c r="G36" s="211"/>
      <c r="H36" s="25"/>
      <c r="I36" s="25"/>
      <c r="J36" s="25"/>
      <c r="K36" s="25"/>
      <c r="L36" s="25"/>
      <c r="M36" s="25"/>
      <c r="N36" s="25"/>
      <c r="O36" s="25"/>
      <c r="P36" s="25"/>
      <c r="Q36" s="25"/>
      <c r="R36" s="25"/>
      <c r="S36" s="25"/>
      <c r="T36" s="25"/>
      <c r="U36" s="25"/>
      <c r="V36" s="25"/>
      <c r="W36" s="25"/>
      <c r="X36" s="25"/>
      <c r="Y36" s="25"/>
      <c r="Z36" s="25"/>
      <c r="AA36" s="25"/>
      <c r="AB36" s="25"/>
      <c r="AC36" s="25"/>
      <c r="AD36" s="25"/>
    </row>
    <row r="37" spans="1:30" ht="16.5">
      <c r="A37" s="13" t="str">
        <f t="shared" si="0"/>
        <v/>
      </c>
      <c r="B37" s="23"/>
      <c r="C37" s="23"/>
      <c r="D37" s="24"/>
      <c r="E37" s="25"/>
      <c r="F37" s="25"/>
      <c r="G37" s="211"/>
      <c r="H37" s="25"/>
      <c r="I37" s="25"/>
      <c r="J37" s="25"/>
      <c r="K37" s="25"/>
      <c r="L37" s="25"/>
      <c r="M37" s="25"/>
      <c r="N37" s="25"/>
      <c r="O37" s="25"/>
      <c r="P37" s="25"/>
      <c r="Q37" s="25"/>
      <c r="R37" s="25"/>
      <c r="S37" s="25"/>
      <c r="T37" s="25"/>
      <c r="U37" s="25"/>
      <c r="V37" s="25"/>
      <c r="W37" s="25"/>
      <c r="X37" s="25"/>
      <c r="Y37" s="25"/>
      <c r="Z37" s="25"/>
      <c r="AA37" s="25"/>
      <c r="AB37" s="25"/>
      <c r="AC37" s="25"/>
      <c r="AD37" s="25"/>
    </row>
    <row r="38" spans="1:30" ht="16.5">
      <c r="A38" s="13" t="str">
        <f t="shared" si="0"/>
        <v/>
      </c>
      <c r="B38" s="23"/>
      <c r="C38" s="23"/>
      <c r="D38" s="24"/>
      <c r="E38" s="25"/>
      <c r="F38" s="25"/>
      <c r="G38" s="211"/>
      <c r="H38" s="25"/>
      <c r="I38" s="25"/>
      <c r="J38" s="25"/>
      <c r="K38" s="25"/>
      <c r="L38" s="25"/>
      <c r="M38" s="25"/>
      <c r="N38" s="25"/>
      <c r="O38" s="25"/>
      <c r="P38" s="25"/>
      <c r="Q38" s="25"/>
      <c r="R38" s="25"/>
      <c r="S38" s="25"/>
      <c r="T38" s="25"/>
      <c r="U38" s="25"/>
      <c r="V38" s="25"/>
      <c r="W38" s="25"/>
      <c r="X38" s="25"/>
      <c r="Y38" s="25"/>
      <c r="Z38" s="25"/>
      <c r="AA38" s="25"/>
      <c r="AB38" s="25"/>
      <c r="AC38" s="25"/>
      <c r="AD38" s="25"/>
    </row>
    <row r="39" spans="1:30" ht="16.5">
      <c r="A39" s="13" t="str">
        <f t="shared" si="0"/>
        <v/>
      </c>
      <c r="B39" s="23"/>
      <c r="C39" s="23"/>
      <c r="D39" s="24"/>
      <c r="E39" s="25"/>
      <c r="F39" s="25"/>
      <c r="G39" s="211"/>
      <c r="H39" s="25"/>
      <c r="I39" s="25"/>
      <c r="J39" s="25"/>
      <c r="K39" s="25"/>
      <c r="L39" s="25"/>
      <c r="M39" s="25"/>
      <c r="N39" s="25"/>
      <c r="O39" s="25"/>
      <c r="P39" s="25"/>
      <c r="Q39" s="25"/>
      <c r="R39" s="25"/>
      <c r="S39" s="25"/>
      <c r="T39" s="25"/>
      <c r="U39" s="25"/>
      <c r="V39" s="25"/>
      <c r="W39" s="25"/>
      <c r="X39" s="25"/>
      <c r="Y39" s="25"/>
      <c r="Z39" s="25"/>
      <c r="AA39" s="25"/>
      <c r="AB39" s="25"/>
      <c r="AC39" s="25"/>
      <c r="AD39" s="25"/>
    </row>
    <row r="40" spans="1:30" ht="16.5">
      <c r="A40" s="13" t="str">
        <f t="shared" si="0"/>
        <v/>
      </c>
      <c r="B40" s="23"/>
      <c r="C40" s="23"/>
      <c r="D40" s="24"/>
      <c r="E40" s="25"/>
      <c r="F40" s="25"/>
      <c r="G40" s="211"/>
      <c r="H40" s="25"/>
      <c r="I40" s="25"/>
      <c r="J40" s="25"/>
      <c r="K40" s="25"/>
      <c r="L40" s="25"/>
      <c r="M40" s="25"/>
      <c r="N40" s="25"/>
      <c r="O40" s="25"/>
      <c r="P40" s="25"/>
      <c r="Q40" s="25"/>
      <c r="R40" s="25"/>
      <c r="S40" s="25"/>
      <c r="T40" s="25"/>
      <c r="U40" s="25"/>
      <c r="V40" s="25"/>
      <c r="W40" s="25"/>
      <c r="X40" s="25"/>
      <c r="Y40" s="25"/>
      <c r="Z40" s="25"/>
      <c r="AA40" s="25"/>
      <c r="AB40" s="25"/>
      <c r="AC40" s="25"/>
      <c r="AD40" s="25"/>
    </row>
    <row r="41" spans="1:30" ht="16.5">
      <c r="A41" s="13" t="str">
        <f t="shared" si="0"/>
        <v/>
      </c>
      <c r="B41" s="23"/>
      <c r="C41" s="23"/>
      <c r="D41" s="24"/>
      <c r="E41" s="25"/>
      <c r="F41" s="25"/>
      <c r="G41" s="211"/>
      <c r="H41" s="25"/>
      <c r="I41" s="25"/>
      <c r="J41" s="25"/>
      <c r="K41" s="25"/>
      <c r="L41" s="25"/>
      <c r="M41" s="25"/>
      <c r="N41" s="25"/>
      <c r="O41" s="25"/>
      <c r="P41" s="25"/>
      <c r="Q41" s="25"/>
      <c r="R41" s="25"/>
      <c r="S41" s="25"/>
      <c r="T41" s="25"/>
      <c r="U41" s="25"/>
      <c r="V41" s="25"/>
      <c r="W41" s="25"/>
      <c r="X41" s="25"/>
      <c r="Y41" s="25"/>
      <c r="Z41" s="25"/>
      <c r="AA41" s="25"/>
      <c r="AB41" s="25"/>
      <c r="AC41" s="25"/>
      <c r="AD41" s="25"/>
    </row>
    <row r="42" spans="1:30" ht="16.5">
      <c r="A42" s="13" t="str">
        <f t="shared" si="0"/>
        <v/>
      </c>
      <c r="B42" s="23"/>
      <c r="C42" s="23"/>
      <c r="D42" s="24"/>
      <c r="E42" s="25"/>
      <c r="F42" s="25"/>
      <c r="G42" s="211"/>
      <c r="H42" s="25"/>
      <c r="I42" s="25"/>
      <c r="J42" s="25"/>
      <c r="K42" s="25"/>
      <c r="L42" s="25"/>
      <c r="M42" s="25"/>
      <c r="N42" s="25"/>
      <c r="O42" s="25"/>
      <c r="P42" s="25"/>
      <c r="Q42" s="25"/>
      <c r="R42" s="25"/>
      <c r="S42" s="25"/>
      <c r="T42" s="25"/>
      <c r="U42" s="25"/>
      <c r="V42" s="25"/>
      <c r="W42" s="25"/>
      <c r="X42" s="25"/>
      <c r="Y42" s="25"/>
      <c r="Z42" s="25"/>
      <c r="AA42" s="25"/>
      <c r="AB42" s="25"/>
      <c r="AC42" s="25"/>
      <c r="AD42" s="25"/>
    </row>
    <row r="43" spans="1:30" ht="16.5">
      <c r="A43" s="13" t="str">
        <f t="shared" si="0"/>
        <v/>
      </c>
      <c r="B43" s="23"/>
      <c r="C43" s="23"/>
      <c r="D43" s="24"/>
      <c r="E43" s="25"/>
      <c r="F43" s="25"/>
      <c r="G43" s="211"/>
      <c r="H43" s="25"/>
      <c r="I43" s="25"/>
      <c r="J43" s="25"/>
      <c r="K43" s="25"/>
      <c r="L43" s="25"/>
      <c r="M43" s="25"/>
      <c r="N43" s="25"/>
      <c r="O43" s="25"/>
      <c r="P43" s="25"/>
      <c r="Q43" s="25"/>
      <c r="R43" s="25"/>
      <c r="S43" s="25"/>
      <c r="T43" s="25"/>
      <c r="U43" s="25"/>
      <c r="V43" s="25"/>
      <c r="W43" s="25"/>
      <c r="X43" s="25"/>
      <c r="Y43" s="25"/>
      <c r="Z43" s="25"/>
      <c r="AA43" s="25"/>
      <c r="AB43" s="25"/>
      <c r="AC43" s="25"/>
      <c r="AD43" s="25"/>
    </row>
    <row r="44" spans="1:30" ht="16.5">
      <c r="A44" s="13" t="str">
        <f t="shared" si="0"/>
        <v/>
      </c>
      <c r="B44" s="23"/>
      <c r="C44" s="23"/>
      <c r="D44" s="24"/>
      <c r="E44" s="25"/>
      <c r="F44" s="25"/>
      <c r="G44" s="211"/>
      <c r="H44" s="25"/>
      <c r="I44" s="25"/>
      <c r="J44" s="25"/>
      <c r="K44" s="25"/>
      <c r="L44" s="25"/>
      <c r="M44" s="25"/>
      <c r="N44" s="25"/>
      <c r="O44" s="25"/>
      <c r="P44" s="25"/>
      <c r="Q44" s="25"/>
      <c r="R44" s="25"/>
      <c r="S44" s="25"/>
      <c r="T44" s="25"/>
      <c r="U44" s="25"/>
      <c r="V44" s="25"/>
      <c r="W44" s="25"/>
      <c r="X44" s="25"/>
      <c r="Y44" s="25"/>
      <c r="Z44" s="25"/>
      <c r="AA44" s="25"/>
      <c r="AB44" s="25"/>
      <c r="AC44" s="25"/>
      <c r="AD44" s="25"/>
    </row>
    <row r="45" spans="1:30" ht="16.5">
      <c r="A45" s="13" t="str">
        <f t="shared" si="0"/>
        <v/>
      </c>
      <c r="B45" s="23"/>
      <c r="C45" s="23"/>
      <c r="D45" s="24"/>
      <c r="E45" s="25"/>
      <c r="F45" s="25"/>
      <c r="G45" s="211"/>
      <c r="H45" s="25"/>
      <c r="I45" s="25"/>
      <c r="J45" s="25"/>
      <c r="K45" s="25"/>
      <c r="L45" s="25"/>
      <c r="M45" s="25"/>
      <c r="N45" s="25"/>
      <c r="O45" s="25"/>
      <c r="P45" s="25"/>
      <c r="Q45" s="25"/>
      <c r="R45" s="25"/>
      <c r="S45" s="25"/>
      <c r="T45" s="25"/>
      <c r="U45" s="25"/>
      <c r="V45" s="25"/>
      <c r="W45" s="25"/>
      <c r="X45" s="25"/>
      <c r="Y45" s="25"/>
      <c r="Z45" s="25"/>
      <c r="AA45" s="25"/>
      <c r="AB45" s="25"/>
      <c r="AC45" s="25"/>
      <c r="AD45" s="25"/>
    </row>
    <row r="46" spans="1:30" ht="16.5">
      <c r="A46" s="13" t="str">
        <f t="shared" si="0"/>
        <v/>
      </c>
      <c r="B46" s="23"/>
      <c r="C46" s="23"/>
      <c r="D46" s="24"/>
      <c r="E46" s="25"/>
      <c r="F46" s="25"/>
      <c r="G46" s="211"/>
      <c r="H46" s="25"/>
      <c r="I46" s="25"/>
      <c r="J46" s="25"/>
      <c r="K46" s="25"/>
      <c r="L46" s="25"/>
      <c r="M46" s="25"/>
      <c r="N46" s="25"/>
      <c r="O46" s="25"/>
      <c r="P46" s="25"/>
      <c r="Q46" s="25"/>
      <c r="R46" s="25"/>
      <c r="S46" s="25"/>
      <c r="T46" s="25"/>
      <c r="U46" s="25"/>
      <c r="V46" s="25"/>
      <c r="W46" s="25"/>
      <c r="X46" s="25"/>
      <c r="Y46" s="25"/>
      <c r="Z46" s="25"/>
      <c r="AA46" s="25"/>
      <c r="AB46" s="25"/>
      <c r="AC46" s="25"/>
      <c r="AD46" s="25"/>
    </row>
    <row r="47" spans="1:30" ht="16.5">
      <c r="A47" s="13" t="str">
        <f t="shared" si="0"/>
        <v/>
      </c>
      <c r="B47" s="23"/>
      <c r="C47" s="23"/>
      <c r="D47" s="24"/>
      <c r="E47" s="25"/>
      <c r="F47" s="25"/>
      <c r="G47" s="211"/>
      <c r="H47" s="25"/>
      <c r="I47" s="25"/>
      <c r="J47" s="25"/>
      <c r="K47" s="25"/>
      <c r="L47" s="25"/>
      <c r="M47" s="25"/>
      <c r="N47" s="25"/>
      <c r="O47" s="25"/>
      <c r="P47" s="25"/>
      <c r="Q47" s="25"/>
      <c r="R47" s="25"/>
      <c r="S47" s="25"/>
      <c r="T47" s="25"/>
      <c r="U47" s="25"/>
      <c r="V47" s="25"/>
      <c r="W47" s="25"/>
      <c r="X47" s="25"/>
      <c r="Y47" s="25"/>
      <c r="Z47" s="25"/>
      <c r="AA47" s="25"/>
      <c r="AB47" s="25"/>
      <c r="AC47" s="25"/>
      <c r="AD47" s="25"/>
    </row>
    <row r="48" spans="1:30" ht="16.5">
      <c r="A48" s="13" t="str">
        <f t="shared" si="0"/>
        <v/>
      </c>
      <c r="B48" s="23"/>
      <c r="C48" s="23"/>
      <c r="D48" s="24"/>
      <c r="E48" s="25"/>
      <c r="F48" s="25"/>
      <c r="G48" s="211"/>
      <c r="H48" s="25"/>
      <c r="I48" s="25"/>
      <c r="J48" s="25"/>
      <c r="K48" s="25"/>
      <c r="L48" s="25"/>
      <c r="M48" s="25"/>
      <c r="N48" s="25"/>
      <c r="O48" s="25"/>
      <c r="P48" s="25"/>
      <c r="Q48" s="25"/>
      <c r="R48" s="25"/>
      <c r="S48" s="25"/>
      <c r="T48" s="25"/>
      <c r="U48" s="25"/>
      <c r="V48" s="25"/>
      <c r="W48" s="25"/>
      <c r="X48" s="25"/>
      <c r="Y48" s="25"/>
      <c r="Z48" s="25"/>
      <c r="AA48" s="25"/>
      <c r="AB48" s="25"/>
      <c r="AC48" s="25"/>
      <c r="AD48" s="25"/>
    </row>
    <row r="49" spans="1:30" ht="16.5">
      <c r="A49" s="13" t="str">
        <f t="shared" si="0"/>
        <v/>
      </c>
      <c r="B49" s="23"/>
      <c r="C49" s="23"/>
      <c r="D49" s="24"/>
      <c r="E49" s="25"/>
      <c r="F49" s="25"/>
      <c r="G49" s="211"/>
      <c r="H49" s="25"/>
      <c r="I49" s="25"/>
      <c r="J49" s="25"/>
      <c r="K49" s="25"/>
      <c r="L49" s="25"/>
      <c r="M49" s="25"/>
      <c r="N49" s="25"/>
      <c r="O49" s="25"/>
      <c r="P49" s="25"/>
      <c r="Q49" s="25"/>
      <c r="R49" s="25"/>
      <c r="S49" s="25"/>
      <c r="T49" s="25"/>
      <c r="U49" s="25"/>
      <c r="V49" s="25"/>
      <c r="W49" s="25"/>
      <c r="X49" s="25"/>
      <c r="Y49" s="25"/>
      <c r="Z49" s="25"/>
      <c r="AA49" s="25"/>
      <c r="AB49" s="25"/>
      <c r="AC49" s="25"/>
      <c r="AD49" s="25"/>
    </row>
    <row r="50" spans="1:30" ht="16.5">
      <c r="A50" s="13" t="str">
        <f t="shared" si="0"/>
        <v/>
      </c>
      <c r="B50" s="23"/>
      <c r="C50" s="23"/>
      <c r="D50" s="24"/>
      <c r="E50" s="25"/>
      <c r="F50" s="25"/>
      <c r="G50" s="211"/>
      <c r="H50" s="25"/>
      <c r="I50" s="25"/>
      <c r="J50" s="25"/>
      <c r="K50" s="25"/>
      <c r="L50" s="25"/>
      <c r="M50" s="25"/>
      <c r="N50" s="25"/>
      <c r="O50" s="25"/>
      <c r="P50" s="25"/>
      <c r="Q50" s="25"/>
      <c r="R50" s="25"/>
      <c r="S50" s="25"/>
      <c r="T50" s="25"/>
      <c r="U50" s="25"/>
      <c r="V50" s="25"/>
      <c r="W50" s="25"/>
      <c r="X50" s="25"/>
      <c r="Y50" s="25"/>
      <c r="Z50" s="25"/>
      <c r="AA50" s="25"/>
      <c r="AB50" s="25"/>
      <c r="AC50" s="25"/>
      <c r="AD50" s="25"/>
    </row>
    <row r="51" spans="1:30" ht="16.5">
      <c r="A51" s="13" t="str">
        <f t="shared" si="0"/>
        <v/>
      </c>
      <c r="B51" s="23"/>
      <c r="C51" s="23"/>
      <c r="D51" s="24"/>
      <c r="E51" s="25"/>
      <c r="F51" s="25"/>
      <c r="G51" s="211"/>
      <c r="H51" s="25"/>
      <c r="I51" s="25"/>
      <c r="J51" s="25"/>
      <c r="K51" s="25"/>
      <c r="L51" s="25"/>
      <c r="M51" s="25"/>
      <c r="N51" s="25"/>
      <c r="O51" s="25"/>
      <c r="P51" s="25"/>
      <c r="Q51" s="25"/>
      <c r="R51" s="25"/>
      <c r="S51" s="25"/>
      <c r="T51" s="25"/>
      <c r="U51" s="25"/>
      <c r="V51" s="25"/>
      <c r="W51" s="25"/>
      <c r="X51" s="25"/>
      <c r="Y51" s="25"/>
      <c r="Z51" s="25"/>
      <c r="AA51" s="25"/>
      <c r="AB51" s="25"/>
      <c r="AC51" s="25"/>
      <c r="AD51" s="25"/>
    </row>
    <row r="52" spans="1:30" ht="16.5">
      <c r="A52" s="13" t="str">
        <f t="shared" si="0"/>
        <v/>
      </c>
      <c r="B52" s="23"/>
      <c r="C52" s="23"/>
      <c r="D52" s="24"/>
      <c r="E52" s="25"/>
      <c r="F52" s="25"/>
      <c r="G52" s="211"/>
      <c r="H52" s="25"/>
      <c r="I52" s="25"/>
      <c r="J52" s="25"/>
      <c r="K52" s="25"/>
      <c r="L52" s="25"/>
      <c r="M52" s="25"/>
      <c r="N52" s="25"/>
      <c r="O52" s="25"/>
      <c r="P52" s="25"/>
      <c r="Q52" s="25"/>
      <c r="R52" s="25"/>
      <c r="S52" s="25"/>
      <c r="T52" s="25"/>
      <c r="U52" s="25"/>
      <c r="V52" s="25"/>
      <c r="W52" s="25"/>
      <c r="X52" s="25"/>
      <c r="Y52" s="25"/>
      <c r="Z52" s="25"/>
      <c r="AA52" s="25"/>
      <c r="AB52" s="25"/>
      <c r="AC52" s="25"/>
      <c r="AD52" s="25"/>
    </row>
    <row r="53" spans="1:30" ht="16.5">
      <c r="A53" s="13" t="str">
        <f t="shared" si="0"/>
        <v/>
      </c>
      <c r="B53" s="23"/>
      <c r="C53" s="23"/>
      <c r="D53" s="24"/>
      <c r="E53" s="25"/>
      <c r="F53" s="25"/>
      <c r="G53" s="211"/>
      <c r="H53" s="25"/>
      <c r="I53" s="25"/>
      <c r="J53" s="25"/>
      <c r="K53" s="25"/>
      <c r="L53" s="25"/>
      <c r="M53" s="25"/>
      <c r="N53" s="25"/>
      <c r="O53" s="25"/>
      <c r="P53" s="25"/>
      <c r="Q53" s="25"/>
      <c r="R53" s="25"/>
      <c r="S53" s="25"/>
      <c r="T53" s="25"/>
      <c r="U53" s="25"/>
      <c r="V53" s="25"/>
      <c r="W53" s="25"/>
      <c r="X53" s="25"/>
      <c r="Y53" s="25"/>
      <c r="Z53" s="25"/>
      <c r="AA53" s="25"/>
      <c r="AB53" s="25"/>
      <c r="AC53" s="25"/>
      <c r="AD53" s="25"/>
    </row>
    <row r="54" spans="1:30" ht="16.5">
      <c r="A54" s="13" t="str">
        <f t="shared" si="0"/>
        <v/>
      </c>
      <c r="B54" s="23"/>
      <c r="C54" s="23"/>
      <c r="D54" s="24"/>
      <c r="E54" s="25"/>
      <c r="F54" s="25"/>
      <c r="G54" s="211"/>
      <c r="H54" s="25"/>
      <c r="I54" s="25"/>
      <c r="J54" s="25"/>
      <c r="K54" s="25"/>
      <c r="L54" s="25"/>
      <c r="M54" s="25"/>
      <c r="N54" s="25"/>
      <c r="O54" s="25"/>
      <c r="P54" s="25"/>
      <c r="Q54" s="25"/>
      <c r="R54" s="25"/>
      <c r="S54" s="25"/>
      <c r="T54" s="25"/>
      <c r="U54" s="25"/>
      <c r="V54" s="25"/>
      <c r="W54" s="25"/>
      <c r="X54" s="25"/>
      <c r="Y54" s="25"/>
      <c r="Z54" s="25"/>
      <c r="AA54" s="25"/>
      <c r="AB54" s="25"/>
      <c r="AC54" s="25"/>
      <c r="AD54" s="25"/>
    </row>
    <row r="55" spans="1:30" ht="16.5">
      <c r="A55" s="13" t="str">
        <f t="shared" si="0"/>
        <v/>
      </c>
      <c r="B55" s="23"/>
      <c r="C55" s="23"/>
      <c r="D55" s="24"/>
      <c r="E55" s="25"/>
      <c r="F55" s="25"/>
      <c r="G55" s="211"/>
      <c r="H55" s="25"/>
      <c r="I55" s="25"/>
      <c r="J55" s="25"/>
      <c r="K55" s="25"/>
      <c r="L55" s="25"/>
      <c r="M55" s="25"/>
      <c r="N55" s="25"/>
      <c r="O55" s="25"/>
      <c r="P55" s="25"/>
      <c r="Q55" s="25"/>
      <c r="R55" s="25"/>
      <c r="S55" s="25"/>
      <c r="T55" s="25"/>
      <c r="U55" s="25"/>
      <c r="V55" s="25"/>
      <c r="W55" s="25"/>
      <c r="X55" s="25"/>
      <c r="Y55" s="25"/>
      <c r="Z55" s="25"/>
      <c r="AA55" s="25"/>
      <c r="AB55" s="25"/>
      <c r="AC55" s="25"/>
      <c r="AD55" s="25"/>
    </row>
    <row r="56" spans="1:30" ht="16.5">
      <c r="A56" s="13" t="str">
        <f t="shared" si="0"/>
        <v/>
      </c>
      <c r="B56" s="23"/>
      <c r="C56" s="23"/>
      <c r="D56" s="24"/>
      <c r="E56" s="25"/>
      <c r="F56" s="25"/>
      <c r="G56" s="211"/>
      <c r="H56" s="25"/>
      <c r="I56" s="25"/>
      <c r="J56" s="25"/>
      <c r="K56" s="25"/>
      <c r="L56" s="25"/>
      <c r="M56" s="25"/>
      <c r="N56" s="25"/>
      <c r="O56" s="25"/>
      <c r="P56" s="25"/>
      <c r="Q56" s="25"/>
      <c r="R56" s="25"/>
      <c r="S56" s="25"/>
      <c r="T56" s="25"/>
      <c r="U56" s="25"/>
      <c r="V56" s="25"/>
      <c r="W56" s="25"/>
      <c r="X56" s="25"/>
      <c r="Y56" s="25"/>
      <c r="Z56" s="25"/>
      <c r="AA56" s="25"/>
      <c r="AB56" s="25"/>
      <c r="AC56" s="25"/>
      <c r="AD56" s="25"/>
    </row>
    <row r="57" spans="1:30" ht="16.5">
      <c r="A57" s="13" t="str">
        <f t="shared" si="0"/>
        <v/>
      </c>
      <c r="B57" s="23"/>
      <c r="C57" s="23"/>
      <c r="D57" s="24"/>
      <c r="E57" s="25"/>
      <c r="F57" s="25"/>
      <c r="G57" s="211"/>
      <c r="H57" s="25"/>
      <c r="I57" s="25"/>
      <c r="J57" s="25"/>
      <c r="K57" s="25"/>
      <c r="L57" s="25"/>
      <c r="M57" s="25"/>
      <c r="N57" s="25"/>
      <c r="O57" s="25"/>
      <c r="P57" s="25"/>
      <c r="Q57" s="25"/>
      <c r="R57" s="25"/>
      <c r="S57" s="25"/>
      <c r="T57" s="25"/>
      <c r="U57" s="25"/>
      <c r="V57" s="25"/>
      <c r="W57" s="25"/>
      <c r="X57" s="25"/>
      <c r="Y57" s="25"/>
      <c r="Z57" s="25"/>
      <c r="AA57" s="25"/>
      <c r="AB57" s="25"/>
      <c r="AC57" s="25"/>
      <c r="AD57" s="25"/>
    </row>
  </sheetData>
  <sheetProtection algorithmName="SHA-512" hashValue="uKnEcdZRyHLIqFpkC/4jEiLo9Rl7ekJRZ1WVP2jUIvXheAXb6XddGiBGktryvckPWDf04HYPCLwIFRP+/jgPUQ==" saltValue="DSBsFf+wKy4KA3idjZ7q3g==" spinCount="100000" sheet="1" objects="1" scenarios="1" selectLockedCells="1"/>
  <mergeCells count="26">
    <mergeCell ref="H5:H7"/>
    <mergeCell ref="I5:I7"/>
    <mergeCell ref="Q5:Q7"/>
    <mergeCell ref="K5:P5"/>
    <mergeCell ref="K6:K7"/>
    <mergeCell ref="L6:L7"/>
    <mergeCell ref="M6:M7"/>
    <mergeCell ref="N6:N7"/>
    <mergeCell ref="O6:O7"/>
    <mergeCell ref="P6:P7"/>
    <mergeCell ref="C5:C7"/>
    <mergeCell ref="A1:AD4"/>
    <mergeCell ref="A5:A7"/>
    <mergeCell ref="B5:B7"/>
    <mergeCell ref="D5:D7"/>
    <mergeCell ref="E5:E7"/>
    <mergeCell ref="F5:F7"/>
    <mergeCell ref="G5:G7"/>
    <mergeCell ref="J5:J7"/>
    <mergeCell ref="R5:Z5"/>
    <mergeCell ref="AA5:AD6"/>
    <mergeCell ref="R6:R7"/>
    <mergeCell ref="S6:S7"/>
    <mergeCell ref="T6:T7"/>
    <mergeCell ref="U6:U7"/>
    <mergeCell ref="V6:Z6"/>
  </mergeCells>
  <conditionalFormatting sqref="A5:K5 A6:G7 K6:P6 R6:XFD7 Q5:XFD5">
    <cfRule type="notContainsBlanks" dxfId="110" priority="4">
      <formula>LEN(TRIM(A5))&gt;0</formula>
    </cfRule>
  </conditionalFormatting>
  <conditionalFormatting sqref="B8:B57">
    <cfRule type="notContainsBlanks" dxfId="109" priority="6">
      <formula>LEN(TRIM(B8))&gt;0</formula>
    </cfRule>
  </conditionalFormatting>
  <dataValidations count="2">
    <dataValidation type="list" allowBlank="1" showInputMessage="1" showErrorMessage="1" sqref="G8:G57">
      <formula1>"Islam, Kristen, Katholik, Hindu, Budha"</formula1>
    </dataValidation>
    <dataValidation type="list" allowBlank="1" showInputMessage="1" showErrorMessage="1" sqref="E8:E57">
      <formula1>"Laki-laki,Perempuan"</formula1>
    </dataValidation>
  </dataValidation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31"/>
  <sheetViews>
    <sheetView zoomScale="90" zoomScaleNormal="90" workbookViewId="0">
      <selection activeCell="C3" sqref="C3"/>
    </sheetView>
  </sheetViews>
  <sheetFormatPr defaultColWidth="0" defaultRowHeight="14.25" zeroHeight="1"/>
  <cols>
    <col min="1" max="1" width="69.5703125" style="40" customWidth="1"/>
    <col min="2" max="2" width="6.85546875" style="40" customWidth="1"/>
    <col min="3" max="3" width="49.140625" style="40" customWidth="1"/>
    <col min="4" max="4" width="1.140625" style="40" customWidth="1"/>
    <col min="5" max="5" width="15.5703125" style="40" customWidth="1"/>
    <col min="6" max="6" width="8.85546875" style="40" customWidth="1"/>
    <col min="7" max="7" width="8.85546875" style="107" hidden="1" customWidth="1"/>
    <col min="8" max="25" width="0" style="40" hidden="1" customWidth="1"/>
    <col min="26" max="26" width="8.85546875" style="40" customWidth="1"/>
    <col min="27" max="27" width="8.85546875" style="41" customWidth="1"/>
    <col min="28" max="33" width="8.85546875" style="40" customWidth="1"/>
    <col min="34" max="34" width="0" style="40" hidden="1" customWidth="1"/>
    <col min="35" max="16384" width="8.85546875" style="40" hidden="1"/>
  </cols>
  <sheetData>
    <row r="1" spans="2:19" ht="7.7" customHeight="1" thickBot="1"/>
    <row r="2" spans="2:19" ht="15">
      <c r="B2" s="26" t="s">
        <v>43</v>
      </c>
      <c r="C2" s="27" t="s">
        <v>44</v>
      </c>
      <c r="E2" s="451"/>
    </row>
    <row r="3" spans="2:19">
      <c r="B3" s="28">
        <v>1</v>
      </c>
      <c r="C3" s="29" t="s">
        <v>90</v>
      </c>
      <c r="E3" s="451"/>
      <c r="G3" s="107" t="s">
        <v>60</v>
      </c>
      <c r="H3" s="41" t="s">
        <v>60</v>
      </c>
      <c r="I3" s="41" t="s">
        <v>61</v>
      </c>
      <c r="J3" s="41" t="s">
        <v>62</v>
      </c>
      <c r="K3" s="41" t="s">
        <v>63</v>
      </c>
      <c r="L3" s="41" t="s">
        <v>64</v>
      </c>
      <c r="M3" s="41" t="s">
        <v>65</v>
      </c>
      <c r="N3" s="41" t="s">
        <v>66</v>
      </c>
      <c r="O3" s="41" t="s">
        <v>67</v>
      </c>
      <c r="P3" s="41" t="s">
        <v>68</v>
      </c>
      <c r="Q3" s="41" t="s">
        <v>69</v>
      </c>
      <c r="R3" s="41" t="s">
        <v>70</v>
      </c>
      <c r="S3" s="41" t="str">
        <f>R3</f>
        <v>BING</v>
      </c>
    </row>
    <row r="4" spans="2:19">
      <c r="B4" s="28">
        <v>2</v>
      </c>
      <c r="C4" s="29" t="s">
        <v>91</v>
      </c>
      <c r="E4" s="451"/>
      <c r="G4" s="107" t="s">
        <v>107</v>
      </c>
    </row>
    <row r="5" spans="2:19">
      <c r="B5" s="28">
        <v>3</v>
      </c>
      <c r="C5" s="29" t="s">
        <v>92</v>
      </c>
      <c r="E5" s="451"/>
      <c r="G5" s="107" t="s">
        <v>111</v>
      </c>
    </row>
    <row r="6" spans="2:19">
      <c r="B6" s="28">
        <v>4</v>
      </c>
      <c r="C6" s="29" t="s">
        <v>93</v>
      </c>
      <c r="E6" s="451"/>
      <c r="G6" s="107" t="s">
        <v>106</v>
      </c>
      <c r="H6" s="41" t="s">
        <v>71</v>
      </c>
    </row>
    <row r="7" spans="2:19">
      <c r="B7" s="28">
        <v>5</v>
      </c>
      <c r="C7" s="29" t="s">
        <v>94</v>
      </c>
      <c r="E7" s="452" t="s">
        <v>105</v>
      </c>
      <c r="G7" s="107" t="s">
        <v>64</v>
      </c>
    </row>
    <row r="8" spans="2:19">
      <c r="B8" s="28">
        <v>6</v>
      </c>
      <c r="C8" s="29" t="s">
        <v>45</v>
      </c>
      <c r="E8" s="452"/>
    </row>
    <row r="9" spans="2:19">
      <c r="B9" s="30" t="s">
        <v>46</v>
      </c>
      <c r="C9" s="29" t="s">
        <v>95</v>
      </c>
      <c r="E9" s="452"/>
      <c r="G9" s="107" t="s">
        <v>108</v>
      </c>
    </row>
    <row r="10" spans="2:19">
      <c r="B10" s="30" t="s">
        <v>47</v>
      </c>
      <c r="C10" s="29" t="s">
        <v>96</v>
      </c>
      <c r="E10" s="452"/>
      <c r="G10" s="107" t="s">
        <v>109</v>
      </c>
    </row>
    <row r="11" spans="2:19">
      <c r="B11" s="30" t="s">
        <v>48</v>
      </c>
      <c r="C11" s="29" t="s">
        <v>97</v>
      </c>
      <c r="E11" s="452"/>
      <c r="G11" s="107" t="s">
        <v>110</v>
      </c>
    </row>
    <row r="12" spans="2:19">
      <c r="B12" s="28">
        <v>7</v>
      </c>
      <c r="C12" s="29" t="s">
        <v>69</v>
      </c>
      <c r="E12" s="452"/>
      <c r="G12" s="107" t="s">
        <v>69</v>
      </c>
    </row>
    <row r="13" spans="2:19">
      <c r="B13" s="154">
        <v>8</v>
      </c>
      <c r="C13" s="29" t="s">
        <v>98</v>
      </c>
      <c r="E13" s="452"/>
    </row>
    <row r="14" spans="2:19">
      <c r="B14" s="154">
        <v>9</v>
      </c>
      <c r="C14" s="29" t="s">
        <v>137</v>
      </c>
      <c r="E14" s="452"/>
    </row>
    <row r="15" spans="2:19" ht="6.6" customHeight="1" thickBot="1">
      <c r="B15" s="42"/>
      <c r="C15" s="42"/>
      <c r="E15" s="452"/>
    </row>
    <row r="16" spans="2:19" ht="15">
      <c r="B16" s="31" t="s">
        <v>43</v>
      </c>
      <c r="C16" s="31" t="s">
        <v>49</v>
      </c>
      <c r="E16" s="452"/>
      <c r="G16" s="40"/>
    </row>
    <row r="17" spans="2:7">
      <c r="B17" s="32">
        <v>1</v>
      </c>
      <c r="C17" s="33" t="s">
        <v>358</v>
      </c>
      <c r="E17" s="452"/>
      <c r="G17" s="107" t="str">
        <f>C17</f>
        <v>Bahasa Daerah</v>
      </c>
    </row>
    <row r="18" spans="2:7">
      <c r="B18" s="32">
        <v>2</v>
      </c>
      <c r="C18" s="33" t="s">
        <v>1052</v>
      </c>
      <c r="E18" s="452"/>
      <c r="G18" s="107" t="str">
        <f t="shared" ref="G18:G21" si="0">C18</f>
        <v>Bahasa Mandarin</v>
      </c>
    </row>
    <row r="19" spans="2:7">
      <c r="B19" s="32">
        <v>3</v>
      </c>
      <c r="C19" s="33" t="s">
        <v>102</v>
      </c>
      <c r="E19" s="452"/>
      <c r="G19" s="107" t="str">
        <f t="shared" si="0"/>
        <v>Mulok 3</v>
      </c>
    </row>
    <row r="20" spans="2:7">
      <c r="B20" s="32">
        <v>4</v>
      </c>
      <c r="C20" s="33" t="s">
        <v>103</v>
      </c>
      <c r="E20" s="452"/>
      <c r="G20" s="107" t="str">
        <f t="shared" si="0"/>
        <v>Mulok 4</v>
      </c>
    </row>
    <row r="21" spans="2:7" ht="15" thickBot="1">
      <c r="B21" s="34">
        <v>5</v>
      </c>
      <c r="C21" s="35" t="s">
        <v>104</v>
      </c>
      <c r="E21" s="452"/>
      <c r="G21" s="107" t="str">
        <f t="shared" si="0"/>
        <v>Mulok 5</v>
      </c>
    </row>
    <row r="22" spans="2:7" ht="6.6" customHeight="1" thickBot="1">
      <c r="B22" s="42"/>
      <c r="C22" s="42"/>
      <c r="E22" s="452"/>
    </row>
    <row r="23" spans="2:7" ht="15">
      <c r="B23" s="36" t="s">
        <v>50</v>
      </c>
      <c r="C23" s="37" t="s">
        <v>51</v>
      </c>
      <c r="E23" s="452"/>
    </row>
    <row r="24" spans="2:7">
      <c r="B24" s="38">
        <v>1</v>
      </c>
      <c r="C24" s="39" t="s">
        <v>52</v>
      </c>
      <c r="E24" s="452"/>
    </row>
    <row r="25" spans="2:7">
      <c r="B25" s="38">
        <v>2</v>
      </c>
      <c r="C25" s="39" t="s">
        <v>1053</v>
      </c>
      <c r="E25" s="452"/>
    </row>
    <row r="26" spans="2:7">
      <c r="B26" s="38">
        <v>3</v>
      </c>
      <c r="C26" s="39" t="s">
        <v>109</v>
      </c>
      <c r="E26" s="452"/>
    </row>
    <row r="27" spans="2:7">
      <c r="B27" s="38">
        <v>4</v>
      </c>
      <c r="C27" s="39" t="s">
        <v>53</v>
      </c>
      <c r="E27" s="452"/>
    </row>
    <row r="28" spans="2:7">
      <c r="B28" s="38">
        <v>5</v>
      </c>
      <c r="C28" s="39" t="s">
        <v>54</v>
      </c>
      <c r="E28" s="452"/>
    </row>
    <row r="29" spans="2:7" ht="7.7" customHeight="1"/>
    <row r="30" spans="2:7"/>
    <row r="31" spans="2:7"/>
  </sheetData>
  <sheetProtection algorithmName="SHA-512" hashValue="U8AN4LJE1WECpDgmI1+2E/NXq9LNrmRzVGDSKwKtBBTSbECqrD9Wdr6O45X5BatqmHrcCq+R2ArphJzJERRsdA==" saltValue="nDsz9AJvMsMmPAj57KtX2g==" spinCount="100000" sheet="1" objects="1" scenarios="1" selectLockedCells="1"/>
  <mergeCells count="2">
    <mergeCell ref="E2:E6"/>
    <mergeCell ref="E7:E28"/>
  </mergeCells>
  <phoneticPr fontId="25" type="noConversion"/>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70"/>
  <sheetViews>
    <sheetView showGridLines="0" zoomScale="91" workbookViewId="0">
      <pane ySplit="7" topLeftCell="A8" activePane="bottomLeft" state="frozen"/>
      <selection pane="bottomLeft"/>
    </sheetView>
  </sheetViews>
  <sheetFormatPr defaultColWidth="0" defaultRowHeight="14.25" zeroHeight="1"/>
  <cols>
    <col min="1" max="1" width="4.42578125" style="43" customWidth="1"/>
    <col min="2" max="2" width="28.5703125" style="43" customWidth="1"/>
    <col min="3" max="14" width="7.85546875" style="43" customWidth="1"/>
    <col min="15" max="15" width="2.85546875" style="43" hidden="1" customWidth="1"/>
    <col min="16" max="22" width="8.85546875" style="43" hidden="1" customWidth="1"/>
    <col min="23" max="16384" width="0" style="43" hidden="1"/>
  </cols>
  <sheetData>
    <row r="1" spans="1:16" ht="10.7" customHeight="1">
      <c r="A1" s="227"/>
      <c r="B1" s="227"/>
      <c r="C1" s="227"/>
      <c r="D1" s="227"/>
      <c r="E1" s="227"/>
      <c r="F1" s="227"/>
      <c r="G1" s="227"/>
      <c r="H1" s="227"/>
      <c r="I1" s="227"/>
      <c r="J1" s="227"/>
      <c r="K1" s="227"/>
      <c r="L1" s="227"/>
      <c r="M1" s="227"/>
      <c r="N1" s="227"/>
    </row>
    <row r="2" spans="1:16" ht="23.45" customHeight="1">
      <c r="A2" s="227"/>
      <c r="B2" s="227"/>
      <c r="C2" s="228" t="s">
        <v>17</v>
      </c>
      <c r="D2" s="227"/>
      <c r="E2" s="227"/>
      <c r="F2" s="227"/>
      <c r="G2" s="227"/>
      <c r="H2" s="227"/>
      <c r="I2" s="227"/>
      <c r="J2" s="227"/>
      <c r="K2" s="232" t="s">
        <v>115</v>
      </c>
      <c r="L2" s="232" t="s">
        <v>116</v>
      </c>
      <c r="M2" s="454">
        <f>(K3+L3)/2</f>
        <v>62.857142857142861</v>
      </c>
      <c r="N2" s="454"/>
      <c r="P2" s="453"/>
    </row>
    <row r="3" spans="1:16" ht="29.45" customHeight="1">
      <c r="A3" s="227"/>
      <c r="B3" s="227"/>
      <c r="C3" s="229" t="s">
        <v>59</v>
      </c>
      <c r="D3" s="227"/>
      <c r="E3" s="227"/>
      <c r="F3" s="227"/>
      <c r="G3" s="227"/>
      <c r="H3" s="227"/>
      <c r="I3" s="227"/>
      <c r="J3" s="227"/>
      <c r="K3" s="232">
        <f>MIN(C59:N59)</f>
        <v>57.857142857142854</v>
      </c>
      <c r="L3" s="232">
        <f>K3+10</f>
        <v>67.857142857142861</v>
      </c>
      <c r="M3" s="454"/>
      <c r="N3" s="454"/>
      <c r="P3" s="453"/>
    </row>
    <row r="4" spans="1:16" ht="14.45" hidden="1" customHeight="1">
      <c r="A4" s="227"/>
      <c r="B4" s="227"/>
      <c r="C4" s="227"/>
      <c r="D4" s="227"/>
      <c r="E4" s="227"/>
      <c r="F4" s="227"/>
      <c r="G4" s="227"/>
      <c r="H4" s="227"/>
      <c r="I4" s="227"/>
      <c r="J4" s="227"/>
      <c r="K4" s="230"/>
      <c r="L4" s="231"/>
      <c r="M4" s="230"/>
      <c r="N4" s="230"/>
      <c r="P4" s="453"/>
    </row>
    <row r="5" spans="1:16" ht="14.45" customHeight="1">
      <c r="A5" s="227"/>
      <c r="B5" s="227"/>
      <c r="C5" s="227"/>
      <c r="D5" s="227"/>
      <c r="E5" s="227"/>
      <c r="F5" s="227"/>
      <c r="G5" s="227"/>
      <c r="H5" s="227"/>
      <c r="I5" s="227"/>
      <c r="J5" s="227"/>
      <c r="K5" s="230"/>
      <c r="L5" s="231"/>
      <c r="M5" s="230"/>
      <c r="N5" s="230"/>
      <c r="P5" s="453"/>
    </row>
    <row r="6" spans="1:16" hidden="1">
      <c r="A6" s="227"/>
      <c r="B6" s="227"/>
      <c r="C6" s="227"/>
      <c r="D6" s="227"/>
      <c r="E6" s="227"/>
      <c r="F6" s="227"/>
      <c r="G6" s="227"/>
      <c r="H6" s="227"/>
      <c r="I6" s="227"/>
      <c r="J6" s="227"/>
      <c r="K6" s="227"/>
      <c r="L6" s="227"/>
      <c r="M6" s="227"/>
      <c r="N6" s="227"/>
    </row>
    <row r="7" spans="1:16" s="47" customFormat="1" ht="28.35" customHeight="1" thickBot="1">
      <c r="A7" s="44" t="s">
        <v>22</v>
      </c>
      <c r="B7" s="45" t="s">
        <v>100</v>
      </c>
      <c r="C7" s="45" t="s">
        <v>905</v>
      </c>
      <c r="D7" s="45" t="str">
        <f>Mapel!I3</f>
        <v>PP</v>
      </c>
      <c r="E7" s="45" t="str">
        <f>Mapel!J3</f>
        <v>BIN</v>
      </c>
      <c r="F7" s="45" t="str">
        <f>Mapel!K3</f>
        <v>MAT</v>
      </c>
      <c r="G7" s="45" t="s">
        <v>64</v>
      </c>
      <c r="H7" s="45" t="s">
        <v>65</v>
      </c>
      <c r="I7" s="45" t="s">
        <v>66</v>
      </c>
      <c r="J7" s="45" t="s">
        <v>67</v>
      </c>
      <c r="K7" s="45" t="s">
        <v>69</v>
      </c>
      <c r="L7" s="45" t="s">
        <v>70</v>
      </c>
      <c r="M7" s="45" t="s">
        <v>261</v>
      </c>
      <c r="N7" s="46" t="s">
        <v>906</v>
      </c>
    </row>
    <row r="8" spans="1:16" ht="15">
      <c r="A8" s="48">
        <f>IF(B8&lt;&gt;"",1,"")</f>
        <v>1</v>
      </c>
      <c r="B8" s="49" t="str">
        <f>IFERROR(IF(SISWA!C8="","",SISWA!C8),"")</f>
        <v>AFIF</v>
      </c>
      <c r="C8" s="431">
        <v>70</v>
      </c>
      <c r="D8" s="339">
        <v>65</v>
      </c>
      <c r="E8" s="339">
        <v>60</v>
      </c>
      <c r="F8" s="339">
        <v>60</v>
      </c>
      <c r="G8" s="339"/>
      <c r="H8" s="391"/>
      <c r="I8" s="391"/>
      <c r="J8" s="339">
        <v>60</v>
      </c>
      <c r="K8" s="339">
        <v>65</v>
      </c>
      <c r="L8" s="339"/>
      <c r="M8" s="391"/>
      <c r="N8" s="339"/>
    </row>
    <row r="9" spans="1:16" ht="15">
      <c r="A9" s="50">
        <f>IF(B9&lt;&gt;"",A8+1,"")</f>
        <v>2</v>
      </c>
      <c r="B9" s="51" t="str">
        <f>IFERROR(IF(SISWA!C9="","",SISWA!C9),"")</f>
        <v>BIMA</v>
      </c>
      <c r="C9" s="431">
        <v>60</v>
      </c>
      <c r="D9" s="340">
        <v>60</v>
      </c>
      <c r="E9" s="340">
        <v>60</v>
      </c>
      <c r="F9" s="340">
        <v>60</v>
      </c>
      <c r="G9" s="340"/>
      <c r="H9" s="392"/>
      <c r="I9" s="392"/>
      <c r="J9" s="340">
        <v>60</v>
      </c>
      <c r="K9" s="340">
        <v>60</v>
      </c>
      <c r="L9" s="340"/>
      <c r="M9" s="392"/>
      <c r="N9" s="340"/>
    </row>
    <row r="10" spans="1:16" ht="15">
      <c r="A10" s="50">
        <f t="shared" ref="A10:A58" si="0">IF(B10&lt;&gt;"",A9+1,"")</f>
        <v>3</v>
      </c>
      <c r="B10" s="51" t="str">
        <f>IFERROR(IF(SISWA!C10="","",SISWA!C10),"")</f>
        <v>ALMIRA</v>
      </c>
      <c r="C10" s="431">
        <v>60</v>
      </c>
      <c r="D10" s="340">
        <v>60</v>
      </c>
      <c r="E10" s="340">
        <v>60</v>
      </c>
      <c r="F10" s="340">
        <v>60</v>
      </c>
      <c r="G10" s="340"/>
      <c r="H10" s="392"/>
      <c r="I10" s="392"/>
      <c r="J10" s="340">
        <v>60</v>
      </c>
      <c r="K10" s="340">
        <v>60</v>
      </c>
      <c r="L10" s="340"/>
      <c r="M10" s="392"/>
      <c r="N10" s="340"/>
    </row>
    <row r="11" spans="1:16" ht="15">
      <c r="A11" s="50">
        <f t="shared" si="0"/>
        <v>4</v>
      </c>
      <c r="B11" s="51" t="str">
        <f>IFERROR(IF(SISWA!C11="","",SISWA!C11),"")</f>
        <v>KEYLA</v>
      </c>
      <c r="C11" s="431">
        <v>70</v>
      </c>
      <c r="D11" s="340">
        <v>65</v>
      </c>
      <c r="E11" s="340">
        <v>60</v>
      </c>
      <c r="F11" s="340">
        <v>60</v>
      </c>
      <c r="G11" s="340"/>
      <c r="H11" s="392"/>
      <c r="I11" s="392"/>
      <c r="J11" s="340">
        <v>60</v>
      </c>
      <c r="K11" s="340">
        <v>65</v>
      </c>
      <c r="L11" s="340"/>
      <c r="M11" s="392"/>
      <c r="N11" s="340"/>
    </row>
    <row r="12" spans="1:16" ht="15">
      <c r="A12" s="50">
        <f t="shared" si="0"/>
        <v>5</v>
      </c>
      <c r="B12" s="51" t="str">
        <f>IFERROR(IF(SISWA!C12="","",SISWA!C12),"")</f>
        <v>AQILA</v>
      </c>
      <c r="C12" s="431">
        <v>60</v>
      </c>
      <c r="D12" s="340">
        <v>65</v>
      </c>
      <c r="E12" s="340">
        <v>60</v>
      </c>
      <c r="F12" s="340">
        <v>60</v>
      </c>
      <c r="G12" s="340"/>
      <c r="H12" s="392"/>
      <c r="I12" s="392"/>
      <c r="J12" s="340">
        <v>60</v>
      </c>
      <c r="K12" s="340">
        <v>65</v>
      </c>
      <c r="L12" s="340"/>
      <c r="M12" s="392"/>
      <c r="N12" s="340"/>
    </row>
    <row r="13" spans="1:16" ht="15">
      <c r="A13" s="50">
        <f t="shared" si="0"/>
        <v>6</v>
      </c>
      <c r="B13" s="51" t="str">
        <f>IFERROR(IF(SISWA!C13="","",SISWA!C13),"")</f>
        <v>ARISTA</v>
      </c>
      <c r="C13" s="431">
        <v>60</v>
      </c>
      <c r="D13" s="340">
        <v>60</v>
      </c>
      <c r="E13" s="340">
        <v>60</v>
      </c>
      <c r="F13" s="340">
        <v>60</v>
      </c>
      <c r="G13" s="340"/>
      <c r="H13" s="392"/>
      <c r="I13" s="392"/>
      <c r="J13" s="340">
        <v>60</v>
      </c>
      <c r="K13" s="340">
        <v>60</v>
      </c>
      <c r="L13" s="340"/>
      <c r="M13" s="392"/>
      <c r="N13" s="340"/>
    </row>
    <row r="14" spans="1:16" ht="15">
      <c r="A14" s="50">
        <f t="shared" si="0"/>
        <v>7</v>
      </c>
      <c r="B14" s="51" t="str">
        <f>IFERROR(IF(SISWA!C14="","",SISWA!C14),"")</f>
        <v>DANIEL</v>
      </c>
      <c r="C14" s="431">
        <v>60</v>
      </c>
      <c r="D14" s="340">
        <v>60</v>
      </c>
      <c r="E14" s="340">
        <v>40</v>
      </c>
      <c r="F14" s="340">
        <v>50</v>
      </c>
      <c r="G14" s="340"/>
      <c r="H14" s="392"/>
      <c r="I14" s="392"/>
      <c r="J14" s="340">
        <v>50</v>
      </c>
      <c r="K14" s="340">
        <v>60</v>
      </c>
      <c r="L14" s="340"/>
      <c r="M14" s="392"/>
      <c r="N14" s="340"/>
    </row>
    <row r="15" spans="1:16" ht="15">
      <c r="A15" s="50">
        <f t="shared" si="0"/>
        <v>8</v>
      </c>
      <c r="B15" s="51" t="str">
        <f>IFERROR(IF(SISWA!C15="","",SISWA!C15),"")</f>
        <v>FATHAN</v>
      </c>
      <c r="C15" s="431">
        <v>70</v>
      </c>
      <c r="D15" s="340">
        <v>65</v>
      </c>
      <c r="E15" s="340">
        <v>60</v>
      </c>
      <c r="F15" s="340">
        <v>60</v>
      </c>
      <c r="G15" s="340"/>
      <c r="H15" s="392"/>
      <c r="I15" s="392"/>
      <c r="J15" s="340">
        <v>60</v>
      </c>
      <c r="K15" s="340">
        <v>65</v>
      </c>
      <c r="L15" s="340"/>
      <c r="M15" s="392"/>
      <c r="N15" s="340"/>
    </row>
    <row r="16" spans="1:16" ht="15">
      <c r="A16" s="50">
        <f t="shared" si="0"/>
        <v>9</v>
      </c>
      <c r="B16" s="51" t="str">
        <f>IFERROR(IF(SISWA!C16="","",SISWA!C16),"")</f>
        <v>KHANSA</v>
      </c>
      <c r="C16" s="431">
        <v>60</v>
      </c>
      <c r="D16" s="340">
        <v>60</v>
      </c>
      <c r="E16" s="340">
        <v>50</v>
      </c>
      <c r="F16" s="340">
        <v>60</v>
      </c>
      <c r="G16" s="340"/>
      <c r="H16" s="392"/>
      <c r="I16" s="392"/>
      <c r="J16" s="340">
        <v>50</v>
      </c>
      <c r="K16" s="340">
        <v>60</v>
      </c>
      <c r="L16" s="340"/>
      <c r="M16" s="392"/>
      <c r="N16" s="340"/>
    </row>
    <row r="17" spans="1:14" ht="15">
      <c r="A17" s="50">
        <f t="shared" si="0"/>
        <v>10</v>
      </c>
      <c r="B17" s="51" t="str">
        <f>IFERROR(IF(SISWA!C17="","",SISWA!C17),"")</f>
        <v>ARKA</v>
      </c>
      <c r="C17" s="431">
        <v>60</v>
      </c>
      <c r="D17" s="340">
        <v>60</v>
      </c>
      <c r="E17" s="340">
        <v>60</v>
      </c>
      <c r="F17" s="340">
        <v>60</v>
      </c>
      <c r="G17" s="340"/>
      <c r="H17" s="392"/>
      <c r="I17" s="392"/>
      <c r="J17" s="340">
        <v>60</v>
      </c>
      <c r="K17" s="340">
        <v>62</v>
      </c>
      <c r="L17" s="340"/>
      <c r="M17" s="392"/>
      <c r="N17" s="340"/>
    </row>
    <row r="18" spans="1:14" ht="15">
      <c r="A18" s="50">
        <f t="shared" si="0"/>
        <v>11</v>
      </c>
      <c r="B18" s="51" t="str">
        <f>IFERROR(IF(SISWA!C18="","",SISWA!C18),"")</f>
        <v>SABIL</v>
      </c>
      <c r="C18" s="431">
        <v>60</v>
      </c>
      <c r="D18" s="340">
        <v>65</v>
      </c>
      <c r="E18" s="340">
        <v>60</v>
      </c>
      <c r="F18" s="340">
        <v>60</v>
      </c>
      <c r="G18" s="340"/>
      <c r="H18" s="392"/>
      <c r="I18" s="392"/>
      <c r="J18" s="340">
        <v>60</v>
      </c>
      <c r="K18" s="340">
        <v>65</v>
      </c>
      <c r="L18" s="340"/>
      <c r="M18" s="392"/>
      <c r="N18" s="340"/>
    </row>
    <row r="19" spans="1:14" ht="15">
      <c r="A19" s="50">
        <f t="shared" si="0"/>
        <v>12</v>
      </c>
      <c r="B19" s="51" t="str">
        <f>IFERROR(IF(SISWA!C19="","",SISWA!C19),"")</f>
        <v>FALISHA</v>
      </c>
      <c r="C19" s="431">
        <v>70</v>
      </c>
      <c r="D19" s="340">
        <v>60</v>
      </c>
      <c r="E19" s="340">
        <v>60</v>
      </c>
      <c r="F19" s="340">
        <v>60</v>
      </c>
      <c r="G19" s="340"/>
      <c r="H19" s="392"/>
      <c r="I19" s="392"/>
      <c r="J19" s="340">
        <v>60</v>
      </c>
      <c r="K19" s="340">
        <v>63</v>
      </c>
      <c r="L19" s="340"/>
      <c r="M19" s="392"/>
      <c r="N19" s="340"/>
    </row>
    <row r="20" spans="1:14" ht="15">
      <c r="A20" s="50">
        <f t="shared" si="0"/>
        <v>13</v>
      </c>
      <c r="B20" s="51" t="str">
        <f>IFERROR(IF(SISWA!C20="","",SISWA!C20),"")</f>
        <v>RAFA</v>
      </c>
      <c r="C20" s="431">
        <v>70</v>
      </c>
      <c r="D20" s="340">
        <v>65</v>
      </c>
      <c r="E20" s="340">
        <v>60</v>
      </c>
      <c r="F20" s="340">
        <v>60</v>
      </c>
      <c r="G20" s="340"/>
      <c r="H20" s="392"/>
      <c r="I20" s="392"/>
      <c r="J20" s="340">
        <v>60</v>
      </c>
      <c r="K20" s="340">
        <v>65</v>
      </c>
      <c r="L20" s="340"/>
      <c r="M20" s="392"/>
      <c r="N20" s="340"/>
    </row>
    <row r="21" spans="1:14" ht="15">
      <c r="A21" s="50">
        <f t="shared" si="0"/>
        <v>14</v>
      </c>
      <c r="B21" s="51" t="str">
        <f>IFERROR(IF(SISWA!C21="","",SISWA!C21),"")</f>
        <v>SAFINA</v>
      </c>
      <c r="C21" s="431">
        <v>70</v>
      </c>
      <c r="D21" s="340">
        <v>65</v>
      </c>
      <c r="E21" s="340">
        <v>60</v>
      </c>
      <c r="F21" s="340">
        <v>60</v>
      </c>
      <c r="G21" s="340"/>
      <c r="H21" s="392"/>
      <c r="I21" s="392"/>
      <c r="J21" s="340">
        <v>60</v>
      </c>
      <c r="K21" s="340">
        <v>63</v>
      </c>
      <c r="L21" s="340"/>
      <c r="M21" s="392"/>
      <c r="N21" s="340"/>
    </row>
    <row r="22" spans="1:14">
      <c r="A22" s="50" t="str">
        <f t="shared" si="0"/>
        <v/>
      </c>
      <c r="B22" s="51" t="str">
        <f>IFERROR(IF(SISWA!C22="","",SISWA!C22),"")</f>
        <v/>
      </c>
      <c r="C22" s="340"/>
      <c r="D22" s="340"/>
      <c r="E22" s="340"/>
      <c r="F22" s="340"/>
      <c r="G22" s="340"/>
      <c r="H22" s="392"/>
      <c r="I22" s="392"/>
      <c r="J22" s="392"/>
      <c r="K22" s="340"/>
      <c r="L22" s="340"/>
      <c r="M22" s="392"/>
      <c r="N22" s="340"/>
    </row>
    <row r="23" spans="1:14">
      <c r="A23" s="50" t="str">
        <f t="shared" si="0"/>
        <v/>
      </c>
      <c r="B23" s="51" t="str">
        <f>IFERROR(IF(SISWA!C23="","",SISWA!C23),"")</f>
        <v/>
      </c>
      <c r="C23" s="340"/>
      <c r="D23" s="340"/>
      <c r="E23" s="340"/>
      <c r="F23" s="340"/>
      <c r="G23" s="340"/>
      <c r="H23" s="392"/>
      <c r="I23" s="392"/>
      <c r="J23" s="392"/>
      <c r="K23" s="340"/>
      <c r="L23" s="340"/>
      <c r="M23" s="392"/>
      <c r="N23" s="340"/>
    </row>
    <row r="24" spans="1:14">
      <c r="A24" s="50" t="str">
        <f t="shared" si="0"/>
        <v/>
      </c>
      <c r="B24" s="51" t="str">
        <f>IFERROR(IF(SISWA!C24="","",SISWA!C24),"")</f>
        <v/>
      </c>
      <c r="C24" s="340"/>
      <c r="D24" s="340"/>
      <c r="E24" s="340"/>
      <c r="F24" s="340"/>
      <c r="G24" s="340"/>
      <c r="H24" s="392"/>
      <c r="I24" s="392"/>
      <c r="J24" s="392"/>
      <c r="K24" s="340"/>
      <c r="L24" s="340"/>
      <c r="M24" s="392"/>
      <c r="N24" s="340"/>
    </row>
    <row r="25" spans="1:14">
      <c r="A25" s="50" t="str">
        <f t="shared" si="0"/>
        <v/>
      </c>
      <c r="B25" s="51" t="str">
        <f>IFERROR(IF(SISWA!C25="","",SISWA!C25),"")</f>
        <v/>
      </c>
      <c r="C25" s="340"/>
      <c r="D25" s="340"/>
      <c r="E25" s="340"/>
      <c r="F25" s="340"/>
      <c r="G25" s="340"/>
      <c r="H25" s="392"/>
      <c r="I25" s="392"/>
      <c r="J25" s="392"/>
      <c r="K25" s="340"/>
      <c r="L25" s="340"/>
      <c r="M25" s="392"/>
      <c r="N25" s="340"/>
    </row>
    <row r="26" spans="1:14">
      <c r="A26" s="50" t="str">
        <f t="shared" si="0"/>
        <v/>
      </c>
      <c r="B26" s="51" t="str">
        <f>IFERROR(IF(SISWA!C26="","",SISWA!C26),"")</f>
        <v/>
      </c>
      <c r="C26" s="340"/>
      <c r="D26" s="340"/>
      <c r="E26" s="340"/>
      <c r="F26" s="340"/>
      <c r="G26" s="340"/>
      <c r="H26" s="392"/>
      <c r="I26" s="392"/>
      <c r="J26" s="392"/>
      <c r="K26" s="340"/>
      <c r="L26" s="340"/>
      <c r="M26" s="392"/>
      <c r="N26" s="340"/>
    </row>
    <row r="27" spans="1:14">
      <c r="A27" s="50" t="str">
        <f t="shared" si="0"/>
        <v/>
      </c>
      <c r="B27" s="51" t="str">
        <f>IFERROR(IF(SISWA!C27="","",SISWA!C27),"")</f>
        <v/>
      </c>
      <c r="C27" s="340"/>
      <c r="D27" s="340"/>
      <c r="E27" s="340"/>
      <c r="F27" s="340"/>
      <c r="G27" s="340"/>
      <c r="H27" s="392"/>
      <c r="I27" s="392"/>
      <c r="J27" s="392"/>
      <c r="K27" s="340"/>
      <c r="L27" s="340"/>
      <c r="M27" s="392"/>
      <c r="N27" s="340"/>
    </row>
    <row r="28" spans="1:14">
      <c r="A28" s="50" t="str">
        <f t="shared" si="0"/>
        <v/>
      </c>
      <c r="B28" s="51" t="str">
        <f>IFERROR(IF(SISWA!C28="","",SISWA!C28),"")</f>
        <v/>
      </c>
      <c r="C28" s="340"/>
      <c r="D28" s="340"/>
      <c r="E28" s="340"/>
      <c r="F28" s="340"/>
      <c r="G28" s="340"/>
      <c r="H28" s="392"/>
      <c r="I28" s="392"/>
      <c r="J28" s="392"/>
      <c r="K28" s="340"/>
      <c r="L28" s="340"/>
      <c r="M28" s="392"/>
      <c r="N28" s="340"/>
    </row>
    <row r="29" spans="1:14">
      <c r="A29" s="50" t="str">
        <f t="shared" si="0"/>
        <v/>
      </c>
      <c r="B29" s="51" t="str">
        <f>IFERROR(IF(SISWA!C29="","",SISWA!C29),"")</f>
        <v/>
      </c>
      <c r="C29" s="340"/>
      <c r="D29" s="340"/>
      <c r="E29" s="340"/>
      <c r="F29" s="340"/>
      <c r="G29" s="340"/>
      <c r="H29" s="392"/>
      <c r="I29" s="392"/>
      <c r="J29" s="392"/>
      <c r="K29" s="340"/>
      <c r="L29" s="340"/>
      <c r="M29" s="392"/>
      <c r="N29" s="340"/>
    </row>
    <row r="30" spans="1:14">
      <c r="A30" s="50" t="str">
        <f t="shared" si="0"/>
        <v/>
      </c>
      <c r="B30" s="51" t="str">
        <f>IFERROR(IF(SISWA!C30="","",SISWA!C30),"")</f>
        <v/>
      </c>
      <c r="C30" s="340"/>
      <c r="D30" s="340"/>
      <c r="E30" s="340"/>
      <c r="F30" s="340"/>
      <c r="G30" s="340"/>
      <c r="H30" s="392"/>
      <c r="I30" s="392"/>
      <c r="J30" s="392"/>
      <c r="K30" s="340"/>
      <c r="L30" s="340"/>
      <c r="M30" s="392"/>
      <c r="N30" s="340"/>
    </row>
    <row r="31" spans="1:14">
      <c r="A31" s="50" t="str">
        <f t="shared" si="0"/>
        <v/>
      </c>
      <c r="B31" s="51" t="str">
        <f>IFERROR(IF(SISWA!C31="","",SISWA!C31),"")</f>
        <v/>
      </c>
      <c r="C31" s="340"/>
      <c r="D31" s="340"/>
      <c r="E31" s="340"/>
      <c r="F31" s="340"/>
      <c r="G31" s="340"/>
      <c r="H31" s="392"/>
      <c r="I31" s="392"/>
      <c r="J31" s="392"/>
      <c r="K31" s="340"/>
      <c r="L31" s="340"/>
      <c r="M31" s="392"/>
      <c r="N31" s="340"/>
    </row>
    <row r="32" spans="1:14">
      <c r="A32" s="50" t="str">
        <f t="shared" si="0"/>
        <v/>
      </c>
      <c r="B32" s="51" t="str">
        <f>IFERROR(IF(SISWA!C32="","",SISWA!C32),"")</f>
        <v/>
      </c>
      <c r="C32" s="340"/>
      <c r="D32" s="340"/>
      <c r="E32" s="340"/>
      <c r="F32" s="340"/>
      <c r="G32" s="340"/>
      <c r="H32" s="392"/>
      <c r="I32" s="392"/>
      <c r="J32" s="392"/>
      <c r="K32" s="340"/>
      <c r="L32" s="340"/>
      <c r="M32" s="392"/>
      <c r="N32" s="340"/>
    </row>
    <row r="33" spans="1:14">
      <c r="A33" s="50" t="str">
        <f t="shared" si="0"/>
        <v/>
      </c>
      <c r="B33" s="51" t="str">
        <f>IFERROR(IF(SISWA!C33="","",SISWA!C33),"")</f>
        <v/>
      </c>
      <c r="C33" s="340"/>
      <c r="D33" s="340"/>
      <c r="E33" s="340"/>
      <c r="F33" s="340"/>
      <c r="G33" s="340"/>
      <c r="H33" s="392"/>
      <c r="I33" s="392"/>
      <c r="J33" s="392"/>
      <c r="K33" s="340"/>
      <c r="L33" s="340"/>
      <c r="M33" s="392"/>
      <c r="N33" s="340"/>
    </row>
    <row r="34" spans="1:14">
      <c r="A34" s="50" t="str">
        <f t="shared" si="0"/>
        <v/>
      </c>
      <c r="B34" s="51" t="str">
        <f>IFERROR(IF(SISWA!C34="","",SISWA!C34),"")</f>
        <v/>
      </c>
      <c r="C34" s="340"/>
      <c r="D34" s="340"/>
      <c r="E34" s="340"/>
      <c r="F34" s="340"/>
      <c r="G34" s="340"/>
      <c r="H34" s="392"/>
      <c r="I34" s="392"/>
      <c r="J34" s="392"/>
      <c r="K34" s="340"/>
      <c r="L34" s="340"/>
      <c r="M34" s="392"/>
      <c r="N34" s="340"/>
    </row>
    <row r="35" spans="1:14">
      <c r="A35" s="50" t="str">
        <f t="shared" si="0"/>
        <v/>
      </c>
      <c r="B35" s="51" t="str">
        <f>IFERROR(IF(SISWA!C35="","",SISWA!C35),"")</f>
        <v/>
      </c>
      <c r="C35" s="340"/>
      <c r="D35" s="340"/>
      <c r="E35" s="340"/>
      <c r="F35" s="340"/>
      <c r="G35" s="340"/>
      <c r="H35" s="392"/>
      <c r="I35" s="392"/>
      <c r="J35" s="392"/>
      <c r="K35" s="340"/>
      <c r="L35" s="340"/>
      <c r="M35" s="392"/>
      <c r="N35" s="340"/>
    </row>
    <row r="36" spans="1:14">
      <c r="A36" s="50" t="str">
        <f t="shared" si="0"/>
        <v/>
      </c>
      <c r="B36" s="51" t="str">
        <f>IFERROR(IF(SISWA!C36="","",SISWA!C36),"")</f>
        <v/>
      </c>
      <c r="C36" s="340"/>
      <c r="D36" s="340"/>
      <c r="E36" s="340"/>
      <c r="F36" s="340"/>
      <c r="G36" s="340"/>
      <c r="H36" s="392"/>
      <c r="I36" s="392"/>
      <c r="J36" s="392"/>
      <c r="K36" s="340"/>
      <c r="L36" s="340"/>
      <c r="M36" s="392"/>
      <c r="N36" s="340"/>
    </row>
    <row r="37" spans="1:14">
      <c r="A37" s="50" t="str">
        <f t="shared" si="0"/>
        <v/>
      </c>
      <c r="B37" s="51" t="str">
        <f>IFERROR(IF(SISWA!C37="","",SISWA!C37),"")</f>
        <v/>
      </c>
      <c r="C37" s="340"/>
      <c r="D37" s="340"/>
      <c r="E37" s="340"/>
      <c r="F37" s="340"/>
      <c r="G37" s="340"/>
      <c r="H37" s="392"/>
      <c r="I37" s="392"/>
      <c r="J37" s="392"/>
      <c r="K37" s="340"/>
      <c r="L37" s="340"/>
      <c r="M37" s="392"/>
      <c r="N37" s="340"/>
    </row>
    <row r="38" spans="1:14">
      <c r="A38" s="50" t="str">
        <f t="shared" si="0"/>
        <v/>
      </c>
      <c r="B38" s="51" t="str">
        <f>IFERROR(IF(SISWA!C38="","",SISWA!C38),"")</f>
        <v/>
      </c>
      <c r="C38" s="340"/>
      <c r="D38" s="340"/>
      <c r="E38" s="340"/>
      <c r="F38" s="340"/>
      <c r="G38" s="340"/>
      <c r="H38" s="392"/>
      <c r="I38" s="392"/>
      <c r="J38" s="392"/>
      <c r="K38" s="340"/>
      <c r="L38" s="340"/>
      <c r="M38" s="392"/>
      <c r="N38" s="340"/>
    </row>
    <row r="39" spans="1:14">
      <c r="A39" s="50" t="str">
        <f t="shared" si="0"/>
        <v/>
      </c>
      <c r="B39" s="51" t="str">
        <f>IFERROR(IF(SISWA!C39="","",SISWA!C39),"")</f>
        <v/>
      </c>
      <c r="C39" s="340"/>
      <c r="D39" s="340"/>
      <c r="E39" s="340"/>
      <c r="F39" s="340"/>
      <c r="G39" s="340"/>
      <c r="H39" s="392"/>
      <c r="I39" s="392"/>
      <c r="J39" s="392"/>
      <c r="K39" s="340"/>
      <c r="L39" s="340"/>
      <c r="M39" s="392"/>
      <c r="N39" s="340"/>
    </row>
    <row r="40" spans="1:14">
      <c r="A40" s="50" t="str">
        <f t="shared" si="0"/>
        <v/>
      </c>
      <c r="B40" s="51" t="str">
        <f>IFERROR(IF(SISWA!C40="","",SISWA!C40),"")</f>
        <v/>
      </c>
      <c r="C40" s="340"/>
      <c r="D40" s="340"/>
      <c r="E40" s="340"/>
      <c r="F40" s="340"/>
      <c r="G40" s="340"/>
      <c r="H40" s="392"/>
      <c r="I40" s="392"/>
      <c r="J40" s="392"/>
      <c r="K40" s="340"/>
      <c r="L40" s="340"/>
      <c r="M40" s="392"/>
      <c r="N40" s="340"/>
    </row>
    <row r="41" spans="1:14">
      <c r="A41" s="50" t="str">
        <f t="shared" si="0"/>
        <v/>
      </c>
      <c r="B41" s="51" t="str">
        <f>IFERROR(IF(SISWA!C41="","",SISWA!C41),"")</f>
        <v/>
      </c>
      <c r="C41" s="340"/>
      <c r="D41" s="340"/>
      <c r="E41" s="340"/>
      <c r="F41" s="340"/>
      <c r="G41" s="340"/>
      <c r="H41" s="392"/>
      <c r="I41" s="392"/>
      <c r="J41" s="392"/>
      <c r="K41" s="340"/>
      <c r="L41" s="340"/>
      <c r="M41" s="392"/>
      <c r="N41" s="340"/>
    </row>
    <row r="42" spans="1:14">
      <c r="A42" s="50" t="str">
        <f t="shared" si="0"/>
        <v/>
      </c>
      <c r="B42" s="51" t="str">
        <f>IFERROR(IF(SISWA!C42="","",SISWA!C42),"")</f>
        <v/>
      </c>
      <c r="C42" s="340"/>
      <c r="D42" s="340"/>
      <c r="E42" s="340"/>
      <c r="F42" s="340"/>
      <c r="G42" s="340"/>
      <c r="H42" s="392"/>
      <c r="I42" s="392"/>
      <c r="J42" s="392"/>
      <c r="K42" s="340"/>
      <c r="L42" s="340"/>
      <c r="M42" s="392"/>
      <c r="N42" s="340"/>
    </row>
    <row r="43" spans="1:14">
      <c r="A43" s="50" t="str">
        <f t="shared" si="0"/>
        <v/>
      </c>
      <c r="B43" s="51" t="str">
        <f>IFERROR(IF(SISWA!C43="","",SISWA!C43),"")</f>
        <v/>
      </c>
      <c r="C43" s="340"/>
      <c r="D43" s="340"/>
      <c r="E43" s="340"/>
      <c r="F43" s="340"/>
      <c r="G43" s="340"/>
      <c r="H43" s="392"/>
      <c r="I43" s="392"/>
      <c r="J43" s="392"/>
      <c r="K43" s="340"/>
      <c r="L43" s="340"/>
      <c r="M43" s="392"/>
      <c r="N43" s="340"/>
    </row>
    <row r="44" spans="1:14">
      <c r="A44" s="50" t="str">
        <f t="shared" si="0"/>
        <v/>
      </c>
      <c r="B44" s="51" t="str">
        <f>IFERROR(IF(SISWA!C44="","",SISWA!C44),"")</f>
        <v/>
      </c>
      <c r="C44" s="340"/>
      <c r="D44" s="340"/>
      <c r="E44" s="340"/>
      <c r="F44" s="340"/>
      <c r="G44" s="340"/>
      <c r="H44" s="392"/>
      <c r="I44" s="392"/>
      <c r="J44" s="392"/>
      <c r="K44" s="340"/>
      <c r="L44" s="340"/>
      <c r="M44" s="392"/>
      <c r="N44" s="340"/>
    </row>
    <row r="45" spans="1:14">
      <c r="A45" s="50" t="str">
        <f t="shared" si="0"/>
        <v/>
      </c>
      <c r="B45" s="51" t="str">
        <f>IFERROR(IF(SISWA!C45="","",SISWA!C45),"")</f>
        <v/>
      </c>
      <c r="C45" s="340"/>
      <c r="D45" s="340"/>
      <c r="E45" s="340"/>
      <c r="F45" s="340"/>
      <c r="G45" s="340"/>
      <c r="H45" s="392"/>
      <c r="I45" s="392"/>
      <c r="J45" s="392"/>
      <c r="K45" s="340"/>
      <c r="L45" s="340"/>
      <c r="M45" s="392"/>
      <c r="N45" s="340"/>
    </row>
    <row r="46" spans="1:14">
      <c r="A46" s="50" t="str">
        <f t="shared" si="0"/>
        <v/>
      </c>
      <c r="B46" s="51" t="str">
        <f>IFERROR(IF(SISWA!C46="","",SISWA!C46),"")</f>
        <v/>
      </c>
      <c r="C46" s="340"/>
      <c r="D46" s="340"/>
      <c r="E46" s="340"/>
      <c r="F46" s="340"/>
      <c r="G46" s="340"/>
      <c r="H46" s="392"/>
      <c r="I46" s="392"/>
      <c r="J46" s="392"/>
      <c r="K46" s="340"/>
      <c r="L46" s="340"/>
      <c r="M46" s="392"/>
      <c r="N46" s="340"/>
    </row>
    <row r="47" spans="1:14">
      <c r="A47" s="50" t="str">
        <f t="shared" si="0"/>
        <v/>
      </c>
      <c r="B47" s="51" t="str">
        <f>IFERROR(IF(SISWA!C47="","",SISWA!C47),"")</f>
        <v/>
      </c>
      <c r="C47" s="340"/>
      <c r="D47" s="340"/>
      <c r="E47" s="340"/>
      <c r="F47" s="340"/>
      <c r="G47" s="340"/>
      <c r="H47" s="392"/>
      <c r="I47" s="392"/>
      <c r="J47" s="392"/>
      <c r="K47" s="340"/>
      <c r="L47" s="340"/>
      <c r="M47" s="392"/>
      <c r="N47" s="340"/>
    </row>
    <row r="48" spans="1:14">
      <c r="A48" s="50" t="str">
        <f t="shared" si="0"/>
        <v/>
      </c>
      <c r="B48" s="51" t="str">
        <f>IFERROR(IF(SISWA!C48="","",SISWA!C48),"")</f>
        <v/>
      </c>
      <c r="C48" s="340"/>
      <c r="D48" s="340"/>
      <c r="E48" s="340"/>
      <c r="F48" s="340"/>
      <c r="G48" s="340"/>
      <c r="H48" s="392"/>
      <c r="I48" s="392"/>
      <c r="J48" s="392"/>
      <c r="K48" s="340"/>
      <c r="L48" s="340"/>
      <c r="M48" s="392"/>
      <c r="N48" s="340"/>
    </row>
    <row r="49" spans="1:14">
      <c r="A49" s="50" t="str">
        <f t="shared" si="0"/>
        <v/>
      </c>
      <c r="B49" s="51" t="str">
        <f>IFERROR(IF(SISWA!C49="","",SISWA!C49),"")</f>
        <v/>
      </c>
      <c r="C49" s="340"/>
      <c r="D49" s="340"/>
      <c r="E49" s="340"/>
      <c r="F49" s="340"/>
      <c r="G49" s="340"/>
      <c r="H49" s="392"/>
      <c r="I49" s="392"/>
      <c r="J49" s="392"/>
      <c r="K49" s="340"/>
      <c r="L49" s="340"/>
      <c r="M49" s="392"/>
      <c r="N49" s="340"/>
    </row>
    <row r="50" spans="1:14">
      <c r="A50" s="50" t="str">
        <f t="shared" si="0"/>
        <v/>
      </c>
      <c r="B50" s="51" t="str">
        <f>IFERROR(IF(SISWA!C50="","",SISWA!C50),"")</f>
        <v/>
      </c>
      <c r="C50" s="340"/>
      <c r="D50" s="340"/>
      <c r="E50" s="340"/>
      <c r="F50" s="340"/>
      <c r="G50" s="340"/>
      <c r="H50" s="392"/>
      <c r="I50" s="392"/>
      <c r="J50" s="392"/>
      <c r="K50" s="340"/>
      <c r="L50" s="340"/>
      <c r="M50" s="392"/>
      <c r="N50" s="340"/>
    </row>
    <row r="51" spans="1:14">
      <c r="A51" s="50" t="str">
        <f t="shared" si="0"/>
        <v/>
      </c>
      <c r="B51" s="51" t="str">
        <f>IFERROR(IF(SISWA!C51="","",SISWA!C51),"")</f>
        <v/>
      </c>
      <c r="C51" s="340"/>
      <c r="D51" s="340"/>
      <c r="E51" s="340"/>
      <c r="F51" s="340"/>
      <c r="G51" s="340"/>
      <c r="H51" s="392"/>
      <c r="I51" s="392"/>
      <c r="J51" s="392"/>
      <c r="K51" s="340"/>
      <c r="L51" s="340"/>
      <c r="M51" s="392"/>
      <c r="N51" s="340"/>
    </row>
    <row r="52" spans="1:14">
      <c r="A52" s="50" t="str">
        <f t="shared" si="0"/>
        <v/>
      </c>
      <c r="B52" s="51" t="str">
        <f>IFERROR(IF(SISWA!C52="","",SISWA!C52),"")</f>
        <v/>
      </c>
      <c r="C52" s="340"/>
      <c r="D52" s="340"/>
      <c r="E52" s="340"/>
      <c r="F52" s="340"/>
      <c r="G52" s="340"/>
      <c r="H52" s="392"/>
      <c r="I52" s="392"/>
      <c r="J52" s="392"/>
      <c r="K52" s="340"/>
      <c r="L52" s="340"/>
      <c r="M52" s="392"/>
      <c r="N52" s="340"/>
    </row>
    <row r="53" spans="1:14">
      <c r="A53" s="50" t="str">
        <f t="shared" si="0"/>
        <v/>
      </c>
      <c r="B53" s="51" t="str">
        <f>IFERROR(IF(SISWA!C53="","",SISWA!C53),"")</f>
        <v/>
      </c>
      <c r="C53" s="340"/>
      <c r="D53" s="340"/>
      <c r="E53" s="340"/>
      <c r="F53" s="340"/>
      <c r="G53" s="340"/>
      <c r="H53" s="392"/>
      <c r="I53" s="392"/>
      <c r="J53" s="392"/>
      <c r="K53" s="340"/>
      <c r="L53" s="340"/>
      <c r="M53" s="392"/>
      <c r="N53" s="340"/>
    </row>
    <row r="54" spans="1:14">
      <c r="A54" s="50" t="str">
        <f t="shared" si="0"/>
        <v/>
      </c>
      <c r="B54" s="51" t="str">
        <f>IFERROR(IF(SISWA!C54="","",SISWA!C54),"")</f>
        <v/>
      </c>
      <c r="C54" s="340"/>
      <c r="D54" s="340"/>
      <c r="E54" s="340"/>
      <c r="F54" s="340"/>
      <c r="G54" s="340"/>
      <c r="H54" s="392"/>
      <c r="I54" s="392"/>
      <c r="J54" s="392"/>
      <c r="K54" s="340"/>
      <c r="L54" s="340"/>
      <c r="M54" s="392"/>
      <c r="N54" s="340"/>
    </row>
    <row r="55" spans="1:14">
      <c r="A55" s="50" t="str">
        <f t="shared" si="0"/>
        <v/>
      </c>
      <c r="B55" s="51" t="str">
        <f>IFERROR(IF(SISWA!C55="","",SISWA!C55),"")</f>
        <v/>
      </c>
      <c r="C55" s="340"/>
      <c r="D55" s="340"/>
      <c r="E55" s="340"/>
      <c r="F55" s="340"/>
      <c r="G55" s="340"/>
      <c r="H55" s="392"/>
      <c r="I55" s="392"/>
      <c r="J55" s="392"/>
      <c r="K55" s="340"/>
      <c r="L55" s="340"/>
      <c r="M55" s="392"/>
      <c r="N55" s="340"/>
    </row>
    <row r="56" spans="1:14">
      <c r="A56" s="50" t="str">
        <f t="shared" si="0"/>
        <v/>
      </c>
      <c r="B56" s="51" t="str">
        <f>IFERROR(IF(SISWA!C56="","",SISWA!C56),"")</f>
        <v/>
      </c>
      <c r="C56" s="340"/>
      <c r="D56" s="340"/>
      <c r="E56" s="340"/>
      <c r="F56" s="340"/>
      <c r="G56" s="340"/>
      <c r="H56" s="392"/>
      <c r="I56" s="392"/>
      <c r="J56" s="392"/>
      <c r="K56" s="340"/>
      <c r="L56" s="340"/>
      <c r="M56" s="392"/>
      <c r="N56" s="340"/>
    </row>
    <row r="57" spans="1:14">
      <c r="A57" s="50" t="str">
        <f t="shared" si="0"/>
        <v/>
      </c>
      <c r="B57" s="51" t="str">
        <f>IFERROR(IF(SISWA!C57="","",SISWA!C57),"")</f>
        <v/>
      </c>
      <c r="C57" s="340"/>
      <c r="D57" s="340"/>
      <c r="E57" s="340"/>
      <c r="F57" s="340"/>
      <c r="G57" s="340"/>
      <c r="H57" s="392"/>
      <c r="I57" s="392"/>
      <c r="J57" s="392"/>
      <c r="K57" s="340"/>
      <c r="L57" s="340"/>
      <c r="M57" s="392"/>
      <c r="N57" s="340"/>
    </row>
    <row r="58" spans="1:14" ht="15" thickBot="1">
      <c r="A58" s="52" t="str">
        <f t="shared" si="0"/>
        <v/>
      </c>
      <c r="B58" s="53" t="str">
        <f>IFERROR(IF(SISWA!C58="","",SISWA!C58),"")</f>
        <v/>
      </c>
      <c r="C58" s="341"/>
      <c r="D58" s="341"/>
      <c r="E58" s="341"/>
      <c r="F58" s="341"/>
      <c r="G58" s="341"/>
      <c r="H58" s="393"/>
      <c r="I58" s="393"/>
      <c r="J58" s="393"/>
      <c r="K58" s="341"/>
      <c r="L58" s="341"/>
      <c r="M58" s="393"/>
      <c r="N58" s="341"/>
    </row>
    <row r="59" spans="1:14" ht="15.75" thickBot="1">
      <c r="A59" s="54"/>
      <c r="B59" s="55"/>
      <c r="C59" s="55">
        <f t="shared" ref="C59:I59" si="1">IFERROR(AVERAGE(C8:C58),"")</f>
        <v>64.285714285714292</v>
      </c>
      <c r="D59" s="55">
        <f t="shared" si="1"/>
        <v>62.5</v>
      </c>
      <c r="E59" s="55">
        <f t="shared" si="1"/>
        <v>57.857142857142854</v>
      </c>
      <c r="F59" s="55">
        <f t="shared" si="1"/>
        <v>59.285714285714285</v>
      </c>
      <c r="G59" s="55" t="str">
        <f t="shared" si="1"/>
        <v/>
      </c>
      <c r="H59" s="394" t="str">
        <f t="shared" si="1"/>
        <v/>
      </c>
      <c r="I59" s="394" t="str">
        <f t="shared" si="1"/>
        <v/>
      </c>
      <c r="J59" s="394">
        <f>IFERROR(AVERAGE(J8:J58),"")</f>
        <v>58.571428571428569</v>
      </c>
      <c r="K59" s="55">
        <f t="shared" ref="K59:N59" si="2">IFERROR(AVERAGE(K8:K58),"")</f>
        <v>62.714285714285715</v>
      </c>
      <c r="L59" s="55" t="str">
        <f t="shared" si="2"/>
        <v/>
      </c>
      <c r="M59" s="394" t="str">
        <f t="shared" si="2"/>
        <v/>
      </c>
      <c r="N59" s="55" t="str">
        <f t="shared" si="2"/>
        <v/>
      </c>
    </row>
    <row r="60" spans="1:14" ht="14.45" customHeight="1"/>
    <row r="61" spans="1:14" ht="14.45" hidden="1" customHeight="1"/>
    <row r="62" spans="1:14" ht="14.45" hidden="1" customHeight="1"/>
    <row r="63" spans="1:14" ht="14.45" hidden="1" customHeight="1"/>
    <row r="64" spans="1:14" ht="14.45" hidden="1" customHeight="1"/>
    <row r="65" hidden="1"/>
    <row r="66" hidden="1"/>
    <row r="67" hidden="1"/>
    <row r="68" hidden="1"/>
    <row r="69" hidden="1"/>
    <row r="70" hidden="1"/>
  </sheetData>
  <sheetProtection selectLockedCells="1"/>
  <mergeCells count="2">
    <mergeCell ref="P2:P5"/>
    <mergeCell ref="M2:N3"/>
  </mergeCells>
  <pageMargins left="0.7" right="0.7" top="0.75" bottom="0.75" header="0.3" footer="0.3"/>
  <pageSetup paperSize="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341"/>
  <sheetViews>
    <sheetView zoomScale="90" zoomScaleNormal="90" workbookViewId="0">
      <pane xSplit="1" ySplit="2" topLeftCell="C123" activePane="bottomRight" state="frozen"/>
      <selection pane="topRight" activeCell="B1" sqref="B1"/>
      <selection pane="bottomLeft" activeCell="A3" sqref="A3"/>
      <selection pane="bottomRight"/>
    </sheetView>
  </sheetViews>
  <sheetFormatPr defaultColWidth="0" defaultRowHeight="15" zeroHeight="1"/>
  <cols>
    <col min="1" max="2" width="8.7109375" style="160" customWidth="1"/>
    <col min="3" max="3" width="43.7109375" style="160" customWidth="1"/>
    <col min="4" max="6" width="8.7109375" style="160" customWidth="1"/>
    <col min="7" max="7" width="43.7109375" style="160" customWidth="1"/>
    <col min="8" max="11" width="8.7109375" style="160" customWidth="1"/>
    <col min="12" max="12" width="43.7109375" style="160" customWidth="1"/>
    <col min="13" max="15" width="8.7109375" style="160" customWidth="1"/>
    <col min="16" max="16" width="43.7109375" style="160" customWidth="1"/>
    <col min="17" max="20" width="8.7109375" style="160" customWidth="1"/>
    <col min="21" max="21" width="43.7109375" style="160" customWidth="1"/>
    <col min="22" max="24" width="8.7109375" style="160" customWidth="1"/>
    <col min="25" max="25" width="43.7109375" style="160" customWidth="1"/>
    <col min="26" max="29" width="8.7109375" style="160" customWidth="1"/>
    <col min="30" max="30" width="43.7109375" style="160" customWidth="1"/>
    <col min="31" max="33" width="8.7109375" style="160" customWidth="1"/>
    <col min="34" max="34" width="43.7109375" style="160" customWidth="1"/>
    <col min="35" max="38" width="8.7109375" style="160" customWidth="1"/>
    <col min="39" max="39" width="43.7109375" style="160" customWidth="1"/>
    <col min="40" max="42" width="8.7109375" style="160" customWidth="1"/>
    <col min="43" max="43" width="43.7109375" style="160" customWidth="1"/>
    <col min="44" max="47" width="8.7109375" style="160" customWidth="1"/>
    <col min="48" max="48" width="43.7109375" style="160" customWidth="1"/>
    <col min="49" max="51" width="8.7109375" style="160" customWidth="1"/>
    <col min="52" max="52" width="43.7109375" style="160" customWidth="1"/>
    <col min="53" max="54" width="8.7109375" style="160" customWidth="1"/>
    <col min="55" max="16384" width="8.7109375" style="160" hidden="1"/>
  </cols>
  <sheetData>
    <row r="1" spans="1:53" ht="23.25">
      <c r="A1" s="240"/>
      <c r="B1" s="477" t="s">
        <v>169</v>
      </c>
      <c r="C1" s="477"/>
      <c r="D1" s="477"/>
      <c r="E1" s="477"/>
      <c r="F1" s="477"/>
      <c r="G1" s="477"/>
      <c r="H1" s="477"/>
      <c r="J1" s="477" t="s">
        <v>170</v>
      </c>
      <c r="K1" s="477"/>
      <c r="L1" s="477"/>
      <c r="M1" s="477"/>
      <c r="N1" s="477"/>
      <c r="O1" s="477"/>
      <c r="P1" s="477"/>
      <c r="Q1" s="477"/>
      <c r="S1" s="477" t="s">
        <v>171</v>
      </c>
      <c r="T1" s="477"/>
      <c r="U1" s="477"/>
      <c r="V1" s="477"/>
      <c r="W1" s="477"/>
      <c r="X1" s="477"/>
      <c r="Y1" s="477"/>
      <c r="Z1" s="477"/>
      <c r="AB1" s="477" t="s">
        <v>172</v>
      </c>
      <c r="AC1" s="477"/>
      <c r="AD1" s="477"/>
      <c r="AE1" s="477"/>
      <c r="AF1" s="477"/>
      <c r="AG1" s="477"/>
      <c r="AH1" s="477"/>
      <c r="AI1" s="477"/>
      <c r="AK1" s="477" t="s">
        <v>173</v>
      </c>
      <c r="AL1" s="477"/>
      <c r="AM1" s="477"/>
      <c r="AN1" s="477"/>
      <c r="AO1" s="477"/>
      <c r="AP1" s="477"/>
      <c r="AQ1" s="477"/>
      <c r="AR1" s="477"/>
      <c r="AT1" s="477" t="s">
        <v>174</v>
      </c>
      <c r="AU1" s="477"/>
      <c r="AV1" s="477"/>
      <c r="AW1" s="477"/>
      <c r="AX1" s="477"/>
      <c r="AY1" s="477"/>
      <c r="AZ1" s="477"/>
      <c r="BA1" s="477"/>
    </row>
    <row r="2" spans="1:53" ht="18.75">
      <c r="A2" s="475" t="s">
        <v>175</v>
      </c>
      <c r="B2" s="475"/>
      <c r="C2" s="475"/>
      <c r="D2" s="475"/>
      <c r="E2" s="476" t="s">
        <v>176</v>
      </c>
      <c r="F2" s="476"/>
      <c r="G2" s="476"/>
      <c r="H2" s="476"/>
      <c r="J2" s="475" t="s">
        <v>175</v>
      </c>
      <c r="K2" s="475"/>
      <c r="L2" s="475"/>
      <c r="M2" s="475"/>
      <c r="N2" s="476" t="s">
        <v>176</v>
      </c>
      <c r="O2" s="476"/>
      <c r="P2" s="476"/>
      <c r="Q2" s="476"/>
      <c r="S2" s="475" t="s">
        <v>175</v>
      </c>
      <c r="T2" s="475"/>
      <c r="U2" s="475"/>
      <c r="V2" s="475"/>
      <c r="W2" s="476" t="s">
        <v>176</v>
      </c>
      <c r="X2" s="476"/>
      <c r="Y2" s="476"/>
      <c r="Z2" s="476"/>
      <c r="AB2" s="475" t="s">
        <v>175</v>
      </c>
      <c r="AC2" s="475"/>
      <c r="AD2" s="475"/>
      <c r="AE2" s="475"/>
      <c r="AF2" s="476" t="s">
        <v>176</v>
      </c>
      <c r="AG2" s="476"/>
      <c r="AH2" s="476"/>
      <c r="AI2" s="476"/>
      <c r="AK2" s="475" t="s">
        <v>175</v>
      </c>
      <c r="AL2" s="475"/>
      <c r="AM2" s="475"/>
      <c r="AN2" s="475"/>
      <c r="AO2" s="476" t="s">
        <v>176</v>
      </c>
      <c r="AP2" s="476"/>
      <c r="AQ2" s="476"/>
      <c r="AR2" s="476"/>
      <c r="AT2" s="475" t="s">
        <v>175</v>
      </c>
      <c r="AU2" s="475"/>
      <c r="AV2" s="475"/>
      <c r="AW2" s="475"/>
      <c r="AX2" s="476" t="s">
        <v>176</v>
      </c>
      <c r="AY2" s="476"/>
      <c r="AZ2" s="476"/>
      <c r="BA2" s="476"/>
    </row>
    <row r="3" spans="1:53" ht="18.75">
      <c r="A3" s="161"/>
      <c r="B3" s="458" t="s">
        <v>177</v>
      </c>
      <c r="C3" s="458"/>
      <c r="D3" s="458"/>
      <c r="E3" s="458"/>
      <c r="F3" s="458"/>
      <c r="G3" s="458"/>
      <c r="H3" s="458"/>
      <c r="J3" s="161"/>
      <c r="K3" s="458" t="s">
        <v>177</v>
      </c>
      <c r="L3" s="458"/>
      <c r="M3" s="458"/>
      <c r="N3" s="458"/>
      <c r="O3" s="458"/>
      <c r="P3" s="458"/>
      <c r="Q3" s="458"/>
      <c r="S3" s="161"/>
      <c r="T3" s="458" t="s">
        <v>177</v>
      </c>
      <c r="U3" s="458"/>
      <c r="V3" s="458"/>
      <c r="W3" s="458"/>
      <c r="X3" s="458"/>
      <c r="Y3" s="458"/>
      <c r="Z3" s="458"/>
      <c r="AB3" s="161"/>
      <c r="AC3" s="458" t="s">
        <v>177</v>
      </c>
      <c r="AD3" s="458"/>
      <c r="AE3" s="458"/>
      <c r="AF3" s="458"/>
      <c r="AG3" s="458"/>
      <c r="AH3" s="458"/>
      <c r="AI3" s="458"/>
      <c r="AK3" s="161"/>
      <c r="AL3" s="458" t="s">
        <v>177</v>
      </c>
      <c r="AM3" s="458"/>
      <c r="AN3" s="458"/>
      <c r="AO3" s="458"/>
      <c r="AP3" s="458"/>
      <c r="AQ3" s="458"/>
      <c r="AR3" s="458"/>
      <c r="AT3" s="161"/>
      <c r="AU3" s="458" t="s">
        <v>177</v>
      </c>
      <c r="AV3" s="458"/>
      <c r="AW3" s="458"/>
      <c r="AX3" s="458"/>
      <c r="AY3" s="458"/>
      <c r="AZ3" s="458"/>
      <c r="BA3" s="458"/>
    </row>
    <row r="4" spans="1:53" s="163" customFormat="1">
      <c r="A4" s="162"/>
      <c r="B4" s="162"/>
      <c r="C4" s="162">
        <v>111</v>
      </c>
      <c r="D4" s="162"/>
      <c r="E4" s="162"/>
      <c r="F4" s="162"/>
      <c r="G4" s="162">
        <v>121</v>
      </c>
      <c r="H4" s="162"/>
      <c r="J4" s="162"/>
      <c r="K4" s="162"/>
      <c r="L4" s="162">
        <v>211</v>
      </c>
      <c r="M4" s="162"/>
      <c r="N4" s="162"/>
      <c r="O4" s="162"/>
      <c r="P4" s="162">
        <v>221</v>
      </c>
      <c r="Q4" s="162"/>
      <c r="S4" s="162"/>
      <c r="T4" s="162"/>
      <c r="U4" s="162">
        <v>311</v>
      </c>
      <c r="V4" s="162"/>
      <c r="W4" s="162"/>
      <c r="X4" s="162"/>
      <c r="Y4" s="162">
        <v>321</v>
      </c>
      <c r="Z4" s="162"/>
      <c r="AB4" s="162"/>
      <c r="AC4" s="162"/>
      <c r="AD4" s="162">
        <v>411</v>
      </c>
      <c r="AE4" s="162"/>
      <c r="AF4" s="162"/>
      <c r="AG4" s="162"/>
      <c r="AH4" s="162">
        <v>421</v>
      </c>
      <c r="AI4" s="162"/>
      <c r="AK4" s="162"/>
      <c r="AL4" s="162"/>
      <c r="AM4" s="162">
        <v>511</v>
      </c>
      <c r="AN4" s="162"/>
      <c r="AO4" s="162"/>
      <c r="AP4" s="162"/>
      <c r="AQ4" s="162">
        <v>521</v>
      </c>
      <c r="AR4" s="162"/>
      <c r="AT4" s="162"/>
      <c r="AU4" s="162"/>
      <c r="AV4" s="162">
        <v>611</v>
      </c>
      <c r="AW4" s="162"/>
      <c r="AX4" s="162"/>
      <c r="AY4" s="162"/>
      <c r="AZ4" s="162">
        <v>621</v>
      </c>
      <c r="BA4" s="162"/>
    </row>
    <row r="5" spans="1:53">
      <c r="A5" s="463" t="s">
        <v>22</v>
      </c>
      <c r="B5" s="463" t="s">
        <v>178</v>
      </c>
      <c r="C5" s="462" t="s">
        <v>179</v>
      </c>
      <c r="D5" s="463" t="s">
        <v>180</v>
      </c>
      <c r="E5" s="164"/>
      <c r="F5" s="463" t="s">
        <v>178</v>
      </c>
      <c r="G5" s="462" t="s">
        <v>179</v>
      </c>
      <c r="H5" s="463" t="s">
        <v>180</v>
      </c>
      <c r="J5" s="463" t="s">
        <v>22</v>
      </c>
      <c r="K5" s="463" t="s">
        <v>178</v>
      </c>
      <c r="L5" s="462" t="s">
        <v>179</v>
      </c>
      <c r="M5" s="463" t="s">
        <v>180</v>
      </c>
      <c r="N5" s="164"/>
      <c r="O5" s="463" t="s">
        <v>178</v>
      </c>
      <c r="P5" s="462" t="s">
        <v>179</v>
      </c>
      <c r="Q5" s="463" t="s">
        <v>180</v>
      </c>
      <c r="S5" s="463" t="s">
        <v>22</v>
      </c>
      <c r="T5" s="463" t="s">
        <v>178</v>
      </c>
      <c r="U5" s="462" t="s">
        <v>179</v>
      </c>
      <c r="V5" s="463" t="s">
        <v>180</v>
      </c>
      <c r="W5" s="164"/>
      <c r="X5" s="463" t="s">
        <v>178</v>
      </c>
      <c r="Y5" s="462" t="s">
        <v>179</v>
      </c>
      <c r="Z5" s="463" t="s">
        <v>180</v>
      </c>
      <c r="AB5" s="463" t="s">
        <v>22</v>
      </c>
      <c r="AC5" s="463" t="s">
        <v>178</v>
      </c>
      <c r="AD5" s="462" t="s">
        <v>179</v>
      </c>
      <c r="AE5" s="463" t="s">
        <v>180</v>
      </c>
      <c r="AF5" s="164"/>
      <c r="AG5" s="463" t="s">
        <v>178</v>
      </c>
      <c r="AH5" s="462" t="s">
        <v>179</v>
      </c>
      <c r="AI5" s="463" t="s">
        <v>180</v>
      </c>
      <c r="AK5" s="463" t="s">
        <v>22</v>
      </c>
      <c r="AL5" s="463" t="s">
        <v>178</v>
      </c>
      <c r="AM5" s="462" t="s">
        <v>179</v>
      </c>
      <c r="AN5" s="463" t="s">
        <v>180</v>
      </c>
      <c r="AO5" s="164"/>
      <c r="AP5" s="463" t="s">
        <v>178</v>
      </c>
      <c r="AQ5" s="462" t="s">
        <v>179</v>
      </c>
      <c r="AR5" s="463" t="s">
        <v>180</v>
      </c>
      <c r="AT5" s="463" t="s">
        <v>22</v>
      </c>
      <c r="AU5" s="463" t="s">
        <v>178</v>
      </c>
      <c r="AV5" s="462" t="s">
        <v>179</v>
      </c>
      <c r="AW5" s="463" t="s">
        <v>180</v>
      </c>
      <c r="AX5" s="164"/>
      <c r="AY5" s="463" t="s">
        <v>178</v>
      </c>
      <c r="AZ5" s="462" t="s">
        <v>179</v>
      </c>
      <c r="BA5" s="463" t="s">
        <v>180</v>
      </c>
    </row>
    <row r="6" spans="1:53">
      <c r="A6" s="464"/>
      <c r="B6" s="464"/>
      <c r="C6" s="462"/>
      <c r="D6" s="464"/>
      <c r="E6" s="161"/>
      <c r="F6" s="464"/>
      <c r="G6" s="462"/>
      <c r="H6" s="464"/>
      <c r="J6" s="464"/>
      <c r="K6" s="464"/>
      <c r="L6" s="462"/>
      <c r="M6" s="464"/>
      <c r="N6" s="161"/>
      <c r="O6" s="464"/>
      <c r="P6" s="462"/>
      <c r="Q6" s="464"/>
      <c r="S6" s="464"/>
      <c r="T6" s="464"/>
      <c r="U6" s="462"/>
      <c r="V6" s="464"/>
      <c r="W6" s="161"/>
      <c r="X6" s="464"/>
      <c r="Y6" s="462"/>
      <c r="Z6" s="464"/>
      <c r="AB6" s="464"/>
      <c r="AC6" s="464"/>
      <c r="AD6" s="462"/>
      <c r="AE6" s="464"/>
      <c r="AF6" s="161"/>
      <c r="AG6" s="464"/>
      <c r="AH6" s="462"/>
      <c r="AI6" s="464"/>
      <c r="AK6" s="464"/>
      <c r="AL6" s="464"/>
      <c r="AM6" s="462"/>
      <c r="AN6" s="464"/>
      <c r="AO6" s="161"/>
      <c r="AP6" s="464"/>
      <c r="AQ6" s="462"/>
      <c r="AR6" s="464"/>
      <c r="AT6" s="464"/>
      <c r="AU6" s="464"/>
      <c r="AV6" s="462"/>
      <c r="AW6" s="464"/>
      <c r="AX6" s="161"/>
      <c r="AY6" s="464"/>
      <c r="AZ6" s="462"/>
      <c r="BA6" s="464"/>
    </row>
    <row r="7" spans="1:53" s="285" customFormat="1" ht="210">
      <c r="A7" s="277">
        <v>1</v>
      </c>
      <c r="B7" s="278">
        <v>1</v>
      </c>
      <c r="C7" s="263" t="s">
        <v>872</v>
      </c>
      <c r="D7" s="279">
        <f t="shared" ref="D7:D16" si="0">LEN(C7)</f>
        <v>1</v>
      </c>
      <c r="E7" s="280"/>
      <c r="F7" s="278">
        <v>1</v>
      </c>
      <c r="G7" s="281" t="s">
        <v>397</v>
      </c>
      <c r="H7" s="279">
        <f t="shared" ref="H7:H16" si="1">LEN(G7)</f>
        <v>244</v>
      </c>
      <c r="I7" s="282"/>
      <c r="J7" s="278">
        <v>1</v>
      </c>
      <c r="K7" s="278">
        <v>1</v>
      </c>
      <c r="L7" s="281" t="s">
        <v>398</v>
      </c>
      <c r="M7" s="279">
        <f t="shared" ref="M7:M16" si="2">LEN(L7)</f>
        <v>406</v>
      </c>
      <c r="N7" s="282"/>
      <c r="O7" s="278">
        <v>1</v>
      </c>
      <c r="P7" s="281" t="s">
        <v>399</v>
      </c>
      <c r="Q7" s="279">
        <f t="shared" ref="Q7:Q16" si="3">LEN(P7)</f>
        <v>451</v>
      </c>
      <c r="R7" s="282"/>
      <c r="S7" s="278">
        <v>1</v>
      </c>
      <c r="T7" s="278">
        <v>1</v>
      </c>
      <c r="U7" s="281" t="s">
        <v>400</v>
      </c>
      <c r="V7" s="279">
        <f t="shared" ref="V7:V16" si="4">LEN(U7)</f>
        <v>367</v>
      </c>
      <c r="W7" s="282"/>
      <c r="X7" s="278">
        <v>1</v>
      </c>
      <c r="Y7" s="281" t="s">
        <v>401</v>
      </c>
      <c r="Z7" s="279">
        <f t="shared" ref="Z7:Z16" si="5">LEN(Y7)</f>
        <v>549</v>
      </c>
      <c r="AA7" s="282"/>
      <c r="AB7" s="278">
        <v>1</v>
      </c>
      <c r="AC7" s="278">
        <v>1</v>
      </c>
      <c r="AD7" s="281" t="s">
        <v>402</v>
      </c>
      <c r="AE7" s="279">
        <f t="shared" ref="AE7:AE16" si="6">LEN(AD7)</f>
        <v>575</v>
      </c>
      <c r="AF7" s="282"/>
      <c r="AG7" s="278">
        <v>1</v>
      </c>
      <c r="AH7" s="281" t="s">
        <v>403</v>
      </c>
      <c r="AI7" s="279">
        <f t="shared" ref="AI7:AI16" si="7">LEN(AH7)</f>
        <v>455</v>
      </c>
      <c r="AJ7" s="282"/>
      <c r="AK7" s="278">
        <v>1</v>
      </c>
      <c r="AL7" s="278">
        <v>1</v>
      </c>
      <c r="AM7" s="281" t="s">
        <v>404</v>
      </c>
      <c r="AN7" s="279">
        <f t="shared" ref="AN7:AN16" si="8">LEN(AM7)</f>
        <v>343</v>
      </c>
      <c r="AO7" s="282"/>
      <c r="AP7" s="278">
        <v>1</v>
      </c>
      <c r="AQ7" s="283" t="s">
        <v>405</v>
      </c>
      <c r="AR7" s="279">
        <f t="shared" ref="AR7:AR16" si="9">LEN(AQ7)</f>
        <v>512</v>
      </c>
      <c r="AS7" s="282"/>
      <c r="AT7" s="278">
        <v>1</v>
      </c>
      <c r="AU7" s="278">
        <v>111</v>
      </c>
      <c r="AV7" s="281" t="s">
        <v>406</v>
      </c>
      <c r="AW7" s="279">
        <f t="shared" ref="AW7:AW16" si="10">LEN(AV7)</f>
        <v>263</v>
      </c>
      <c r="AX7" s="282"/>
      <c r="AY7" s="278">
        <v>121</v>
      </c>
      <c r="AZ7" s="281" t="s">
        <v>407</v>
      </c>
      <c r="BA7" s="284">
        <f>LEN(AZ7)</f>
        <v>376</v>
      </c>
    </row>
    <row r="8" spans="1:53" s="285" customFormat="1" ht="195.75" thickBot="1">
      <c r="A8" s="277">
        <v>2</v>
      </c>
      <c r="B8" s="278">
        <v>2</v>
      </c>
      <c r="C8" s="281" t="s">
        <v>379</v>
      </c>
      <c r="D8" s="279">
        <f t="shared" si="0"/>
        <v>223</v>
      </c>
      <c r="E8" s="280"/>
      <c r="F8" s="278">
        <v>2</v>
      </c>
      <c r="G8" s="281" t="s">
        <v>408</v>
      </c>
      <c r="H8" s="279">
        <f t="shared" si="1"/>
        <v>435</v>
      </c>
      <c r="I8" s="282"/>
      <c r="J8" s="278">
        <v>2</v>
      </c>
      <c r="K8" s="278">
        <v>2</v>
      </c>
      <c r="L8" s="281" t="s">
        <v>409</v>
      </c>
      <c r="M8" s="279">
        <f t="shared" si="2"/>
        <v>553</v>
      </c>
      <c r="N8" s="282"/>
      <c r="O8" s="278">
        <v>2</v>
      </c>
      <c r="P8" s="281" t="s">
        <v>410</v>
      </c>
      <c r="Q8" s="279">
        <f t="shared" si="3"/>
        <v>297</v>
      </c>
      <c r="R8" s="282"/>
      <c r="S8" s="278">
        <v>2</v>
      </c>
      <c r="T8" s="278">
        <v>2</v>
      </c>
      <c r="U8" s="281" t="s">
        <v>411</v>
      </c>
      <c r="V8" s="279">
        <f t="shared" si="4"/>
        <v>498</v>
      </c>
      <c r="W8" s="282"/>
      <c r="X8" s="278">
        <v>2</v>
      </c>
      <c r="Y8" s="281" t="s">
        <v>412</v>
      </c>
      <c r="Z8" s="279">
        <f t="shared" si="5"/>
        <v>415</v>
      </c>
      <c r="AA8" s="282"/>
      <c r="AB8" s="278">
        <v>2</v>
      </c>
      <c r="AC8" s="278">
        <v>2</v>
      </c>
      <c r="AD8" s="281" t="s">
        <v>413</v>
      </c>
      <c r="AE8" s="279">
        <f t="shared" si="6"/>
        <v>453</v>
      </c>
      <c r="AF8" s="282"/>
      <c r="AG8" s="278">
        <v>2</v>
      </c>
      <c r="AH8" s="315" t="s">
        <v>414</v>
      </c>
      <c r="AI8" s="279">
        <f t="shared" si="7"/>
        <v>314</v>
      </c>
      <c r="AJ8" s="282"/>
      <c r="AK8" s="278">
        <v>2</v>
      </c>
      <c r="AL8" s="278">
        <v>2</v>
      </c>
      <c r="AM8" s="281" t="s">
        <v>415</v>
      </c>
      <c r="AN8" s="279">
        <f t="shared" si="8"/>
        <v>542</v>
      </c>
      <c r="AO8" s="282"/>
      <c r="AP8" s="278">
        <v>2</v>
      </c>
      <c r="AQ8" s="283" t="s">
        <v>416</v>
      </c>
      <c r="AR8" s="279">
        <f t="shared" si="9"/>
        <v>381</v>
      </c>
      <c r="AS8" s="282"/>
      <c r="AT8" s="278">
        <v>2</v>
      </c>
      <c r="AU8" s="278">
        <v>211</v>
      </c>
      <c r="AV8" s="281" t="s">
        <v>417</v>
      </c>
      <c r="AW8" s="279">
        <f t="shared" si="10"/>
        <v>348</v>
      </c>
      <c r="AX8" s="282"/>
      <c r="AY8" s="278">
        <v>221</v>
      </c>
      <c r="AZ8" s="281" t="s">
        <v>418</v>
      </c>
      <c r="BA8" s="284">
        <f>LEN(AZ8)</f>
        <v>318</v>
      </c>
    </row>
    <row r="9" spans="1:53" s="285" customFormat="1" ht="210.75" thickBot="1">
      <c r="A9" s="277">
        <v>3</v>
      </c>
      <c r="B9" s="278">
        <v>3</v>
      </c>
      <c r="C9" s="281" t="s">
        <v>380</v>
      </c>
      <c r="D9" s="279">
        <f t="shared" si="0"/>
        <v>257</v>
      </c>
      <c r="E9" s="280"/>
      <c r="F9" s="278">
        <v>3</v>
      </c>
      <c r="G9" s="281" t="s">
        <v>419</v>
      </c>
      <c r="H9" s="279">
        <f t="shared" si="1"/>
        <v>384</v>
      </c>
      <c r="I9" s="282"/>
      <c r="J9" s="278">
        <v>3</v>
      </c>
      <c r="K9" s="278">
        <v>3</v>
      </c>
      <c r="L9" s="281" t="s">
        <v>420</v>
      </c>
      <c r="M9" s="279">
        <f t="shared" si="2"/>
        <v>569</v>
      </c>
      <c r="N9" s="282"/>
      <c r="O9" s="278">
        <v>3</v>
      </c>
      <c r="P9" s="281" t="s">
        <v>421</v>
      </c>
      <c r="Q9" s="279">
        <f t="shared" si="3"/>
        <v>380</v>
      </c>
      <c r="R9" s="282"/>
      <c r="S9" s="278">
        <v>3</v>
      </c>
      <c r="T9" s="278">
        <v>3</v>
      </c>
      <c r="U9" s="331" t="s">
        <v>898</v>
      </c>
      <c r="V9" s="279">
        <f t="shared" si="4"/>
        <v>567</v>
      </c>
      <c r="W9" s="333"/>
      <c r="X9" s="332">
        <v>3</v>
      </c>
      <c r="Y9" s="334" t="s">
        <v>899</v>
      </c>
      <c r="Z9" s="279">
        <f t="shared" si="5"/>
        <v>536</v>
      </c>
      <c r="AA9" s="282"/>
      <c r="AB9" s="278">
        <v>3</v>
      </c>
      <c r="AC9" s="278">
        <v>3</v>
      </c>
      <c r="AD9" s="281" t="s">
        <v>422</v>
      </c>
      <c r="AE9" s="279">
        <f t="shared" si="6"/>
        <v>477</v>
      </c>
      <c r="AF9" s="282"/>
      <c r="AG9" s="305">
        <v>3</v>
      </c>
      <c r="AH9" s="303" t="s">
        <v>423</v>
      </c>
      <c r="AI9" s="301">
        <f t="shared" si="7"/>
        <v>363</v>
      </c>
      <c r="AJ9" s="282"/>
      <c r="AK9" s="278">
        <v>3</v>
      </c>
      <c r="AL9" s="278">
        <v>3</v>
      </c>
      <c r="AM9" s="281" t="s">
        <v>424</v>
      </c>
      <c r="AN9" s="279">
        <f t="shared" si="8"/>
        <v>556</v>
      </c>
      <c r="AO9" s="282"/>
      <c r="AP9" s="278">
        <v>3</v>
      </c>
      <c r="AQ9" s="286" t="s">
        <v>425</v>
      </c>
      <c r="AR9" s="279">
        <f t="shared" si="9"/>
        <v>438</v>
      </c>
      <c r="AS9" s="282"/>
      <c r="AT9" s="278">
        <v>3</v>
      </c>
      <c r="AU9" s="278">
        <v>311</v>
      </c>
      <c r="AV9" s="281" t="s">
        <v>426</v>
      </c>
      <c r="AW9" s="279">
        <f t="shared" si="10"/>
        <v>347</v>
      </c>
      <c r="AX9" s="282"/>
      <c r="AY9" s="278">
        <v>321</v>
      </c>
      <c r="AZ9" s="281" t="s">
        <v>427</v>
      </c>
      <c r="BA9" s="284">
        <f>LEN(AZ9)</f>
        <v>374</v>
      </c>
    </row>
    <row r="10" spans="1:53" s="285" customFormat="1" ht="195">
      <c r="A10" s="277">
        <v>4</v>
      </c>
      <c r="B10" s="278">
        <v>4</v>
      </c>
      <c r="C10" s="281" t="s">
        <v>381</v>
      </c>
      <c r="D10" s="279">
        <f t="shared" si="0"/>
        <v>281</v>
      </c>
      <c r="E10" s="280"/>
      <c r="F10" s="278">
        <v>4</v>
      </c>
      <c r="G10" s="281" t="s">
        <v>428</v>
      </c>
      <c r="H10" s="279">
        <f t="shared" si="1"/>
        <v>281</v>
      </c>
      <c r="I10" s="282"/>
      <c r="J10" s="278">
        <v>4</v>
      </c>
      <c r="K10" s="278">
        <v>4</v>
      </c>
      <c r="L10" s="281" t="s">
        <v>429</v>
      </c>
      <c r="M10" s="279">
        <f t="shared" si="2"/>
        <v>462</v>
      </c>
      <c r="N10" s="282"/>
      <c r="O10" s="278">
        <v>4</v>
      </c>
      <c r="P10" s="281" t="s">
        <v>430</v>
      </c>
      <c r="Q10" s="279">
        <f t="shared" si="3"/>
        <v>381</v>
      </c>
      <c r="R10" s="282"/>
      <c r="S10" s="278">
        <v>4</v>
      </c>
      <c r="T10" s="278">
        <v>4</v>
      </c>
      <c r="U10" s="281" t="s">
        <v>431</v>
      </c>
      <c r="V10" s="279">
        <f t="shared" si="4"/>
        <v>443</v>
      </c>
      <c r="W10" s="282"/>
      <c r="X10" s="278">
        <v>4</v>
      </c>
      <c r="Y10" s="281" t="s">
        <v>432</v>
      </c>
      <c r="Z10" s="279">
        <f t="shared" si="5"/>
        <v>305</v>
      </c>
      <c r="AA10" s="282"/>
      <c r="AB10" s="278">
        <v>4</v>
      </c>
      <c r="AC10" s="278">
        <v>4</v>
      </c>
      <c r="AD10" s="281" t="s">
        <v>433</v>
      </c>
      <c r="AE10" s="279">
        <f t="shared" si="6"/>
        <v>298</v>
      </c>
      <c r="AF10" s="282"/>
      <c r="AG10" s="305">
        <v>4</v>
      </c>
      <c r="AH10" s="303" t="s">
        <v>434</v>
      </c>
      <c r="AI10" s="301">
        <f t="shared" si="7"/>
        <v>369</v>
      </c>
      <c r="AJ10" s="282"/>
      <c r="AK10" s="278">
        <v>4</v>
      </c>
      <c r="AL10" s="278">
        <v>4</v>
      </c>
      <c r="AM10" s="276" t="s">
        <v>435</v>
      </c>
      <c r="AN10" s="279">
        <f t="shared" si="8"/>
        <v>230</v>
      </c>
      <c r="AO10" s="282"/>
      <c r="AP10" s="278">
        <v>4</v>
      </c>
      <c r="AQ10" s="283" t="s">
        <v>436</v>
      </c>
      <c r="AR10" s="279">
        <f t="shared" si="9"/>
        <v>517</v>
      </c>
      <c r="AS10" s="282"/>
      <c r="AT10" s="278">
        <v>4</v>
      </c>
      <c r="AU10" s="278">
        <v>411</v>
      </c>
      <c r="AV10" s="281" t="s">
        <v>437</v>
      </c>
      <c r="AW10" s="279">
        <f t="shared" si="10"/>
        <v>281</v>
      </c>
      <c r="AX10" s="282"/>
      <c r="AY10" s="278">
        <v>421</v>
      </c>
      <c r="AZ10" s="281" t="s">
        <v>438</v>
      </c>
      <c r="BA10" s="284">
        <f>LEN(AZ10)</f>
        <v>239</v>
      </c>
    </row>
    <row r="11" spans="1:53" s="285" customFormat="1" ht="210">
      <c r="A11" s="277">
        <v>5</v>
      </c>
      <c r="B11" s="278">
        <v>5</v>
      </c>
      <c r="C11" s="281" t="s">
        <v>382</v>
      </c>
      <c r="D11" s="279">
        <f t="shared" si="0"/>
        <v>321</v>
      </c>
      <c r="E11" s="280"/>
      <c r="F11" s="278">
        <v>5</v>
      </c>
      <c r="G11" s="283" t="s">
        <v>439</v>
      </c>
      <c r="H11" s="279">
        <f t="shared" si="1"/>
        <v>351</v>
      </c>
      <c r="I11" s="282"/>
      <c r="J11" s="278">
        <v>5</v>
      </c>
      <c r="K11" s="278">
        <v>5</v>
      </c>
      <c r="L11" s="283" t="s">
        <v>440</v>
      </c>
      <c r="M11" s="279">
        <f t="shared" si="2"/>
        <v>242</v>
      </c>
      <c r="N11" s="282"/>
      <c r="O11" s="278">
        <v>5</v>
      </c>
      <c r="P11" s="281" t="s">
        <v>441</v>
      </c>
      <c r="Q11" s="279">
        <f t="shared" si="3"/>
        <v>283</v>
      </c>
      <c r="R11" s="282"/>
      <c r="S11" s="278">
        <v>5</v>
      </c>
      <c r="T11" s="278">
        <v>5</v>
      </c>
      <c r="U11" s="281" t="s">
        <v>442</v>
      </c>
      <c r="V11" s="279">
        <f t="shared" si="4"/>
        <v>462</v>
      </c>
      <c r="W11" s="282"/>
      <c r="X11" s="278">
        <v>5</v>
      </c>
      <c r="Y11" s="281" t="s">
        <v>443</v>
      </c>
      <c r="Z11" s="279">
        <f t="shared" si="5"/>
        <v>538</v>
      </c>
      <c r="AA11" s="282"/>
      <c r="AB11" s="278">
        <v>5</v>
      </c>
      <c r="AC11" s="278">
        <v>5</v>
      </c>
      <c r="AD11" s="281" t="s">
        <v>444</v>
      </c>
      <c r="AE11" s="279">
        <f t="shared" si="6"/>
        <v>548</v>
      </c>
      <c r="AF11" s="282"/>
      <c r="AG11" s="305">
        <v>5</v>
      </c>
      <c r="AH11" s="303" t="s">
        <v>445</v>
      </c>
      <c r="AI11" s="301">
        <f t="shared" si="7"/>
        <v>311</v>
      </c>
      <c r="AJ11" s="282"/>
      <c r="AK11" s="278">
        <v>5</v>
      </c>
      <c r="AL11" s="278">
        <v>5</v>
      </c>
      <c r="AM11" s="281" t="s">
        <v>446</v>
      </c>
      <c r="AN11" s="279">
        <f t="shared" si="8"/>
        <v>559</v>
      </c>
      <c r="AO11" s="282"/>
      <c r="AP11" s="278">
        <v>5</v>
      </c>
      <c r="AQ11" s="283" t="s">
        <v>447</v>
      </c>
      <c r="AR11" s="279">
        <f t="shared" si="9"/>
        <v>504</v>
      </c>
      <c r="AS11" s="282"/>
      <c r="AT11" s="278">
        <v>5</v>
      </c>
      <c r="AU11" s="278">
        <v>511</v>
      </c>
      <c r="AV11" s="281" t="s">
        <v>448</v>
      </c>
      <c r="AW11" s="279">
        <f t="shared" si="10"/>
        <v>360</v>
      </c>
      <c r="AX11" s="282"/>
      <c r="AY11" s="278">
        <v>521</v>
      </c>
      <c r="AZ11" s="281" t="s">
        <v>449</v>
      </c>
      <c r="BA11" s="284">
        <f>LEN(AZ11)</f>
        <v>478</v>
      </c>
    </row>
    <row r="12" spans="1:53" s="161" customFormat="1">
      <c r="A12" s="254">
        <v>6</v>
      </c>
      <c r="B12" s="255"/>
      <c r="C12" s="252"/>
      <c r="D12" s="256">
        <f t="shared" si="0"/>
        <v>0</v>
      </c>
      <c r="E12" s="251"/>
      <c r="F12" s="255"/>
      <c r="G12" s="252"/>
      <c r="H12" s="256">
        <f t="shared" si="1"/>
        <v>0</v>
      </c>
      <c r="I12" s="258"/>
      <c r="J12" s="255">
        <v>6</v>
      </c>
      <c r="K12" s="255"/>
      <c r="L12" s="252"/>
      <c r="M12" s="256">
        <f t="shared" si="2"/>
        <v>0</v>
      </c>
      <c r="N12" s="257"/>
      <c r="O12" s="255"/>
      <c r="P12" s="252"/>
      <c r="Q12" s="256">
        <f t="shared" si="3"/>
        <v>0</v>
      </c>
      <c r="R12" s="258"/>
      <c r="S12" s="255">
        <v>6</v>
      </c>
      <c r="T12" s="255"/>
      <c r="U12" s="252"/>
      <c r="V12" s="256">
        <f t="shared" si="4"/>
        <v>0</v>
      </c>
      <c r="W12" s="257"/>
      <c r="X12" s="255"/>
      <c r="Y12" s="252"/>
      <c r="Z12" s="256">
        <f t="shared" si="5"/>
        <v>0</v>
      </c>
      <c r="AA12" s="258"/>
      <c r="AB12" s="255">
        <v>6</v>
      </c>
      <c r="AC12" s="255"/>
      <c r="AD12" s="252"/>
      <c r="AE12" s="256">
        <f t="shared" si="6"/>
        <v>0</v>
      </c>
      <c r="AF12" s="257"/>
      <c r="AG12" s="255"/>
      <c r="AH12" s="302"/>
      <c r="AI12" s="256">
        <f t="shared" si="7"/>
        <v>0</v>
      </c>
      <c r="AJ12" s="258"/>
      <c r="AK12" s="255">
        <v>6</v>
      </c>
      <c r="AL12" s="255"/>
      <c r="AM12" s="252"/>
      <c r="AN12" s="256">
        <f t="shared" si="8"/>
        <v>0</v>
      </c>
      <c r="AO12" s="257"/>
      <c r="AP12" s="255"/>
      <c r="AQ12" s="252"/>
      <c r="AR12" s="256">
        <f t="shared" si="9"/>
        <v>0</v>
      </c>
      <c r="AS12" s="258"/>
      <c r="AT12" s="255">
        <v>6</v>
      </c>
      <c r="AU12" s="255"/>
      <c r="AV12" s="252"/>
      <c r="AW12" s="256">
        <f t="shared" si="10"/>
        <v>0</v>
      </c>
      <c r="AX12" s="257"/>
      <c r="AY12" s="255"/>
      <c r="AZ12" s="252"/>
      <c r="BA12" s="259">
        <f t="shared" ref="BA12:BA16" si="11">LEN(AZ12)</f>
        <v>0</v>
      </c>
    </row>
    <row r="13" spans="1:53" s="161" customFormat="1">
      <c r="A13" s="254">
        <v>7</v>
      </c>
      <c r="B13" s="255"/>
      <c r="C13" s="252"/>
      <c r="D13" s="256">
        <f t="shared" si="0"/>
        <v>0</v>
      </c>
      <c r="E13" s="251"/>
      <c r="F13" s="255"/>
      <c r="G13" s="252"/>
      <c r="H13" s="256">
        <f t="shared" si="1"/>
        <v>0</v>
      </c>
      <c r="I13" s="258"/>
      <c r="J13" s="255">
        <v>7</v>
      </c>
      <c r="K13" s="255"/>
      <c r="L13" s="252"/>
      <c r="M13" s="256">
        <f t="shared" si="2"/>
        <v>0</v>
      </c>
      <c r="N13" s="257"/>
      <c r="O13" s="255"/>
      <c r="P13" s="252"/>
      <c r="Q13" s="256">
        <f t="shared" si="3"/>
        <v>0</v>
      </c>
      <c r="R13" s="258"/>
      <c r="S13" s="255">
        <v>7</v>
      </c>
      <c r="T13" s="255"/>
      <c r="U13" s="252"/>
      <c r="V13" s="256">
        <f t="shared" si="4"/>
        <v>0</v>
      </c>
      <c r="W13" s="257"/>
      <c r="X13" s="255"/>
      <c r="Y13" s="252"/>
      <c r="Z13" s="256">
        <f t="shared" si="5"/>
        <v>0</v>
      </c>
      <c r="AA13" s="258"/>
      <c r="AB13" s="255">
        <v>7</v>
      </c>
      <c r="AC13" s="255"/>
      <c r="AD13" s="252"/>
      <c r="AE13" s="256">
        <f t="shared" si="6"/>
        <v>0</v>
      </c>
      <c r="AF13" s="257"/>
      <c r="AG13" s="255"/>
      <c r="AH13" s="252"/>
      <c r="AI13" s="256">
        <f t="shared" si="7"/>
        <v>0</v>
      </c>
      <c r="AJ13" s="258"/>
      <c r="AK13" s="255">
        <v>7</v>
      </c>
      <c r="AL13" s="255"/>
      <c r="AM13" s="252"/>
      <c r="AN13" s="256">
        <f t="shared" si="8"/>
        <v>0</v>
      </c>
      <c r="AO13" s="257"/>
      <c r="AP13" s="255"/>
      <c r="AQ13" s="252"/>
      <c r="AR13" s="256">
        <f t="shared" si="9"/>
        <v>0</v>
      </c>
      <c r="AS13" s="258"/>
      <c r="AT13" s="255">
        <v>7</v>
      </c>
      <c r="AU13" s="255"/>
      <c r="AV13" s="252"/>
      <c r="AW13" s="256">
        <f t="shared" si="10"/>
        <v>0</v>
      </c>
      <c r="AX13" s="257"/>
      <c r="AY13" s="255"/>
      <c r="AZ13" s="252"/>
      <c r="BA13" s="259">
        <f t="shared" si="11"/>
        <v>0</v>
      </c>
    </row>
    <row r="14" spans="1:53" s="161" customFormat="1">
      <c r="A14" s="254">
        <v>8</v>
      </c>
      <c r="B14" s="255"/>
      <c r="C14" s="252"/>
      <c r="D14" s="256">
        <f t="shared" si="0"/>
        <v>0</v>
      </c>
      <c r="E14" s="251"/>
      <c r="F14" s="255"/>
      <c r="G14" s="252"/>
      <c r="H14" s="256">
        <f t="shared" si="1"/>
        <v>0</v>
      </c>
      <c r="I14" s="258"/>
      <c r="J14" s="255">
        <v>8</v>
      </c>
      <c r="K14" s="255"/>
      <c r="L14" s="252"/>
      <c r="M14" s="256">
        <f t="shared" si="2"/>
        <v>0</v>
      </c>
      <c r="N14" s="257"/>
      <c r="O14" s="255"/>
      <c r="P14" s="252"/>
      <c r="Q14" s="256">
        <f t="shared" si="3"/>
        <v>0</v>
      </c>
      <c r="R14" s="258"/>
      <c r="S14" s="255">
        <v>8</v>
      </c>
      <c r="T14" s="255"/>
      <c r="U14" s="252"/>
      <c r="V14" s="256">
        <f t="shared" si="4"/>
        <v>0</v>
      </c>
      <c r="W14" s="257"/>
      <c r="X14" s="255"/>
      <c r="Y14" s="252"/>
      <c r="Z14" s="256">
        <f t="shared" si="5"/>
        <v>0</v>
      </c>
      <c r="AA14" s="258"/>
      <c r="AB14" s="255">
        <v>8</v>
      </c>
      <c r="AC14" s="255"/>
      <c r="AD14" s="252"/>
      <c r="AE14" s="256">
        <f t="shared" si="6"/>
        <v>0</v>
      </c>
      <c r="AF14" s="257"/>
      <c r="AG14" s="255"/>
      <c r="AH14" s="252"/>
      <c r="AI14" s="256">
        <f t="shared" si="7"/>
        <v>0</v>
      </c>
      <c r="AJ14" s="258"/>
      <c r="AK14" s="255">
        <v>8</v>
      </c>
      <c r="AL14" s="255"/>
      <c r="AM14" s="252"/>
      <c r="AN14" s="256">
        <f t="shared" si="8"/>
        <v>0</v>
      </c>
      <c r="AO14" s="257"/>
      <c r="AP14" s="255"/>
      <c r="AQ14" s="252"/>
      <c r="AR14" s="256">
        <f t="shared" si="9"/>
        <v>0</v>
      </c>
      <c r="AS14" s="258"/>
      <c r="AT14" s="255">
        <v>8</v>
      </c>
      <c r="AU14" s="255"/>
      <c r="AV14" s="252"/>
      <c r="AW14" s="256">
        <f t="shared" si="10"/>
        <v>0</v>
      </c>
      <c r="AX14" s="257"/>
      <c r="AY14" s="255"/>
      <c r="AZ14" s="252"/>
      <c r="BA14" s="259">
        <f t="shared" si="11"/>
        <v>0</v>
      </c>
    </row>
    <row r="15" spans="1:53" s="161" customFormat="1">
      <c r="A15" s="254">
        <v>9</v>
      </c>
      <c r="B15" s="255"/>
      <c r="C15" s="252"/>
      <c r="D15" s="256">
        <f t="shared" si="0"/>
        <v>0</v>
      </c>
      <c r="E15" s="251"/>
      <c r="F15" s="255"/>
      <c r="G15" s="252"/>
      <c r="H15" s="256">
        <f t="shared" si="1"/>
        <v>0</v>
      </c>
      <c r="I15" s="258"/>
      <c r="J15" s="255">
        <v>9</v>
      </c>
      <c r="K15" s="255"/>
      <c r="L15" s="252"/>
      <c r="M15" s="256">
        <f t="shared" si="2"/>
        <v>0</v>
      </c>
      <c r="N15" s="257"/>
      <c r="O15" s="255"/>
      <c r="P15" s="252"/>
      <c r="Q15" s="256">
        <f t="shared" si="3"/>
        <v>0</v>
      </c>
      <c r="R15" s="258"/>
      <c r="S15" s="255">
        <v>9</v>
      </c>
      <c r="T15" s="255"/>
      <c r="U15" s="252"/>
      <c r="V15" s="256">
        <f t="shared" si="4"/>
        <v>0</v>
      </c>
      <c r="W15" s="257"/>
      <c r="X15" s="255"/>
      <c r="Y15" s="252"/>
      <c r="Z15" s="256">
        <f t="shared" si="5"/>
        <v>0</v>
      </c>
      <c r="AA15" s="258"/>
      <c r="AB15" s="255">
        <v>9</v>
      </c>
      <c r="AC15" s="255"/>
      <c r="AD15" s="252"/>
      <c r="AE15" s="256">
        <f t="shared" si="6"/>
        <v>0</v>
      </c>
      <c r="AF15" s="257"/>
      <c r="AG15" s="255"/>
      <c r="AH15" s="252"/>
      <c r="AI15" s="256">
        <f t="shared" si="7"/>
        <v>0</v>
      </c>
      <c r="AJ15" s="258"/>
      <c r="AK15" s="255">
        <v>9</v>
      </c>
      <c r="AL15" s="255"/>
      <c r="AM15" s="252"/>
      <c r="AN15" s="256">
        <f t="shared" si="8"/>
        <v>0</v>
      </c>
      <c r="AO15" s="257"/>
      <c r="AP15" s="255"/>
      <c r="AQ15" s="252"/>
      <c r="AR15" s="256">
        <f t="shared" si="9"/>
        <v>0</v>
      </c>
      <c r="AS15" s="258"/>
      <c r="AT15" s="255">
        <v>9</v>
      </c>
      <c r="AU15" s="255"/>
      <c r="AV15" s="252"/>
      <c r="AW15" s="256">
        <f t="shared" si="10"/>
        <v>0</v>
      </c>
      <c r="AX15" s="257"/>
      <c r="AY15" s="255"/>
      <c r="AZ15" s="252"/>
      <c r="BA15" s="259">
        <f t="shared" si="11"/>
        <v>0</v>
      </c>
    </row>
    <row r="16" spans="1:53" s="161" customFormat="1">
      <c r="A16" s="254">
        <v>10</v>
      </c>
      <c r="B16" s="255"/>
      <c r="C16" s="252"/>
      <c r="D16" s="256">
        <f t="shared" si="0"/>
        <v>0</v>
      </c>
      <c r="E16" s="251"/>
      <c r="F16" s="255"/>
      <c r="G16" s="252"/>
      <c r="H16" s="256">
        <f t="shared" si="1"/>
        <v>0</v>
      </c>
      <c r="I16" s="258"/>
      <c r="J16" s="255">
        <v>10</v>
      </c>
      <c r="K16" s="255"/>
      <c r="L16" s="252"/>
      <c r="M16" s="256">
        <f t="shared" si="2"/>
        <v>0</v>
      </c>
      <c r="N16" s="257"/>
      <c r="O16" s="255"/>
      <c r="P16" s="252"/>
      <c r="Q16" s="256">
        <f t="shared" si="3"/>
        <v>0</v>
      </c>
      <c r="R16" s="258"/>
      <c r="S16" s="255">
        <v>10</v>
      </c>
      <c r="T16" s="255"/>
      <c r="U16" s="252"/>
      <c r="V16" s="256">
        <f t="shared" si="4"/>
        <v>0</v>
      </c>
      <c r="W16" s="257"/>
      <c r="X16" s="255"/>
      <c r="Y16" s="252"/>
      <c r="Z16" s="256">
        <f t="shared" si="5"/>
        <v>0</v>
      </c>
      <c r="AA16" s="258"/>
      <c r="AB16" s="255">
        <v>10</v>
      </c>
      <c r="AC16" s="255"/>
      <c r="AD16" s="252"/>
      <c r="AE16" s="256">
        <f t="shared" si="6"/>
        <v>0</v>
      </c>
      <c r="AF16" s="257"/>
      <c r="AG16" s="255"/>
      <c r="AH16" s="252"/>
      <c r="AI16" s="256">
        <f t="shared" si="7"/>
        <v>0</v>
      </c>
      <c r="AJ16" s="258"/>
      <c r="AK16" s="255">
        <v>10</v>
      </c>
      <c r="AL16" s="255"/>
      <c r="AM16" s="252"/>
      <c r="AN16" s="256">
        <f t="shared" si="8"/>
        <v>0</v>
      </c>
      <c r="AO16" s="257"/>
      <c r="AP16" s="255"/>
      <c r="AQ16" s="252"/>
      <c r="AR16" s="256">
        <f t="shared" si="9"/>
        <v>0</v>
      </c>
      <c r="AS16" s="258"/>
      <c r="AT16" s="255">
        <v>10</v>
      </c>
      <c r="AU16" s="255"/>
      <c r="AV16" s="252"/>
      <c r="AW16" s="256">
        <f t="shared" si="10"/>
        <v>0</v>
      </c>
      <c r="AX16" s="257"/>
      <c r="AY16" s="255"/>
      <c r="AZ16" s="252"/>
      <c r="BA16" s="259">
        <f t="shared" si="11"/>
        <v>0</v>
      </c>
    </row>
    <row r="17" spans="1:53">
      <c r="A17" s="165"/>
      <c r="B17" s="165"/>
      <c r="C17" s="166" t="s">
        <v>181</v>
      </c>
      <c r="D17" s="167">
        <f>COUNTA(C7:C16)</f>
        <v>5</v>
      </c>
      <c r="E17" s="161"/>
      <c r="F17" s="165"/>
      <c r="G17" s="166" t="s">
        <v>181</v>
      </c>
      <c r="H17" s="167">
        <f>COUNTA(G7:G16)</f>
        <v>5</v>
      </c>
      <c r="J17" s="165"/>
      <c r="K17" s="165"/>
      <c r="L17" s="166" t="s">
        <v>181</v>
      </c>
      <c r="M17" s="167">
        <f>COUNTA(L7:L16)</f>
        <v>5</v>
      </c>
      <c r="N17" s="161"/>
      <c r="O17" s="165"/>
      <c r="P17" s="166" t="s">
        <v>181</v>
      </c>
      <c r="Q17" s="167">
        <f>COUNTA(P7:P16)</f>
        <v>5</v>
      </c>
      <c r="S17" s="165"/>
      <c r="T17" s="165"/>
      <c r="U17" s="166" t="s">
        <v>181</v>
      </c>
      <c r="V17" s="167">
        <f>COUNTA(U7:U16)</f>
        <v>5</v>
      </c>
      <c r="W17" s="161"/>
      <c r="X17" s="165"/>
      <c r="Y17" s="166" t="s">
        <v>181</v>
      </c>
      <c r="Z17" s="167">
        <f>COUNTA(Y7:Y16)</f>
        <v>5</v>
      </c>
      <c r="AB17" s="165"/>
      <c r="AC17" s="165"/>
      <c r="AD17" s="166" t="s">
        <v>181</v>
      </c>
      <c r="AE17" s="167">
        <f>COUNTA(AD7:AD16)</f>
        <v>5</v>
      </c>
      <c r="AF17" s="161"/>
      <c r="AG17" s="165"/>
      <c r="AH17" s="166" t="s">
        <v>181</v>
      </c>
      <c r="AI17" s="167">
        <f>COUNTA(AH7:AH16)</f>
        <v>5</v>
      </c>
      <c r="AK17" s="165"/>
      <c r="AL17" s="165"/>
      <c r="AM17" s="166" t="s">
        <v>181</v>
      </c>
      <c r="AN17" s="167">
        <f>COUNTA(AM7:AM16)</f>
        <v>5</v>
      </c>
      <c r="AO17" s="161"/>
      <c r="AP17" s="165"/>
      <c r="AQ17" s="166" t="s">
        <v>181</v>
      </c>
      <c r="AR17" s="167">
        <f>COUNTA(AQ7:AQ16)</f>
        <v>5</v>
      </c>
      <c r="AT17" s="165"/>
      <c r="AU17" s="165"/>
      <c r="AV17" s="166" t="s">
        <v>181</v>
      </c>
      <c r="AW17" s="167">
        <f>COUNTA(AV7:AV16)</f>
        <v>5</v>
      </c>
      <c r="AX17" s="161"/>
      <c r="AY17" s="165"/>
      <c r="AZ17" s="166" t="s">
        <v>181</v>
      </c>
      <c r="BA17" s="167">
        <f>COUNTA(AZ7:AZ16)</f>
        <v>5</v>
      </c>
    </row>
    <row r="18" spans="1:53"/>
    <row r="19" spans="1:53"/>
    <row r="20" spans="1:53" ht="18.75">
      <c r="A20" s="161"/>
      <c r="B20" s="458" t="s">
        <v>182</v>
      </c>
      <c r="C20" s="458"/>
      <c r="D20" s="458"/>
      <c r="E20" s="458"/>
      <c r="F20" s="458"/>
      <c r="G20" s="458"/>
      <c r="H20" s="458"/>
      <c r="J20" s="161"/>
      <c r="K20" s="458" t="s">
        <v>182</v>
      </c>
      <c r="L20" s="458"/>
      <c r="M20" s="458"/>
      <c r="N20" s="458"/>
      <c r="O20" s="458"/>
      <c r="P20" s="458"/>
      <c r="Q20" s="458"/>
      <c r="S20" s="161"/>
      <c r="T20" s="458" t="s">
        <v>182</v>
      </c>
      <c r="U20" s="458"/>
      <c r="V20" s="458"/>
      <c r="W20" s="458"/>
      <c r="X20" s="458"/>
      <c r="Y20" s="458"/>
      <c r="Z20" s="458"/>
      <c r="AB20" s="161"/>
      <c r="AC20" s="458" t="s">
        <v>182</v>
      </c>
      <c r="AD20" s="458"/>
      <c r="AE20" s="458"/>
      <c r="AF20" s="458"/>
      <c r="AG20" s="458"/>
      <c r="AH20" s="458"/>
      <c r="AI20" s="458"/>
      <c r="AK20" s="161"/>
      <c r="AL20" s="458" t="s">
        <v>182</v>
      </c>
      <c r="AM20" s="458"/>
      <c r="AN20" s="458"/>
      <c r="AO20" s="458"/>
      <c r="AP20" s="458"/>
      <c r="AQ20" s="458"/>
      <c r="AR20" s="458"/>
      <c r="AT20" s="161"/>
      <c r="AU20" s="458" t="s">
        <v>182</v>
      </c>
      <c r="AV20" s="458"/>
      <c r="AW20" s="458"/>
      <c r="AX20" s="458"/>
      <c r="AY20" s="458"/>
      <c r="AZ20" s="458"/>
      <c r="BA20" s="458"/>
    </row>
    <row r="21" spans="1:53" s="163" customFormat="1">
      <c r="A21" s="162"/>
      <c r="B21" s="162"/>
      <c r="C21" s="162">
        <v>112</v>
      </c>
      <c r="D21" s="162"/>
      <c r="E21" s="162"/>
      <c r="F21" s="162"/>
      <c r="G21" s="162">
        <v>122</v>
      </c>
      <c r="H21" s="162"/>
      <c r="J21" s="162"/>
      <c r="K21" s="162"/>
      <c r="L21" s="162">
        <v>212</v>
      </c>
      <c r="M21" s="162"/>
      <c r="N21" s="162"/>
      <c r="O21" s="162"/>
      <c r="P21" s="162">
        <v>222</v>
      </c>
      <c r="Q21" s="162"/>
      <c r="S21" s="162"/>
      <c r="T21" s="162"/>
      <c r="U21" s="162">
        <v>312</v>
      </c>
      <c r="V21" s="162"/>
      <c r="W21" s="162"/>
      <c r="X21" s="162"/>
      <c r="Y21" s="162">
        <v>322</v>
      </c>
      <c r="Z21" s="162"/>
      <c r="AB21" s="162"/>
      <c r="AC21" s="162"/>
      <c r="AD21" s="162">
        <v>412</v>
      </c>
      <c r="AE21" s="162"/>
      <c r="AF21" s="162"/>
      <c r="AG21" s="162"/>
      <c r="AH21" s="162">
        <v>422</v>
      </c>
      <c r="AI21" s="162"/>
      <c r="AK21" s="162"/>
      <c r="AL21" s="162"/>
      <c r="AM21" s="162">
        <v>512</v>
      </c>
      <c r="AN21" s="162"/>
      <c r="AO21" s="162"/>
      <c r="AP21" s="162"/>
      <c r="AQ21" s="162">
        <v>522</v>
      </c>
      <c r="AR21" s="162"/>
      <c r="AT21" s="162"/>
      <c r="AU21" s="162"/>
      <c r="AV21" s="162">
        <v>612</v>
      </c>
      <c r="AW21" s="162"/>
      <c r="AX21" s="162"/>
      <c r="AY21" s="162"/>
      <c r="AZ21" s="162">
        <v>622</v>
      </c>
      <c r="BA21" s="162"/>
    </row>
    <row r="22" spans="1:53">
      <c r="A22" s="455" t="s">
        <v>22</v>
      </c>
      <c r="B22" s="455" t="s">
        <v>178</v>
      </c>
      <c r="C22" s="457" t="s">
        <v>179</v>
      </c>
      <c r="D22" s="455" t="s">
        <v>180</v>
      </c>
      <c r="E22" s="164"/>
      <c r="F22" s="455" t="s">
        <v>178</v>
      </c>
      <c r="G22" s="457" t="s">
        <v>179</v>
      </c>
      <c r="H22" s="455" t="s">
        <v>180</v>
      </c>
      <c r="J22" s="455" t="s">
        <v>22</v>
      </c>
      <c r="K22" s="455" t="s">
        <v>178</v>
      </c>
      <c r="L22" s="457" t="s">
        <v>179</v>
      </c>
      <c r="M22" s="455" t="s">
        <v>180</v>
      </c>
      <c r="N22" s="164"/>
      <c r="O22" s="455" t="s">
        <v>178</v>
      </c>
      <c r="P22" s="457" t="s">
        <v>179</v>
      </c>
      <c r="Q22" s="455" t="s">
        <v>180</v>
      </c>
      <c r="S22" s="455" t="s">
        <v>22</v>
      </c>
      <c r="T22" s="455" t="s">
        <v>178</v>
      </c>
      <c r="U22" s="457" t="s">
        <v>179</v>
      </c>
      <c r="V22" s="455" t="s">
        <v>180</v>
      </c>
      <c r="W22" s="164"/>
      <c r="X22" s="455" t="s">
        <v>178</v>
      </c>
      <c r="Y22" s="457" t="s">
        <v>179</v>
      </c>
      <c r="Z22" s="455" t="s">
        <v>180</v>
      </c>
      <c r="AB22" s="455" t="s">
        <v>22</v>
      </c>
      <c r="AC22" s="455" t="s">
        <v>178</v>
      </c>
      <c r="AD22" s="457" t="s">
        <v>179</v>
      </c>
      <c r="AE22" s="455" t="s">
        <v>180</v>
      </c>
      <c r="AF22" s="164"/>
      <c r="AG22" s="455" t="s">
        <v>178</v>
      </c>
      <c r="AH22" s="457" t="s">
        <v>179</v>
      </c>
      <c r="AI22" s="455" t="s">
        <v>180</v>
      </c>
      <c r="AK22" s="455" t="s">
        <v>22</v>
      </c>
      <c r="AL22" s="455" t="s">
        <v>178</v>
      </c>
      <c r="AM22" s="457" t="s">
        <v>179</v>
      </c>
      <c r="AN22" s="455" t="s">
        <v>180</v>
      </c>
      <c r="AO22" s="164"/>
      <c r="AP22" s="455" t="s">
        <v>178</v>
      </c>
      <c r="AQ22" s="457" t="s">
        <v>179</v>
      </c>
      <c r="AR22" s="455" t="s">
        <v>180</v>
      </c>
      <c r="AT22" s="455" t="s">
        <v>22</v>
      </c>
      <c r="AU22" s="455" t="s">
        <v>178</v>
      </c>
      <c r="AV22" s="457" t="s">
        <v>179</v>
      </c>
      <c r="AW22" s="455" t="s">
        <v>180</v>
      </c>
      <c r="AX22" s="164"/>
      <c r="AY22" s="455" t="s">
        <v>178</v>
      </c>
      <c r="AZ22" s="457" t="s">
        <v>179</v>
      </c>
      <c r="BA22" s="455" t="s">
        <v>180</v>
      </c>
    </row>
    <row r="23" spans="1:53">
      <c r="A23" s="456"/>
      <c r="B23" s="456"/>
      <c r="C23" s="457"/>
      <c r="D23" s="456"/>
      <c r="E23" s="161"/>
      <c r="F23" s="456"/>
      <c r="G23" s="457"/>
      <c r="H23" s="456"/>
      <c r="J23" s="456"/>
      <c r="K23" s="456"/>
      <c r="L23" s="457"/>
      <c r="M23" s="456"/>
      <c r="N23" s="161"/>
      <c r="O23" s="456"/>
      <c r="P23" s="457"/>
      <c r="Q23" s="456"/>
      <c r="S23" s="456"/>
      <c r="T23" s="456"/>
      <c r="U23" s="457"/>
      <c r="V23" s="456"/>
      <c r="W23" s="161"/>
      <c r="X23" s="456"/>
      <c r="Y23" s="457"/>
      <c r="Z23" s="456"/>
      <c r="AB23" s="456"/>
      <c r="AC23" s="456"/>
      <c r="AD23" s="457"/>
      <c r="AE23" s="456"/>
      <c r="AF23" s="161"/>
      <c r="AG23" s="456"/>
      <c r="AH23" s="457"/>
      <c r="AI23" s="456"/>
      <c r="AK23" s="456"/>
      <c r="AL23" s="456"/>
      <c r="AM23" s="457"/>
      <c r="AN23" s="456"/>
      <c r="AO23" s="161"/>
      <c r="AP23" s="456"/>
      <c r="AQ23" s="457"/>
      <c r="AR23" s="456"/>
      <c r="AT23" s="456"/>
      <c r="AU23" s="456"/>
      <c r="AV23" s="457"/>
      <c r="AW23" s="456"/>
      <c r="AX23" s="161"/>
      <c r="AY23" s="456"/>
      <c r="AZ23" s="457"/>
      <c r="BA23" s="456"/>
    </row>
    <row r="24" spans="1:53" s="283" customFormat="1" ht="75">
      <c r="A24" s="286">
        <v>1</v>
      </c>
      <c r="B24" s="287">
        <v>1</v>
      </c>
      <c r="C24" s="288" t="s">
        <v>926</v>
      </c>
      <c r="D24" s="279">
        <f t="shared" ref="D24:D28" si="12">LEN(C24)</f>
        <v>69</v>
      </c>
      <c r="E24" s="289"/>
      <c r="F24" s="287">
        <v>1</v>
      </c>
      <c r="G24" s="288" t="s">
        <v>952</v>
      </c>
      <c r="H24" s="279">
        <f t="shared" ref="H24:H28" si="13">LEN(G24)</f>
        <v>77</v>
      </c>
      <c r="I24" s="289"/>
      <c r="J24" s="287">
        <v>1</v>
      </c>
      <c r="K24" s="287">
        <v>1</v>
      </c>
      <c r="L24" s="288" t="s">
        <v>927</v>
      </c>
      <c r="M24" s="279">
        <f t="shared" ref="M24:M28" si="14">LEN(L24)</f>
        <v>146</v>
      </c>
      <c r="N24" s="289"/>
      <c r="O24" s="287">
        <v>1</v>
      </c>
      <c r="P24" s="288" t="s">
        <v>953</v>
      </c>
      <c r="Q24" s="279">
        <f t="shared" ref="Q24:Q28" si="15">LEN(P24)</f>
        <v>71</v>
      </c>
      <c r="R24" s="289"/>
      <c r="S24" s="287">
        <v>1</v>
      </c>
      <c r="T24" s="287">
        <v>1</v>
      </c>
      <c r="U24" s="288" t="s">
        <v>928</v>
      </c>
      <c r="V24" s="279">
        <f t="shared" ref="V24:V28" si="16">LEN(U24)</f>
        <v>200</v>
      </c>
      <c r="W24" s="289"/>
      <c r="X24" s="287">
        <v>1</v>
      </c>
      <c r="Y24" s="288" t="s">
        <v>800</v>
      </c>
      <c r="Z24" s="279">
        <f t="shared" ref="Z24:Z28" si="17">LEN(Y24)</f>
        <v>48</v>
      </c>
      <c r="AA24" s="289"/>
      <c r="AB24" s="287">
        <v>1</v>
      </c>
      <c r="AC24" s="287">
        <v>1</v>
      </c>
      <c r="AD24" s="288" t="s">
        <v>929</v>
      </c>
      <c r="AE24" s="279">
        <f t="shared" ref="AE24:AE28" si="18">LEN(AD24)</f>
        <v>79</v>
      </c>
      <c r="AF24" s="289"/>
      <c r="AG24" s="287">
        <v>1</v>
      </c>
      <c r="AH24" s="288" t="s">
        <v>930</v>
      </c>
      <c r="AI24" s="279">
        <f t="shared" ref="AI24:AI28" si="19">LEN(AH24)</f>
        <v>77</v>
      </c>
      <c r="AJ24" s="289"/>
      <c r="AK24" s="287">
        <v>1</v>
      </c>
      <c r="AL24" s="287">
        <v>1</v>
      </c>
      <c r="AM24" s="323" t="s">
        <v>931</v>
      </c>
      <c r="AN24" s="279">
        <f t="shared" ref="AN24:AN28" si="20">LEN(AM24)</f>
        <v>67</v>
      </c>
      <c r="AO24" s="289"/>
      <c r="AP24" s="312">
        <v>1</v>
      </c>
      <c r="AQ24" s="313" t="s">
        <v>801</v>
      </c>
      <c r="AR24" s="301">
        <f t="shared" ref="AR24:AR28" si="21">LEN(AQ24)</f>
        <v>47</v>
      </c>
      <c r="AS24" s="289"/>
      <c r="AT24" s="287">
        <v>1</v>
      </c>
      <c r="AU24" s="312">
        <v>1</v>
      </c>
      <c r="AV24" s="313" t="s">
        <v>932</v>
      </c>
      <c r="AW24" s="301">
        <f t="shared" ref="AW24:AW28" si="22">LEN(AV24)</f>
        <v>124</v>
      </c>
      <c r="AX24" s="289"/>
      <c r="AY24" s="312">
        <v>1</v>
      </c>
      <c r="AZ24" s="313" t="s">
        <v>802</v>
      </c>
      <c r="BA24" s="301">
        <f t="shared" ref="BA24:BA28" si="23">LEN(AZ24)</f>
        <v>98</v>
      </c>
    </row>
    <row r="25" spans="1:53" s="283" customFormat="1" ht="60">
      <c r="A25" s="286">
        <v>2</v>
      </c>
      <c r="B25" s="287">
        <v>2</v>
      </c>
      <c r="C25" s="290" t="s">
        <v>933</v>
      </c>
      <c r="D25" s="279">
        <f t="shared" si="12"/>
        <v>93</v>
      </c>
      <c r="E25" s="289"/>
      <c r="F25" s="287">
        <v>2</v>
      </c>
      <c r="G25" s="290" t="s">
        <v>934</v>
      </c>
      <c r="H25" s="279">
        <f t="shared" si="13"/>
        <v>94</v>
      </c>
      <c r="I25" s="289"/>
      <c r="J25" s="287">
        <v>2</v>
      </c>
      <c r="K25" s="287">
        <v>2</v>
      </c>
      <c r="L25" s="290" t="s">
        <v>935</v>
      </c>
      <c r="M25" s="279">
        <f t="shared" si="14"/>
        <v>146</v>
      </c>
      <c r="N25" s="289"/>
      <c r="O25" s="287">
        <v>2</v>
      </c>
      <c r="P25" s="290" t="s">
        <v>803</v>
      </c>
      <c r="Q25" s="279">
        <f t="shared" si="15"/>
        <v>80</v>
      </c>
      <c r="R25" s="289"/>
      <c r="S25" s="287">
        <v>2</v>
      </c>
      <c r="T25" s="287">
        <v>2</v>
      </c>
      <c r="U25" s="291" t="s">
        <v>936</v>
      </c>
      <c r="V25" s="279">
        <f t="shared" si="16"/>
        <v>124</v>
      </c>
      <c r="W25" s="289"/>
      <c r="X25" s="287">
        <v>2</v>
      </c>
      <c r="Y25" s="290" t="s">
        <v>804</v>
      </c>
      <c r="Z25" s="279">
        <f t="shared" si="17"/>
        <v>102</v>
      </c>
      <c r="AA25" s="289"/>
      <c r="AB25" s="287">
        <v>2</v>
      </c>
      <c r="AC25" s="287">
        <v>2</v>
      </c>
      <c r="AD25" s="291" t="s">
        <v>937</v>
      </c>
      <c r="AE25" s="279">
        <f t="shared" si="18"/>
        <v>53</v>
      </c>
      <c r="AF25" s="289"/>
      <c r="AG25" s="287">
        <v>2</v>
      </c>
      <c r="AH25" s="291" t="s">
        <v>938</v>
      </c>
      <c r="AI25" s="279">
        <f t="shared" si="19"/>
        <v>72</v>
      </c>
      <c r="AJ25" s="289"/>
      <c r="AK25" s="287">
        <v>2</v>
      </c>
      <c r="AL25" s="312">
        <v>2</v>
      </c>
      <c r="AM25" s="313" t="s">
        <v>939</v>
      </c>
      <c r="AN25" s="301">
        <f t="shared" si="20"/>
        <v>112</v>
      </c>
      <c r="AO25" s="289"/>
      <c r="AP25" s="312">
        <v>2</v>
      </c>
      <c r="AQ25" s="313" t="s">
        <v>805</v>
      </c>
      <c r="AR25" s="301">
        <f t="shared" si="21"/>
        <v>68</v>
      </c>
      <c r="AS25" s="289"/>
      <c r="AT25" s="287">
        <v>2</v>
      </c>
      <c r="AU25" s="312">
        <v>2</v>
      </c>
      <c r="AV25" s="313" t="s">
        <v>940</v>
      </c>
      <c r="AW25" s="301">
        <f t="shared" si="22"/>
        <v>65</v>
      </c>
      <c r="AX25" s="289"/>
      <c r="AY25" s="312">
        <v>2</v>
      </c>
      <c r="AZ25" s="313" t="s">
        <v>941</v>
      </c>
      <c r="BA25" s="301">
        <f t="shared" si="23"/>
        <v>75</v>
      </c>
    </row>
    <row r="26" spans="1:53" s="283" customFormat="1" ht="60">
      <c r="A26" s="286">
        <v>3</v>
      </c>
      <c r="B26" s="287">
        <v>3</v>
      </c>
      <c r="C26" s="297" t="s">
        <v>942</v>
      </c>
      <c r="D26" s="279">
        <f t="shared" si="12"/>
        <v>134</v>
      </c>
      <c r="E26" s="289"/>
      <c r="F26" s="287">
        <v>3</v>
      </c>
      <c r="G26" s="297" t="s">
        <v>943</v>
      </c>
      <c r="H26" s="279">
        <f t="shared" si="13"/>
        <v>55</v>
      </c>
      <c r="I26" s="289"/>
      <c r="J26" s="287">
        <v>3</v>
      </c>
      <c r="K26" s="287">
        <v>3</v>
      </c>
      <c r="L26" s="297" t="s">
        <v>944</v>
      </c>
      <c r="M26" s="279">
        <f t="shared" si="14"/>
        <v>133</v>
      </c>
      <c r="N26" s="289"/>
      <c r="O26" s="287">
        <v>3</v>
      </c>
      <c r="P26" s="297" t="s">
        <v>945</v>
      </c>
      <c r="Q26" s="279">
        <f t="shared" si="15"/>
        <v>64</v>
      </c>
      <c r="R26" s="289"/>
      <c r="S26" s="287">
        <v>3</v>
      </c>
      <c r="T26" s="312">
        <v>3</v>
      </c>
      <c r="U26" s="313" t="s">
        <v>946</v>
      </c>
      <c r="V26" s="301">
        <f t="shared" si="16"/>
        <v>69</v>
      </c>
      <c r="W26" s="289"/>
      <c r="X26" s="287">
        <v>3</v>
      </c>
      <c r="Y26" s="297" t="s">
        <v>947</v>
      </c>
      <c r="Z26" s="279">
        <f t="shared" si="17"/>
        <v>99</v>
      </c>
      <c r="AA26" s="289"/>
      <c r="AB26" s="287">
        <v>3</v>
      </c>
      <c r="AC26" s="312">
        <v>3</v>
      </c>
      <c r="AD26" s="313" t="s">
        <v>806</v>
      </c>
      <c r="AE26" s="301">
        <f t="shared" si="18"/>
        <v>31</v>
      </c>
      <c r="AF26" s="289"/>
      <c r="AG26" s="312">
        <v>3</v>
      </c>
      <c r="AH26" s="313" t="s">
        <v>807</v>
      </c>
      <c r="AI26" s="301">
        <f t="shared" si="19"/>
        <v>53</v>
      </c>
      <c r="AJ26" s="289"/>
      <c r="AK26" s="287">
        <v>3</v>
      </c>
      <c r="AL26" s="312">
        <v>3</v>
      </c>
      <c r="AM26" s="313" t="s">
        <v>955</v>
      </c>
      <c r="AN26" s="301">
        <f t="shared" si="20"/>
        <v>37</v>
      </c>
      <c r="AO26" s="289"/>
      <c r="AP26" s="312">
        <v>3</v>
      </c>
      <c r="AQ26" s="313" t="s">
        <v>808</v>
      </c>
      <c r="AR26" s="301">
        <f t="shared" si="21"/>
        <v>89</v>
      </c>
      <c r="AS26" s="289"/>
      <c r="AT26" s="287">
        <v>3</v>
      </c>
      <c r="AU26" s="312">
        <v>3</v>
      </c>
      <c r="AV26" s="313" t="s">
        <v>809</v>
      </c>
      <c r="AW26" s="301">
        <f t="shared" si="22"/>
        <v>47</v>
      </c>
      <c r="AX26" s="289"/>
      <c r="AY26" s="312">
        <v>3</v>
      </c>
      <c r="AZ26" s="313" t="s">
        <v>810</v>
      </c>
      <c r="BA26" s="301">
        <f t="shared" si="23"/>
        <v>53</v>
      </c>
    </row>
    <row r="27" spans="1:53" s="283" customFormat="1" ht="45">
      <c r="A27" s="286">
        <v>4</v>
      </c>
      <c r="B27" s="287">
        <v>4</v>
      </c>
      <c r="C27" s="290" t="s">
        <v>811</v>
      </c>
      <c r="D27" s="279">
        <f t="shared" si="12"/>
        <v>87</v>
      </c>
      <c r="E27" s="289"/>
      <c r="F27" s="287">
        <v>4</v>
      </c>
      <c r="G27" s="290" t="s">
        <v>812</v>
      </c>
      <c r="H27" s="279">
        <f t="shared" si="13"/>
        <v>93</v>
      </c>
      <c r="I27" s="289"/>
      <c r="J27" s="287">
        <v>4</v>
      </c>
      <c r="K27" s="287">
        <v>4</v>
      </c>
      <c r="L27" s="290" t="s">
        <v>450</v>
      </c>
      <c r="M27" s="279">
        <f t="shared" si="14"/>
        <v>98</v>
      </c>
      <c r="N27" s="289"/>
      <c r="O27" s="287">
        <v>4</v>
      </c>
      <c r="P27" s="290" t="s">
        <v>813</v>
      </c>
      <c r="Q27" s="279">
        <f t="shared" si="15"/>
        <v>100</v>
      </c>
      <c r="R27" s="289"/>
      <c r="S27" s="287">
        <v>4</v>
      </c>
      <c r="T27" s="312">
        <v>4</v>
      </c>
      <c r="U27" s="313" t="s">
        <v>814</v>
      </c>
      <c r="V27" s="301">
        <f t="shared" si="16"/>
        <v>67</v>
      </c>
      <c r="W27" s="289"/>
      <c r="X27" s="287">
        <v>4</v>
      </c>
      <c r="Y27" s="290" t="s">
        <v>948</v>
      </c>
      <c r="Z27" s="279">
        <f t="shared" si="17"/>
        <v>101</v>
      </c>
      <c r="AA27" s="289"/>
      <c r="AB27" s="287">
        <v>4</v>
      </c>
      <c r="AC27" s="312">
        <v>4</v>
      </c>
      <c r="AD27" s="313" t="s">
        <v>949</v>
      </c>
      <c r="AE27" s="301">
        <f t="shared" si="18"/>
        <v>88</v>
      </c>
      <c r="AF27" s="289"/>
      <c r="AG27" s="312">
        <v>4</v>
      </c>
      <c r="AH27" s="313" t="s">
        <v>815</v>
      </c>
      <c r="AI27" s="301">
        <f t="shared" si="19"/>
        <v>112</v>
      </c>
      <c r="AJ27" s="289"/>
      <c r="AK27" s="287">
        <v>4</v>
      </c>
      <c r="AL27" s="312">
        <v>4</v>
      </c>
      <c r="AM27" s="313" t="s">
        <v>816</v>
      </c>
      <c r="AN27" s="301">
        <f t="shared" si="20"/>
        <v>27</v>
      </c>
      <c r="AO27" s="289"/>
      <c r="AP27" s="312">
        <v>4</v>
      </c>
      <c r="AQ27" s="313" t="s">
        <v>950</v>
      </c>
      <c r="AR27" s="301">
        <f t="shared" si="21"/>
        <v>67</v>
      </c>
      <c r="AS27" s="289"/>
      <c r="AT27" s="287">
        <v>4</v>
      </c>
      <c r="AU27" s="312">
        <v>4</v>
      </c>
      <c r="AV27" s="313" t="s">
        <v>817</v>
      </c>
      <c r="AW27" s="301">
        <f t="shared" si="22"/>
        <v>30</v>
      </c>
      <c r="AX27" s="289"/>
      <c r="AY27" s="312">
        <v>4</v>
      </c>
      <c r="AZ27" s="313" t="s">
        <v>951</v>
      </c>
      <c r="BA27" s="301">
        <f t="shared" si="23"/>
        <v>78</v>
      </c>
    </row>
    <row r="28" spans="1:53" s="283" customFormat="1" ht="30">
      <c r="A28" s="286">
        <v>5</v>
      </c>
      <c r="B28" s="287">
        <v>5</v>
      </c>
      <c r="C28" s="287"/>
      <c r="D28" s="279">
        <f t="shared" si="12"/>
        <v>0</v>
      </c>
      <c r="E28" s="289"/>
      <c r="F28" s="287">
        <v>5</v>
      </c>
      <c r="G28" s="287"/>
      <c r="H28" s="279">
        <f t="shared" si="13"/>
        <v>0</v>
      </c>
      <c r="I28" s="289"/>
      <c r="J28" s="287">
        <v>5</v>
      </c>
      <c r="K28" s="287">
        <v>5</v>
      </c>
      <c r="L28" s="287"/>
      <c r="M28" s="279">
        <f t="shared" si="14"/>
        <v>0</v>
      </c>
      <c r="N28" s="289"/>
      <c r="O28" s="287">
        <v>5</v>
      </c>
      <c r="P28" s="287"/>
      <c r="Q28" s="279">
        <f t="shared" si="15"/>
        <v>0</v>
      </c>
      <c r="R28" s="289"/>
      <c r="S28" s="287">
        <v>5</v>
      </c>
      <c r="T28" s="287">
        <v>5</v>
      </c>
      <c r="U28" s="290"/>
      <c r="V28" s="279">
        <f t="shared" si="16"/>
        <v>0</v>
      </c>
      <c r="W28" s="289"/>
      <c r="X28" s="287">
        <v>5</v>
      </c>
      <c r="Y28" s="263"/>
      <c r="Z28" s="279">
        <f t="shared" si="17"/>
        <v>0</v>
      </c>
      <c r="AA28" s="289"/>
      <c r="AB28" s="287">
        <v>5</v>
      </c>
      <c r="AC28" s="287">
        <v>5</v>
      </c>
      <c r="AD28" s="314"/>
      <c r="AE28" s="279">
        <f t="shared" si="18"/>
        <v>0</v>
      </c>
      <c r="AF28" s="289"/>
      <c r="AG28" s="287">
        <v>5</v>
      </c>
      <c r="AH28" s="314"/>
      <c r="AI28" s="279">
        <f t="shared" si="19"/>
        <v>0</v>
      </c>
      <c r="AJ28" s="289"/>
      <c r="AK28" s="287">
        <v>5</v>
      </c>
      <c r="AL28" s="312">
        <v>5</v>
      </c>
      <c r="AM28" s="313" t="s">
        <v>818</v>
      </c>
      <c r="AN28" s="301">
        <f t="shared" si="20"/>
        <v>23</v>
      </c>
      <c r="AO28" s="289"/>
      <c r="AP28" s="312">
        <v>5</v>
      </c>
      <c r="AQ28" s="313" t="s">
        <v>819</v>
      </c>
      <c r="AR28" s="301">
        <f t="shared" si="21"/>
        <v>65</v>
      </c>
      <c r="AS28" s="289"/>
      <c r="AT28" s="287">
        <v>5</v>
      </c>
      <c r="AU28" s="312">
        <v>5</v>
      </c>
      <c r="AV28" s="313" t="s">
        <v>954</v>
      </c>
      <c r="AW28" s="301">
        <f t="shared" si="22"/>
        <v>56</v>
      </c>
      <c r="AX28" s="289"/>
      <c r="AY28" s="312">
        <v>5</v>
      </c>
      <c r="AZ28" s="313" t="s">
        <v>820</v>
      </c>
      <c r="BA28" s="301">
        <f t="shared" si="23"/>
        <v>54</v>
      </c>
    </row>
    <row r="29" spans="1:53" s="260" customFormat="1">
      <c r="A29" s="254">
        <v>6</v>
      </c>
      <c r="B29" s="255"/>
      <c r="C29" s="252"/>
      <c r="D29" s="256">
        <f t="shared" ref="D29:D33" si="24">LEN(C29)</f>
        <v>0</v>
      </c>
      <c r="E29" s="257"/>
      <c r="F29" s="255"/>
      <c r="G29" s="252"/>
      <c r="H29" s="256">
        <f t="shared" ref="H29:H33" si="25">LEN(G29)</f>
        <v>0</v>
      </c>
      <c r="I29" s="258"/>
      <c r="J29" s="255">
        <v>6</v>
      </c>
      <c r="K29" s="255"/>
      <c r="L29" s="252"/>
      <c r="M29" s="256">
        <f t="shared" ref="M29:M33" si="26">LEN(L29)</f>
        <v>0</v>
      </c>
      <c r="N29" s="257"/>
      <c r="O29" s="255"/>
      <c r="P29" s="252"/>
      <c r="Q29" s="256">
        <f t="shared" ref="Q29:Q33" si="27">LEN(P29)</f>
        <v>0</v>
      </c>
      <c r="R29" s="258"/>
      <c r="S29" s="255">
        <v>6</v>
      </c>
      <c r="T29" s="255"/>
      <c r="U29" s="252"/>
      <c r="V29" s="256">
        <f t="shared" ref="V29:V33" si="28">LEN(U29)</f>
        <v>0</v>
      </c>
      <c r="W29" s="257"/>
      <c r="X29" s="255"/>
      <c r="Y29" s="252"/>
      <c r="Z29" s="256">
        <f t="shared" ref="Z29:Z33" si="29">LEN(Y29)</f>
        <v>0</v>
      </c>
      <c r="AA29" s="258"/>
      <c r="AB29" s="255">
        <v>6</v>
      </c>
      <c r="AC29" s="255"/>
      <c r="AD29" s="252"/>
      <c r="AE29" s="256">
        <f t="shared" ref="AE29:AE33" si="30">LEN(AD29)</f>
        <v>0</v>
      </c>
      <c r="AF29" s="257"/>
      <c r="AG29" s="255"/>
      <c r="AH29" s="252"/>
      <c r="AI29" s="256">
        <f t="shared" ref="AI29:AI33" si="31">LEN(AH29)</f>
        <v>0</v>
      </c>
      <c r="AJ29" s="258"/>
      <c r="AK29" s="255">
        <v>6</v>
      </c>
      <c r="AL29" s="255"/>
      <c r="AM29" s="302"/>
      <c r="AN29" s="256">
        <f t="shared" ref="AN29:AN33" si="32">LEN(AM29)</f>
        <v>0</v>
      </c>
      <c r="AO29" s="257"/>
      <c r="AP29" s="324"/>
      <c r="AQ29" s="326"/>
      <c r="AR29" s="325">
        <f t="shared" ref="AR29:AR33" si="33">LEN(AQ29)</f>
        <v>0</v>
      </c>
      <c r="AS29" s="258"/>
      <c r="AT29" s="255">
        <v>6</v>
      </c>
      <c r="AU29" s="255"/>
      <c r="AV29" s="302"/>
      <c r="AW29" s="256">
        <f t="shared" ref="AW29:AW33" si="34">LEN(AV29)</f>
        <v>0</v>
      </c>
      <c r="AX29" s="257"/>
      <c r="AY29" s="255"/>
      <c r="AZ29" s="302"/>
      <c r="BA29" s="259">
        <f t="shared" ref="BA29:BA33" si="35">LEN(AZ29)</f>
        <v>0</v>
      </c>
    </row>
    <row r="30" spans="1:53" s="260" customFormat="1">
      <c r="A30" s="254">
        <v>7</v>
      </c>
      <c r="B30" s="255"/>
      <c r="C30" s="252"/>
      <c r="D30" s="256">
        <f t="shared" si="24"/>
        <v>0</v>
      </c>
      <c r="E30" s="257"/>
      <c r="F30" s="255"/>
      <c r="G30" s="252"/>
      <c r="H30" s="256">
        <f t="shared" si="25"/>
        <v>0</v>
      </c>
      <c r="I30" s="258"/>
      <c r="J30" s="255">
        <v>7</v>
      </c>
      <c r="K30" s="255"/>
      <c r="L30" s="252"/>
      <c r="M30" s="256">
        <f t="shared" si="26"/>
        <v>0</v>
      </c>
      <c r="N30" s="257"/>
      <c r="O30" s="255"/>
      <c r="P30" s="252"/>
      <c r="Q30" s="256">
        <f t="shared" si="27"/>
        <v>0</v>
      </c>
      <c r="R30" s="258"/>
      <c r="S30" s="255">
        <v>7</v>
      </c>
      <c r="T30" s="255"/>
      <c r="U30" s="252"/>
      <c r="V30" s="256">
        <f t="shared" si="28"/>
        <v>0</v>
      </c>
      <c r="W30" s="257"/>
      <c r="X30" s="255"/>
      <c r="Y30" s="252"/>
      <c r="Z30" s="256">
        <f t="shared" si="29"/>
        <v>0</v>
      </c>
      <c r="AA30" s="258"/>
      <c r="AB30" s="255">
        <v>7</v>
      </c>
      <c r="AC30" s="255"/>
      <c r="AD30" s="252"/>
      <c r="AE30" s="256">
        <f t="shared" si="30"/>
        <v>0</v>
      </c>
      <c r="AF30" s="257"/>
      <c r="AG30" s="255"/>
      <c r="AH30" s="252"/>
      <c r="AI30" s="256">
        <f t="shared" si="31"/>
        <v>0</v>
      </c>
      <c r="AJ30" s="258"/>
      <c r="AK30" s="255">
        <v>7</v>
      </c>
      <c r="AL30" s="255"/>
      <c r="AM30" s="252"/>
      <c r="AN30" s="256">
        <f t="shared" si="32"/>
        <v>0</v>
      </c>
      <c r="AO30" s="257"/>
      <c r="AP30" s="255"/>
      <c r="AQ30" s="302"/>
      <c r="AR30" s="256">
        <f t="shared" si="33"/>
        <v>0</v>
      </c>
      <c r="AS30" s="258"/>
      <c r="AT30" s="255">
        <v>7</v>
      </c>
      <c r="AU30" s="255"/>
      <c r="AV30" s="252"/>
      <c r="AW30" s="256">
        <f t="shared" si="34"/>
        <v>0</v>
      </c>
      <c r="AX30" s="257"/>
      <c r="AY30" s="255"/>
      <c r="AZ30" s="252"/>
      <c r="BA30" s="259">
        <f t="shared" si="35"/>
        <v>0</v>
      </c>
    </row>
    <row r="31" spans="1:53" s="260" customFormat="1">
      <c r="A31" s="254">
        <v>8</v>
      </c>
      <c r="B31" s="255"/>
      <c r="C31" s="252"/>
      <c r="D31" s="256">
        <f t="shared" si="24"/>
        <v>0</v>
      </c>
      <c r="E31" s="257"/>
      <c r="F31" s="255"/>
      <c r="G31" s="252"/>
      <c r="H31" s="256">
        <f t="shared" si="25"/>
        <v>0</v>
      </c>
      <c r="I31" s="258"/>
      <c r="J31" s="255">
        <v>8</v>
      </c>
      <c r="K31" s="255"/>
      <c r="L31" s="252"/>
      <c r="M31" s="256">
        <f t="shared" si="26"/>
        <v>0</v>
      </c>
      <c r="N31" s="257"/>
      <c r="O31" s="255"/>
      <c r="P31" s="252"/>
      <c r="Q31" s="256">
        <f t="shared" si="27"/>
        <v>0</v>
      </c>
      <c r="R31" s="258"/>
      <c r="S31" s="255">
        <v>8</v>
      </c>
      <c r="T31" s="255"/>
      <c r="U31" s="252"/>
      <c r="V31" s="256">
        <f t="shared" si="28"/>
        <v>0</v>
      </c>
      <c r="W31" s="257"/>
      <c r="X31" s="255"/>
      <c r="Y31" s="252"/>
      <c r="Z31" s="256">
        <f t="shared" si="29"/>
        <v>0</v>
      </c>
      <c r="AA31" s="258"/>
      <c r="AB31" s="255">
        <v>8</v>
      </c>
      <c r="AC31" s="255"/>
      <c r="AD31" s="252"/>
      <c r="AE31" s="256">
        <f t="shared" si="30"/>
        <v>0</v>
      </c>
      <c r="AF31" s="257"/>
      <c r="AG31" s="255"/>
      <c r="AH31" s="252"/>
      <c r="AI31" s="256">
        <f t="shared" si="31"/>
        <v>0</v>
      </c>
      <c r="AJ31" s="258"/>
      <c r="AK31" s="255">
        <v>8</v>
      </c>
      <c r="AL31" s="255"/>
      <c r="AM31" s="252"/>
      <c r="AN31" s="256">
        <f t="shared" si="32"/>
        <v>0</v>
      </c>
      <c r="AO31" s="257"/>
      <c r="AP31" s="255"/>
      <c r="AQ31" s="252"/>
      <c r="AR31" s="256">
        <f t="shared" si="33"/>
        <v>0</v>
      </c>
      <c r="AS31" s="258"/>
      <c r="AT31" s="255">
        <v>8</v>
      </c>
      <c r="AU31" s="255"/>
      <c r="AV31" s="252"/>
      <c r="AW31" s="256">
        <f t="shared" si="34"/>
        <v>0</v>
      </c>
      <c r="AX31" s="257"/>
      <c r="AY31" s="255"/>
      <c r="AZ31" s="252"/>
      <c r="BA31" s="259">
        <f t="shared" si="35"/>
        <v>0</v>
      </c>
    </row>
    <row r="32" spans="1:53" s="260" customFormat="1">
      <c r="A32" s="254">
        <v>9</v>
      </c>
      <c r="B32" s="255"/>
      <c r="C32" s="252"/>
      <c r="D32" s="256">
        <f t="shared" si="24"/>
        <v>0</v>
      </c>
      <c r="E32" s="257"/>
      <c r="F32" s="255"/>
      <c r="G32" s="252"/>
      <c r="H32" s="256">
        <f t="shared" si="25"/>
        <v>0</v>
      </c>
      <c r="I32" s="258"/>
      <c r="J32" s="255">
        <v>9</v>
      </c>
      <c r="K32" s="255"/>
      <c r="L32" s="252"/>
      <c r="M32" s="256">
        <f t="shared" si="26"/>
        <v>0</v>
      </c>
      <c r="N32" s="257"/>
      <c r="O32" s="255"/>
      <c r="P32" s="252"/>
      <c r="Q32" s="256">
        <f t="shared" si="27"/>
        <v>0</v>
      </c>
      <c r="R32" s="258"/>
      <c r="S32" s="255">
        <v>9</v>
      </c>
      <c r="T32" s="255"/>
      <c r="U32" s="252"/>
      <c r="V32" s="256">
        <f t="shared" si="28"/>
        <v>0</v>
      </c>
      <c r="W32" s="257"/>
      <c r="X32" s="255"/>
      <c r="Y32" s="252"/>
      <c r="Z32" s="256">
        <f t="shared" si="29"/>
        <v>0</v>
      </c>
      <c r="AA32" s="258"/>
      <c r="AB32" s="255">
        <v>9</v>
      </c>
      <c r="AC32" s="255"/>
      <c r="AD32" s="252"/>
      <c r="AE32" s="256">
        <f t="shared" si="30"/>
        <v>0</v>
      </c>
      <c r="AF32" s="257"/>
      <c r="AG32" s="255"/>
      <c r="AH32" s="252"/>
      <c r="AI32" s="256">
        <f t="shared" si="31"/>
        <v>0</v>
      </c>
      <c r="AJ32" s="258"/>
      <c r="AK32" s="255">
        <v>9</v>
      </c>
      <c r="AL32" s="255"/>
      <c r="AM32" s="252"/>
      <c r="AN32" s="256">
        <f t="shared" si="32"/>
        <v>0</v>
      </c>
      <c r="AO32" s="257"/>
      <c r="AP32" s="255"/>
      <c r="AQ32" s="252"/>
      <c r="AR32" s="256">
        <f t="shared" si="33"/>
        <v>0</v>
      </c>
      <c r="AS32" s="258"/>
      <c r="AT32" s="255">
        <v>9</v>
      </c>
      <c r="AU32" s="255"/>
      <c r="AV32" s="252"/>
      <c r="AW32" s="256">
        <f t="shared" si="34"/>
        <v>0</v>
      </c>
      <c r="AX32" s="257"/>
      <c r="AY32" s="255"/>
      <c r="AZ32" s="252"/>
      <c r="BA32" s="259">
        <f t="shared" si="35"/>
        <v>0</v>
      </c>
    </row>
    <row r="33" spans="1:53" s="260" customFormat="1">
      <c r="A33" s="254">
        <v>10</v>
      </c>
      <c r="B33" s="255"/>
      <c r="C33" s="252"/>
      <c r="D33" s="256">
        <f t="shared" si="24"/>
        <v>0</v>
      </c>
      <c r="E33" s="257"/>
      <c r="F33" s="255"/>
      <c r="G33" s="252"/>
      <c r="H33" s="256">
        <f t="shared" si="25"/>
        <v>0</v>
      </c>
      <c r="I33" s="258"/>
      <c r="J33" s="255">
        <v>10</v>
      </c>
      <c r="K33" s="255"/>
      <c r="L33" s="252"/>
      <c r="M33" s="256">
        <f t="shared" si="26"/>
        <v>0</v>
      </c>
      <c r="N33" s="257"/>
      <c r="O33" s="255"/>
      <c r="P33" s="252"/>
      <c r="Q33" s="256">
        <f t="shared" si="27"/>
        <v>0</v>
      </c>
      <c r="R33" s="258"/>
      <c r="S33" s="255">
        <v>10</v>
      </c>
      <c r="T33" s="255"/>
      <c r="U33" s="252"/>
      <c r="V33" s="256">
        <f t="shared" si="28"/>
        <v>0</v>
      </c>
      <c r="W33" s="257"/>
      <c r="X33" s="255"/>
      <c r="Y33" s="252"/>
      <c r="Z33" s="256">
        <f t="shared" si="29"/>
        <v>0</v>
      </c>
      <c r="AA33" s="258"/>
      <c r="AB33" s="255">
        <v>10</v>
      </c>
      <c r="AC33" s="255"/>
      <c r="AD33" s="252"/>
      <c r="AE33" s="256">
        <f t="shared" si="30"/>
        <v>0</v>
      </c>
      <c r="AF33" s="257"/>
      <c r="AG33" s="255"/>
      <c r="AH33" s="252"/>
      <c r="AI33" s="256">
        <f t="shared" si="31"/>
        <v>0</v>
      </c>
      <c r="AJ33" s="258"/>
      <c r="AK33" s="255">
        <v>10</v>
      </c>
      <c r="AL33" s="255"/>
      <c r="AM33" s="252"/>
      <c r="AN33" s="256">
        <f t="shared" si="32"/>
        <v>0</v>
      </c>
      <c r="AO33" s="257"/>
      <c r="AP33" s="255"/>
      <c r="AQ33" s="252"/>
      <c r="AR33" s="256">
        <f t="shared" si="33"/>
        <v>0</v>
      </c>
      <c r="AS33" s="258"/>
      <c r="AT33" s="255">
        <v>10</v>
      </c>
      <c r="AU33" s="255"/>
      <c r="AV33" s="252"/>
      <c r="AW33" s="256">
        <f t="shared" si="34"/>
        <v>0</v>
      </c>
      <c r="AX33" s="257"/>
      <c r="AY33" s="255"/>
      <c r="AZ33" s="252"/>
      <c r="BA33" s="259">
        <f t="shared" si="35"/>
        <v>0</v>
      </c>
    </row>
    <row r="34" spans="1:53">
      <c r="A34" s="165"/>
      <c r="B34" s="165"/>
      <c r="C34" s="166" t="s">
        <v>181</v>
      </c>
      <c r="D34" s="167">
        <f>COUNTA(C24:C33)</f>
        <v>4</v>
      </c>
      <c r="E34" s="161"/>
      <c r="F34" s="165"/>
      <c r="G34" s="166" t="s">
        <v>181</v>
      </c>
      <c r="H34" s="167">
        <f>COUNTA(G24:G33)</f>
        <v>4</v>
      </c>
      <c r="J34" s="165"/>
      <c r="K34" s="165"/>
      <c r="L34" s="166" t="s">
        <v>181</v>
      </c>
      <c r="M34" s="167">
        <f>COUNTA(L24:L33)</f>
        <v>4</v>
      </c>
      <c r="N34" s="161"/>
      <c r="O34" s="165"/>
      <c r="P34" s="166" t="s">
        <v>181</v>
      </c>
      <c r="Q34" s="167">
        <f>COUNTA(P24:P33)</f>
        <v>4</v>
      </c>
      <c r="S34" s="165"/>
      <c r="T34" s="165"/>
      <c r="U34" s="166" t="s">
        <v>181</v>
      </c>
      <c r="V34" s="167">
        <f>COUNTA(U24:U33)</f>
        <v>4</v>
      </c>
      <c r="W34" s="161"/>
      <c r="X34" s="165"/>
      <c r="Y34" s="166" t="s">
        <v>181</v>
      </c>
      <c r="Z34" s="167">
        <f>COUNTA(Y24:Y33)</f>
        <v>4</v>
      </c>
      <c r="AB34" s="165"/>
      <c r="AC34" s="165"/>
      <c r="AD34" s="166" t="s">
        <v>181</v>
      </c>
      <c r="AE34" s="167">
        <f>COUNTA(AD24:AD33)</f>
        <v>4</v>
      </c>
      <c r="AF34" s="161"/>
      <c r="AG34" s="165"/>
      <c r="AH34" s="166" t="s">
        <v>181</v>
      </c>
      <c r="AI34" s="167">
        <f>COUNTA(AH24:AH33)</f>
        <v>4</v>
      </c>
      <c r="AK34" s="165"/>
      <c r="AL34" s="165"/>
      <c r="AM34" s="166" t="s">
        <v>181</v>
      </c>
      <c r="AN34" s="167">
        <f>COUNTA(AM24:AM33)</f>
        <v>5</v>
      </c>
      <c r="AO34" s="161"/>
      <c r="AP34" s="165"/>
      <c r="AQ34" s="166" t="s">
        <v>181</v>
      </c>
      <c r="AR34" s="167">
        <f>COUNTA(AQ24:AQ33)</f>
        <v>5</v>
      </c>
      <c r="AT34" s="165"/>
      <c r="AU34" s="165"/>
      <c r="AV34" s="166" t="s">
        <v>181</v>
      </c>
      <c r="AW34" s="167">
        <f>COUNTA(AV24:AV33)</f>
        <v>5</v>
      </c>
      <c r="AX34" s="161"/>
      <c r="AY34" s="165"/>
      <c r="AZ34" s="166" t="s">
        <v>181</v>
      </c>
      <c r="BA34" s="167">
        <f>COUNTA(AZ24:AZ33)</f>
        <v>5</v>
      </c>
    </row>
    <row r="35" spans="1:53"/>
    <row r="36" spans="1:53"/>
    <row r="37" spans="1:53" ht="18.75">
      <c r="A37" s="161"/>
      <c r="B37" s="458" t="s">
        <v>183</v>
      </c>
      <c r="C37" s="458"/>
      <c r="D37" s="458"/>
      <c r="E37" s="458"/>
      <c r="F37" s="458"/>
      <c r="G37" s="458"/>
      <c r="H37" s="458"/>
      <c r="J37" s="161"/>
      <c r="K37" s="458" t="s">
        <v>183</v>
      </c>
      <c r="L37" s="458"/>
      <c r="M37" s="458"/>
      <c r="N37" s="458"/>
      <c r="O37" s="458"/>
      <c r="P37" s="458"/>
      <c r="Q37" s="458"/>
      <c r="S37" s="161"/>
      <c r="T37" s="458" t="s">
        <v>183</v>
      </c>
      <c r="U37" s="458"/>
      <c r="V37" s="458"/>
      <c r="W37" s="458"/>
      <c r="X37" s="458"/>
      <c r="Y37" s="458"/>
      <c r="Z37" s="458"/>
      <c r="AB37" s="161"/>
      <c r="AC37" s="458" t="s">
        <v>183</v>
      </c>
      <c r="AD37" s="458"/>
      <c r="AE37" s="458"/>
      <c r="AF37" s="458"/>
      <c r="AG37" s="458"/>
      <c r="AH37" s="458"/>
      <c r="AI37" s="458"/>
      <c r="AK37" s="161"/>
      <c r="AL37" s="458" t="s">
        <v>183</v>
      </c>
      <c r="AM37" s="458"/>
      <c r="AN37" s="458"/>
      <c r="AO37" s="458"/>
      <c r="AP37" s="458"/>
      <c r="AQ37" s="458"/>
      <c r="AR37" s="458"/>
      <c r="AT37" s="161"/>
      <c r="AU37" s="458" t="s">
        <v>183</v>
      </c>
      <c r="AV37" s="458"/>
      <c r="AW37" s="458"/>
      <c r="AX37" s="458"/>
      <c r="AY37" s="458"/>
      <c r="AZ37" s="458"/>
      <c r="BA37" s="458"/>
    </row>
    <row r="38" spans="1:53" s="163" customFormat="1">
      <c r="A38" s="162"/>
      <c r="B38" s="162"/>
      <c r="C38" s="162">
        <v>113</v>
      </c>
      <c r="D38" s="162"/>
      <c r="E38" s="162"/>
      <c r="F38" s="162"/>
      <c r="G38" s="162">
        <v>123</v>
      </c>
      <c r="H38" s="162"/>
      <c r="J38" s="162"/>
      <c r="K38" s="162"/>
      <c r="L38" s="162">
        <v>213</v>
      </c>
      <c r="M38" s="162"/>
      <c r="N38" s="162"/>
      <c r="O38" s="162"/>
      <c r="P38" s="162">
        <v>223</v>
      </c>
      <c r="Q38" s="162"/>
      <c r="S38" s="162"/>
      <c r="T38" s="162"/>
      <c r="U38" s="162">
        <v>313</v>
      </c>
      <c r="V38" s="162"/>
      <c r="W38" s="162"/>
      <c r="X38" s="162"/>
      <c r="Y38" s="162">
        <v>323</v>
      </c>
      <c r="Z38" s="162"/>
      <c r="AB38" s="162"/>
      <c r="AC38" s="162"/>
      <c r="AD38" s="162">
        <v>413</v>
      </c>
      <c r="AE38" s="162"/>
      <c r="AF38" s="162"/>
      <c r="AG38" s="162"/>
      <c r="AH38" s="162">
        <v>423</v>
      </c>
      <c r="AI38" s="162"/>
      <c r="AK38" s="162"/>
      <c r="AL38" s="162"/>
      <c r="AM38" s="162">
        <v>513</v>
      </c>
      <c r="AN38" s="162"/>
      <c r="AO38" s="162"/>
      <c r="AP38" s="162"/>
      <c r="AQ38" s="162">
        <v>523</v>
      </c>
      <c r="AR38" s="162"/>
      <c r="AT38" s="162"/>
      <c r="AU38" s="162"/>
      <c r="AV38" s="162">
        <v>613</v>
      </c>
      <c r="AW38" s="162"/>
      <c r="AX38" s="162"/>
      <c r="AY38" s="162"/>
      <c r="AZ38" s="162">
        <v>623</v>
      </c>
      <c r="BA38" s="162"/>
    </row>
    <row r="39" spans="1:53">
      <c r="A39" s="468" t="s">
        <v>22</v>
      </c>
      <c r="B39" s="468" t="s">
        <v>178</v>
      </c>
      <c r="C39" s="470" t="s">
        <v>179</v>
      </c>
      <c r="D39" s="468" t="s">
        <v>180</v>
      </c>
      <c r="E39" s="164"/>
      <c r="F39" s="468" t="s">
        <v>178</v>
      </c>
      <c r="G39" s="470" t="s">
        <v>179</v>
      </c>
      <c r="H39" s="468" t="s">
        <v>180</v>
      </c>
      <c r="J39" s="468" t="s">
        <v>22</v>
      </c>
      <c r="K39" s="468" t="s">
        <v>178</v>
      </c>
      <c r="L39" s="470" t="s">
        <v>179</v>
      </c>
      <c r="M39" s="468" t="s">
        <v>180</v>
      </c>
      <c r="N39" s="164"/>
      <c r="O39" s="468" t="s">
        <v>178</v>
      </c>
      <c r="P39" s="470" t="s">
        <v>179</v>
      </c>
      <c r="Q39" s="468" t="s">
        <v>180</v>
      </c>
      <c r="S39" s="468" t="s">
        <v>22</v>
      </c>
      <c r="T39" s="468" t="s">
        <v>178</v>
      </c>
      <c r="U39" s="470" t="s">
        <v>179</v>
      </c>
      <c r="V39" s="468" t="s">
        <v>180</v>
      </c>
      <c r="W39" s="164"/>
      <c r="X39" s="468" t="s">
        <v>178</v>
      </c>
      <c r="Y39" s="470" t="s">
        <v>179</v>
      </c>
      <c r="Z39" s="468" t="s">
        <v>180</v>
      </c>
      <c r="AB39" s="468" t="s">
        <v>22</v>
      </c>
      <c r="AC39" s="468" t="s">
        <v>178</v>
      </c>
      <c r="AD39" s="470" t="s">
        <v>179</v>
      </c>
      <c r="AE39" s="468" t="s">
        <v>180</v>
      </c>
      <c r="AF39" s="164"/>
      <c r="AG39" s="468" t="s">
        <v>178</v>
      </c>
      <c r="AH39" s="470" t="s">
        <v>179</v>
      </c>
      <c r="AI39" s="468" t="s">
        <v>180</v>
      </c>
      <c r="AK39" s="468" t="s">
        <v>22</v>
      </c>
      <c r="AL39" s="468" t="s">
        <v>178</v>
      </c>
      <c r="AM39" s="470" t="s">
        <v>179</v>
      </c>
      <c r="AN39" s="468" t="s">
        <v>180</v>
      </c>
      <c r="AO39" s="164"/>
      <c r="AP39" s="468" t="s">
        <v>178</v>
      </c>
      <c r="AQ39" s="470" t="s">
        <v>179</v>
      </c>
      <c r="AR39" s="468" t="s">
        <v>180</v>
      </c>
      <c r="AT39" s="468" t="s">
        <v>22</v>
      </c>
      <c r="AU39" s="468" t="s">
        <v>178</v>
      </c>
      <c r="AV39" s="470" t="s">
        <v>179</v>
      </c>
      <c r="AW39" s="468" t="s">
        <v>180</v>
      </c>
      <c r="AX39" s="164"/>
      <c r="AY39" s="468" t="s">
        <v>178</v>
      </c>
      <c r="AZ39" s="470" t="s">
        <v>179</v>
      </c>
      <c r="BA39" s="468" t="s">
        <v>180</v>
      </c>
    </row>
    <row r="40" spans="1:53">
      <c r="A40" s="469"/>
      <c r="B40" s="469"/>
      <c r="C40" s="470"/>
      <c r="D40" s="469"/>
      <c r="E40" s="161"/>
      <c r="F40" s="469"/>
      <c r="G40" s="470"/>
      <c r="H40" s="469"/>
      <c r="J40" s="469"/>
      <c r="K40" s="469"/>
      <c r="L40" s="470"/>
      <c r="M40" s="469"/>
      <c r="N40" s="161"/>
      <c r="O40" s="469"/>
      <c r="P40" s="470"/>
      <c r="Q40" s="469"/>
      <c r="S40" s="469"/>
      <c r="T40" s="469"/>
      <c r="U40" s="470"/>
      <c r="V40" s="469"/>
      <c r="W40" s="161"/>
      <c r="X40" s="469"/>
      <c r="Y40" s="470"/>
      <c r="Z40" s="469"/>
      <c r="AB40" s="469"/>
      <c r="AC40" s="469"/>
      <c r="AD40" s="470"/>
      <c r="AE40" s="469"/>
      <c r="AF40" s="161"/>
      <c r="AG40" s="469"/>
      <c r="AH40" s="470"/>
      <c r="AI40" s="469"/>
      <c r="AK40" s="469"/>
      <c r="AL40" s="469"/>
      <c r="AM40" s="470"/>
      <c r="AN40" s="469"/>
      <c r="AO40" s="161"/>
      <c r="AP40" s="469"/>
      <c r="AQ40" s="470"/>
      <c r="AR40" s="469"/>
      <c r="AT40" s="469"/>
      <c r="AU40" s="469"/>
      <c r="AV40" s="470"/>
      <c r="AW40" s="469"/>
      <c r="AX40" s="161"/>
      <c r="AY40" s="469"/>
      <c r="AZ40" s="470"/>
      <c r="BA40" s="469"/>
    </row>
    <row r="41" spans="1:53" s="283" customFormat="1" ht="75">
      <c r="A41" s="286">
        <v>1</v>
      </c>
      <c r="B41" s="298">
        <v>1</v>
      </c>
      <c r="C41" s="303" t="s">
        <v>821</v>
      </c>
      <c r="D41" s="300">
        <f t="shared" ref="D41:D45" si="36">LEN(C41)</f>
        <v>84</v>
      </c>
      <c r="E41" s="276"/>
      <c r="F41" s="298">
        <v>1</v>
      </c>
      <c r="G41" s="303" t="s">
        <v>822</v>
      </c>
      <c r="H41" s="300">
        <f t="shared" ref="H41:H45" si="37">LEN(G41)</f>
        <v>175</v>
      </c>
      <c r="I41" s="276"/>
      <c r="J41" s="286">
        <v>1</v>
      </c>
      <c r="K41" s="298">
        <v>1</v>
      </c>
      <c r="L41" s="303" t="s">
        <v>823</v>
      </c>
      <c r="M41" s="300">
        <f t="shared" ref="M41:M45" si="38">LEN(L41)</f>
        <v>170</v>
      </c>
      <c r="N41" s="276"/>
      <c r="O41" s="298">
        <v>1</v>
      </c>
      <c r="P41" s="303" t="s">
        <v>824</v>
      </c>
      <c r="Q41" s="300">
        <f t="shared" ref="Q41:Q45" si="39">LEN(P41)</f>
        <v>84</v>
      </c>
      <c r="R41" s="276"/>
      <c r="S41" s="286">
        <v>1</v>
      </c>
      <c r="T41" s="298">
        <v>1</v>
      </c>
      <c r="U41" s="303" t="s">
        <v>825</v>
      </c>
      <c r="V41" s="300">
        <f t="shared" ref="V41:V45" si="40">LEN(U41)</f>
        <v>154</v>
      </c>
      <c r="W41" s="276"/>
      <c r="X41" s="298">
        <v>1</v>
      </c>
      <c r="Y41" s="303" t="s">
        <v>826</v>
      </c>
      <c r="Z41" s="318">
        <f t="shared" ref="Z41:Z45" si="41">LEN(Y41)</f>
        <v>176</v>
      </c>
      <c r="AA41" s="276"/>
      <c r="AB41" s="321">
        <v>1</v>
      </c>
      <c r="AC41" s="321">
        <v>1</v>
      </c>
      <c r="AD41" s="283" t="s">
        <v>827</v>
      </c>
      <c r="AE41" s="321">
        <f t="shared" ref="AE41:AE45" si="42">LEN(AD41)</f>
        <v>158</v>
      </c>
      <c r="AF41" s="276"/>
      <c r="AG41" s="298">
        <v>1</v>
      </c>
      <c r="AH41" s="303" t="s">
        <v>828</v>
      </c>
      <c r="AI41" s="300">
        <f t="shared" ref="AI41:AI45" si="43">LEN(AH41)</f>
        <v>145</v>
      </c>
      <c r="AJ41" s="276"/>
      <c r="AK41" s="286">
        <v>1</v>
      </c>
      <c r="AL41" s="298">
        <v>1</v>
      </c>
      <c r="AM41" s="303" t="s">
        <v>829</v>
      </c>
      <c r="AN41" s="300">
        <f t="shared" ref="AN41:AN45" si="44">LEN(AM41)</f>
        <v>106</v>
      </c>
      <c r="AO41" s="276"/>
      <c r="AP41" s="298">
        <v>1</v>
      </c>
      <c r="AQ41" s="303" t="s">
        <v>830</v>
      </c>
      <c r="AR41" s="300">
        <f t="shared" ref="AR41:AR45" si="45">LEN(AQ41)</f>
        <v>109</v>
      </c>
      <c r="AS41" s="276"/>
      <c r="AT41" s="286">
        <v>1</v>
      </c>
      <c r="AU41" s="298">
        <v>1</v>
      </c>
      <c r="AV41" s="303" t="s">
        <v>831</v>
      </c>
      <c r="AW41" s="300">
        <f t="shared" ref="AW41:AW45" si="46">LEN(AV41)</f>
        <v>122</v>
      </c>
      <c r="AX41" s="276"/>
      <c r="AY41" s="298">
        <v>1</v>
      </c>
      <c r="AZ41" s="303" t="s">
        <v>832</v>
      </c>
      <c r="BA41" s="300">
        <f t="shared" ref="BA41:BA45" si="47">LEN(AZ41)</f>
        <v>75</v>
      </c>
    </row>
    <row r="42" spans="1:53" s="283" customFormat="1" ht="90">
      <c r="A42" s="279">
        <v>2</v>
      </c>
      <c r="B42" s="299">
        <v>2</v>
      </c>
      <c r="C42" s="303" t="s">
        <v>833</v>
      </c>
      <c r="D42" s="301">
        <f t="shared" si="36"/>
        <v>78</v>
      </c>
      <c r="F42" s="299"/>
      <c r="G42" s="303" t="s">
        <v>834</v>
      </c>
      <c r="H42" s="301">
        <f t="shared" si="37"/>
        <v>166</v>
      </c>
      <c r="J42" s="279">
        <v>2</v>
      </c>
      <c r="K42" s="299"/>
      <c r="L42" s="303" t="s">
        <v>835</v>
      </c>
      <c r="M42" s="301">
        <f t="shared" si="38"/>
        <v>172</v>
      </c>
      <c r="O42" s="299"/>
      <c r="P42" s="303" t="s">
        <v>836</v>
      </c>
      <c r="Q42" s="301">
        <f t="shared" si="39"/>
        <v>120</v>
      </c>
      <c r="S42" s="279">
        <v>2</v>
      </c>
      <c r="T42" s="299"/>
      <c r="U42" s="303" t="s">
        <v>837</v>
      </c>
      <c r="V42" s="301">
        <f t="shared" si="40"/>
        <v>146</v>
      </c>
      <c r="X42" s="299"/>
      <c r="Y42" s="303" t="s">
        <v>838</v>
      </c>
      <c r="Z42" s="319">
        <f t="shared" si="41"/>
        <v>74</v>
      </c>
      <c r="AB42" s="319"/>
      <c r="AC42" s="319"/>
      <c r="AD42" s="303" t="s">
        <v>839</v>
      </c>
      <c r="AE42" s="319">
        <f t="shared" si="42"/>
        <v>213</v>
      </c>
      <c r="AG42" s="299"/>
      <c r="AH42" s="303" t="s">
        <v>840</v>
      </c>
      <c r="AI42" s="301">
        <f t="shared" si="43"/>
        <v>135</v>
      </c>
      <c r="AK42" s="279">
        <v>2</v>
      </c>
      <c r="AL42" s="299"/>
      <c r="AM42" s="303" t="s">
        <v>841</v>
      </c>
      <c r="AN42" s="301">
        <f t="shared" si="44"/>
        <v>83</v>
      </c>
      <c r="AP42" s="299"/>
      <c r="AQ42" s="303" t="s">
        <v>842</v>
      </c>
      <c r="AR42" s="301">
        <f t="shared" si="45"/>
        <v>55</v>
      </c>
      <c r="AT42" s="279">
        <v>2</v>
      </c>
      <c r="AU42" s="299"/>
      <c r="AV42" s="303" t="s">
        <v>843</v>
      </c>
      <c r="AW42" s="301">
        <f t="shared" si="46"/>
        <v>86</v>
      </c>
      <c r="AY42" s="299"/>
      <c r="AZ42" s="303" t="s">
        <v>844</v>
      </c>
      <c r="BA42" s="301">
        <f t="shared" si="47"/>
        <v>126</v>
      </c>
    </row>
    <row r="43" spans="1:53" s="283" customFormat="1" ht="90">
      <c r="A43" s="279">
        <v>3</v>
      </c>
      <c r="B43" s="299"/>
      <c r="C43" s="303" t="s">
        <v>845</v>
      </c>
      <c r="D43" s="301">
        <f t="shared" si="36"/>
        <v>67</v>
      </c>
      <c r="F43" s="299"/>
      <c r="G43" s="303" t="s">
        <v>846</v>
      </c>
      <c r="H43" s="301">
        <f t="shared" si="37"/>
        <v>210</v>
      </c>
      <c r="J43" s="279">
        <v>3</v>
      </c>
      <c r="K43" s="279"/>
      <c r="L43" s="304"/>
      <c r="M43" s="279">
        <f t="shared" si="38"/>
        <v>0</v>
      </c>
      <c r="O43" s="279"/>
      <c r="P43" s="304"/>
      <c r="Q43" s="279">
        <f t="shared" si="39"/>
        <v>0</v>
      </c>
      <c r="S43" s="279">
        <v>3</v>
      </c>
      <c r="T43" s="279"/>
      <c r="U43" s="304"/>
      <c r="V43" s="279">
        <f t="shared" si="40"/>
        <v>0</v>
      </c>
      <c r="X43" s="299"/>
      <c r="Y43" s="303" t="s">
        <v>847</v>
      </c>
      <c r="Z43" s="317">
        <f t="shared" si="41"/>
        <v>100</v>
      </c>
      <c r="AA43" s="316"/>
      <c r="AB43" s="320"/>
      <c r="AC43" s="303"/>
      <c r="AD43" s="303" t="s">
        <v>848</v>
      </c>
      <c r="AE43" s="319">
        <f t="shared" si="42"/>
        <v>126</v>
      </c>
      <c r="AG43" s="299"/>
      <c r="AH43" s="411" t="s">
        <v>956</v>
      </c>
      <c r="AI43" s="301">
        <f t="shared" si="43"/>
        <v>222</v>
      </c>
      <c r="AK43" s="279">
        <v>3</v>
      </c>
      <c r="AL43" s="299"/>
      <c r="AM43" s="318" t="s">
        <v>849</v>
      </c>
      <c r="AN43" s="301">
        <f t="shared" si="44"/>
        <v>118</v>
      </c>
      <c r="AP43" s="299"/>
      <c r="AQ43" s="303" t="s">
        <v>850</v>
      </c>
      <c r="AR43" s="301">
        <f t="shared" si="45"/>
        <v>208</v>
      </c>
      <c r="AT43" s="279">
        <v>3</v>
      </c>
      <c r="AU43" s="299"/>
      <c r="AV43" s="303"/>
      <c r="AW43" s="301">
        <f t="shared" si="46"/>
        <v>0</v>
      </c>
      <c r="AY43" s="299"/>
      <c r="AZ43" s="303"/>
      <c r="BA43" s="301">
        <f t="shared" si="47"/>
        <v>0</v>
      </c>
    </row>
    <row r="44" spans="1:53" s="283" customFormat="1" ht="45">
      <c r="A44" s="279">
        <v>4</v>
      </c>
      <c r="B44" s="299"/>
      <c r="C44" s="303"/>
      <c r="D44" s="301">
        <f t="shared" si="36"/>
        <v>0</v>
      </c>
      <c r="F44" s="299"/>
      <c r="G44" s="303" t="s">
        <v>851</v>
      </c>
      <c r="H44" s="301">
        <f t="shared" si="37"/>
        <v>100</v>
      </c>
      <c r="J44" s="279">
        <v>4</v>
      </c>
      <c r="K44" s="279"/>
      <c r="L44" s="286"/>
      <c r="M44" s="279">
        <f t="shared" si="38"/>
        <v>0</v>
      </c>
      <c r="O44" s="279"/>
      <c r="P44" s="286"/>
      <c r="Q44" s="279">
        <f t="shared" si="39"/>
        <v>0</v>
      </c>
      <c r="S44" s="279">
        <v>4</v>
      </c>
      <c r="T44" s="279"/>
      <c r="U44" s="286"/>
      <c r="V44" s="279">
        <f t="shared" si="40"/>
        <v>0</v>
      </c>
      <c r="X44" s="299"/>
      <c r="Y44" s="303" t="s">
        <v>852</v>
      </c>
      <c r="Z44" s="317">
        <f t="shared" si="41"/>
        <v>81</v>
      </c>
      <c r="AA44" s="316"/>
      <c r="AB44" s="320"/>
      <c r="AC44" s="303"/>
      <c r="AD44" s="303"/>
      <c r="AE44" s="319">
        <f t="shared" si="42"/>
        <v>0</v>
      </c>
      <c r="AG44" s="279"/>
      <c r="AH44" s="304"/>
      <c r="AI44" s="279">
        <f t="shared" si="43"/>
        <v>0</v>
      </c>
      <c r="AK44" s="279">
        <v>4</v>
      </c>
      <c r="AL44" s="279"/>
      <c r="AM44" s="304"/>
      <c r="AN44" s="279">
        <f t="shared" si="44"/>
        <v>0</v>
      </c>
      <c r="AP44" s="299"/>
      <c r="AQ44" s="303" t="s">
        <v>853</v>
      </c>
      <c r="AR44" s="301">
        <f t="shared" si="45"/>
        <v>75</v>
      </c>
      <c r="AT44" s="279">
        <v>4</v>
      </c>
      <c r="AU44" s="299"/>
      <c r="AV44" s="303"/>
      <c r="AW44" s="301">
        <f t="shared" si="46"/>
        <v>0</v>
      </c>
      <c r="AY44" s="299"/>
      <c r="AZ44" s="318"/>
      <c r="BA44" s="301">
        <f t="shared" si="47"/>
        <v>0</v>
      </c>
    </row>
    <row r="45" spans="1:53" s="283" customFormat="1" ht="45">
      <c r="A45" s="279">
        <v>5</v>
      </c>
      <c r="B45" s="299"/>
      <c r="C45" s="303"/>
      <c r="D45" s="301">
        <f t="shared" si="36"/>
        <v>0</v>
      </c>
      <c r="F45" s="279"/>
      <c r="G45" s="304"/>
      <c r="H45" s="279">
        <f t="shared" si="37"/>
        <v>0</v>
      </c>
      <c r="J45" s="279">
        <v>5</v>
      </c>
      <c r="K45" s="279"/>
      <c r="L45" s="286"/>
      <c r="M45" s="279">
        <f t="shared" si="38"/>
        <v>0</v>
      </c>
      <c r="O45" s="279"/>
      <c r="P45" s="286"/>
      <c r="Q45" s="279">
        <f t="shared" si="39"/>
        <v>0</v>
      </c>
      <c r="S45" s="279">
        <v>5</v>
      </c>
      <c r="T45" s="279"/>
      <c r="U45" s="286"/>
      <c r="V45" s="279">
        <f t="shared" si="40"/>
        <v>0</v>
      </c>
      <c r="X45" s="299"/>
      <c r="Y45" s="303"/>
      <c r="Z45" s="317">
        <f t="shared" si="41"/>
        <v>0</v>
      </c>
      <c r="AB45" s="303"/>
      <c r="AC45" s="320"/>
      <c r="AD45" s="320"/>
      <c r="AE45" s="319">
        <f t="shared" si="42"/>
        <v>0</v>
      </c>
      <c r="AG45" s="279"/>
      <c r="AH45" s="286"/>
      <c r="AI45" s="279">
        <f t="shared" si="43"/>
        <v>0</v>
      </c>
      <c r="AK45" s="279">
        <v>5</v>
      </c>
      <c r="AL45" s="279"/>
      <c r="AM45" s="286"/>
      <c r="AN45" s="279">
        <f t="shared" si="44"/>
        <v>0</v>
      </c>
      <c r="AP45" s="299"/>
      <c r="AQ45" s="303" t="s">
        <v>854</v>
      </c>
      <c r="AR45" s="301">
        <f t="shared" si="45"/>
        <v>103</v>
      </c>
      <c r="AT45" s="279">
        <v>5</v>
      </c>
      <c r="AU45" s="299"/>
      <c r="AV45" s="318"/>
      <c r="AW45" s="301">
        <f t="shared" si="46"/>
        <v>0</v>
      </c>
      <c r="AY45" s="299"/>
      <c r="AZ45" s="318"/>
      <c r="BA45" s="301">
        <f t="shared" si="47"/>
        <v>0</v>
      </c>
    </row>
    <row r="46" spans="1:53" s="260" customFormat="1">
      <c r="A46" s="254">
        <v>6</v>
      </c>
      <c r="B46" s="255"/>
      <c r="C46" s="302"/>
      <c r="D46" s="256">
        <f t="shared" ref="D46:D50" si="48">LEN(C46)</f>
        <v>0</v>
      </c>
      <c r="E46" s="257"/>
      <c r="F46" s="255"/>
      <c r="G46" s="252"/>
      <c r="H46" s="256">
        <f t="shared" ref="H46:H50" si="49">LEN(G46)</f>
        <v>0</v>
      </c>
      <c r="I46" s="258"/>
      <c r="J46" s="255">
        <v>6</v>
      </c>
      <c r="K46" s="255"/>
      <c r="L46" s="252"/>
      <c r="M46" s="256">
        <f t="shared" ref="M46:M50" si="50">LEN(L46)</f>
        <v>0</v>
      </c>
      <c r="N46" s="257"/>
      <c r="O46" s="255"/>
      <c r="P46" s="252"/>
      <c r="Q46" s="256">
        <f t="shared" ref="Q46:Q50" si="51">LEN(P46)</f>
        <v>0</v>
      </c>
      <c r="R46" s="258"/>
      <c r="S46" s="255">
        <v>6</v>
      </c>
      <c r="T46" s="255"/>
      <c r="U46" s="252"/>
      <c r="V46" s="256">
        <f t="shared" ref="V46:V50" si="52">LEN(U46)</f>
        <v>0</v>
      </c>
      <c r="W46" s="257"/>
      <c r="X46" s="255"/>
      <c r="Y46" s="302"/>
      <c r="Z46" s="317">
        <f t="shared" ref="Z46:Z48" si="53">LEN(Y46)</f>
        <v>0</v>
      </c>
      <c r="AA46" s="258"/>
      <c r="AB46" s="322">
        <v>6</v>
      </c>
      <c r="AC46" s="322"/>
      <c r="AD46" s="302"/>
      <c r="AE46" s="317">
        <f t="shared" ref="AE46:AE48" si="54">LEN(AD46)</f>
        <v>0</v>
      </c>
      <c r="AF46" s="257"/>
      <c r="AG46" s="255"/>
      <c r="AH46" s="252"/>
      <c r="AI46" s="256">
        <f t="shared" ref="AI46:AI50" si="55">LEN(AH46)</f>
        <v>0</v>
      </c>
      <c r="AJ46" s="258"/>
      <c r="AK46" s="255">
        <v>6</v>
      </c>
      <c r="AL46" s="255"/>
      <c r="AM46" s="252"/>
      <c r="AN46" s="256">
        <f t="shared" ref="AN46:AN50" si="56">LEN(AM46)</f>
        <v>0</v>
      </c>
      <c r="AO46" s="257"/>
      <c r="AP46" s="255"/>
      <c r="AQ46" s="302"/>
      <c r="AR46" s="256">
        <f t="shared" ref="AR46" si="57">LEN(AQ46)</f>
        <v>0</v>
      </c>
      <c r="AS46" s="258"/>
      <c r="AT46" s="255">
        <v>6</v>
      </c>
      <c r="AU46" s="255"/>
      <c r="AV46" s="302"/>
      <c r="AW46" s="256">
        <f t="shared" ref="AW46" si="58">LEN(AV46)</f>
        <v>0</v>
      </c>
      <c r="AX46" s="257"/>
      <c r="AY46" s="255"/>
      <c r="AZ46" s="302"/>
      <c r="BA46" s="259">
        <f t="shared" ref="BA46" si="59">LEN(AZ46)</f>
        <v>0</v>
      </c>
    </row>
    <row r="47" spans="1:53" s="260" customFormat="1">
      <c r="A47" s="254">
        <v>7</v>
      </c>
      <c r="B47" s="255"/>
      <c r="C47" s="252"/>
      <c r="D47" s="256">
        <f t="shared" si="48"/>
        <v>0</v>
      </c>
      <c r="E47" s="257"/>
      <c r="F47" s="255"/>
      <c r="G47" s="252"/>
      <c r="H47" s="256">
        <f t="shared" si="49"/>
        <v>0</v>
      </c>
      <c r="I47" s="258"/>
      <c r="J47" s="255">
        <v>7</v>
      </c>
      <c r="K47" s="255"/>
      <c r="L47" s="252"/>
      <c r="M47" s="256">
        <f t="shared" si="50"/>
        <v>0</v>
      </c>
      <c r="N47" s="257"/>
      <c r="O47" s="255"/>
      <c r="P47" s="252"/>
      <c r="Q47" s="256">
        <f t="shared" si="51"/>
        <v>0</v>
      </c>
      <c r="R47" s="258"/>
      <c r="S47" s="255">
        <v>7</v>
      </c>
      <c r="T47" s="255"/>
      <c r="U47" s="252"/>
      <c r="V47" s="256">
        <f t="shared" si="52"/>
        <v>0</v>
      </c>
      <c r="W47" s="257"/>
      <c r="X47" s="255"/>
      <c r="Y47" s="252"/>
      <c r="Z47" s="256">
        <f t="shared" si="53"/>
        <v>0</v>
      </c>
      <c r="AA47" s="258"/>
      <c r="AB47" s="255">
        <v>7</v>
      </c>
      <c r="AC47" s="255"/>
      <c r="AD47" s="252"/>
      <c r="AE47" s="256">
        <f t="shared" si="54"/>
        <v>0</v>
      </c>
      <c r="AF47" s="257"/>
      <c r="AG47" s="255"/>
      <c r="AH47" s="252"/>
      <c r="AI47" s="256">
        <f t="shared" si="55"/>
        <v>0</v>
      </c>
      <c r="AJ47" s="258"/>
      <c r="AK47" s="255">
        <v>7</v>
      </c>
      <c r="AL47" s="255"/>
      <c r="AM47" s="252"/>
      <c r="AN47" s="256">
        <f t="shared" si="56"/>
        <v>0</v>
      </c>
      <c r="AO47" s="257"/>
      <c r="AP47" s="255"/>
      <c r="AQ47" s="252"/>
      <c r="AR47" s="256">
        <f t="shared" ref="AR47:AR50" si="60">LEN(AQ47)</f>
        <v>0</v>
      </c>
      <c r="AS47" s="258"/>
      <c r="AT47" s="255">
        <v>7</v>
      </c>
      <c r="AU47" s="255"/>
      <c r="AV47" s="252"/>
      <c r="AW47" s="256">
        <f t="shared" ref="AW47:AW50" si="61">LEN(AV47)</f>
        <v>0</v>
      </c>
      <c r="AX47" s="257"/>
      <c r="AY47" s="255"/>
      <c r="AZ47" s="252"/>
      <c r="BA47" s="259">
        <f t="shared" ref="BA47:BA50" si="62">LEN(AZ47)</f>
        <v>0</v>
      </c>
    </row>
    <row r="48" spans="1:53" s="260" customFormat="1">
      <c r="A48" s="254">
        <v>8</v>
      </c>
      <c r="B48" s="255"/>
      <c r="C48" s="252"/>
      <c r="D48" s="256">
        <f t="shared" si="48"/>
        <v>0</v>
      </c>
      <c r="E48" s="257"/>
      <c r="F48" s="255"/>
      <c r="G48" s="252"/>
      <c r="H48" s="256">
        <f t="shared" si="49"/>
        <v>0</v>
      </c>
      <c r="I48" s="258"/>
      <c r="J48" s="255">
        <v>8</v>
      </c>
      <c r="K48" s="255"/>
      <c r="L48" s="252"/>
      <c r="M48" s="256">
        <f t="shared" si="50"/>
        <v>0</v>
      </c>
      <c r="N48" s="257"/>
      <c r="O48" s="255"/>
      <c r="P48" s="252"/>
      <c r="Q48" s="256">
        <f t="shared" si="51"/>
        <v>0</v>
      </c>
      <c r="R48" s="258"/>
      <c r="S48" s="255">
        <v>8</v>
      </c>
      <c r="T48" s="255"/>
      <c r="U48" s="252"/>
      <c r="V48" s="256">
        <f t="shared" si="52"/>
        <v>0</v>
      </c>
      <c r="W48" s="257"/>
      <c r="X48" s="255"/>
      <c r="Y48" s="252"/>
      <c r="Z48" s="256">
        <f t="shared" si="53"/>
        <v>0</v>
      </c>
      <c r="AA48" s="258"/>
      <c r="AB48" s="255">
        <v>8</v>
      </c>
      <c r="AC48" s="255"/>
      <c r="AD48" s="252"/>
      <c r="AE48" s="256">
        <f t="shared" si="54"/>
        <v>0</v>
      </c>
      <c r="AF48" s="257"/>
      <c r="AG48" s="255"/>
      <c r="AH48" s="252"/>
      <c r="AI48" s="256">
        <f t="shared" si="55"/>
        <v>0</v>
      </c>
      <c r="AJ48" s="258"/>
      <c r="AK48" s="255">
        <v>8</v>
      </c>
      <c r="AL48" s="255"/>
      <c r="AM48" s="252"/>
      <c r="AN48" s="256">
        <f t="shared" si="56"/>
        <v>0</v>
      </c>
      <c r="AO48" s="257"/>
      <c r="AP48" s="255"/>
      <c r="AQ48" s="252"/>
      <c r="AR48" s="256">
        <f t="shared" si="60"/>
        <v>0</v>
      </c>
      <c r="AS48" s="258"/>
      <c r="AT48" s="255">
        <v>8</v>
      </c>
      <c r="AU48" s="255"/>
      <c r="AV48" s="252"/>
      <c r="AW48" s="256">
        <f t="shared" si="61"/>
        <v>0</v>
      </c>
      <c r="AX48" s="257"/>
      <c r="AY48" s="255"/>
      <c r="AZ48" s="252"/>
      <c r="BA48" s="259">
        <f t="shared" si="62"/>
        <v>0</v>
      </c>
    </row>
    <row r="49" spans="1:53" s="260" customFormat="1">
      <c r="A49" s="254">
        <v>9</v>
      </c>
      <c r="B49" s="255"/>
      <c r="C49" s="252"/>
      <c r="D49" s="256">
        <f t="shared" si="48"/>
        <v>0</v>
      </c>
      <c r="E49" s="257"/>
      <c r="F49" s="255"/>
      <c r="G49" s="252"/>
      <c r="H49" s="256">
        <f t="shared" si="49"/>
        <v>0</v>
      </c>
      <c r="I49" s="258"/>
      <c r="J49" s="255">
        <v>9</v>
      </c>
      <c r="K49" s="255"/>
      <c r="L49" s="252"/>
      <c r="M49" s="256">
        <f t="shared" si="50"/>
        <v>0</v>
      </c>
      <c r="N49" s="257"/>
      <c r="O49" s="255"/>
      <c r="P49" s="252"/>
      <c r="Q49" s="256">
        <f t="shared" si="51"/>
        <v>0</v>
      </c>
      <c r="R49" s="258"/>
      <c r="S49" s="255">
        <v>9</v>
      </c>
      <c r="T49" s="255"/>
      <c r="U49" s="252"/>
      <c r="V49" s="256">
        <f t="shared" si="52"/>
        <v>0</v>
      </c>
      <c r="W49" s="257"/>
      <c r="X49" s="255"/>
      <c r="Y49" s="252"/>
      <c r="Z49" s="256">
        <f t="shared" ref="Z49:Z50" si="63">LEN(Y49)</f>
        <v>0</v>
      </c>
      <c r="AA49" s="258"/>
      <c r="AB49" s="255">
        <v>9</v>
      </c>
      <c r="AC49" s="255"/>
      <c r="AD49" s="252"/>
      <c r="AE49" s="256">
        <f t="shared" ref="AE49:AE50" si="64">LEN(AD49)</f>
        <v>0</v>
      </c>
      <c r="AF49" s="257"/>
      <c r="AG49" s="255"/>
      <c r="AH49" s="252"/>
      <c r="AI49" s="256">
        <f t="shared" si="55"/>
        <v>0</v>
      </c>
      <c r="AJ49" s="258"/>
      <c r="AK49" s="255">
        <v>9</v>
      </c>
      <c r="AL49" s="255"/>
      <c r="AM49" s="252"/>
      <c r="AN49" s="256">
        <f t="shared" si="56"/>
        <v>0</v>
      </c>
      <c r="AO49" s="257"/>
      <c r="AP49" s="255"/>
      <c r="AQ49" s="252"/>
      <c r="AR49" s="256">
        <f t="shared" si="60"/>
        <v>0</v>
      </c>
      <c r="AS49" s="258"/>
      <c r="AT49" s="255">
        <v>9</v>
      </c>
      <c r="AU49" s="255"/>
      <c r="AV49" s="252"/>
      <c r="AW49" s="256">
        <f t="shared" si="61"/>
        <v>0</v>
      </c>
      <c r="AX49" s="257"/>
      <c r="AY49" s="255"/>
      <c r="AZ49" s="252"/>
      <c r="BA49" s="259">
        <f t="shared" si="62"/>
        <v>0</v>
      </c>
    </row>
    <row r="50" spans="1:53" s="260" customFormat="1">
      <c r="A50" s="254">
        <v>10</v>
      </c>
      <c r="B50" s="255"/>
      <c r="C50" s="252"/>
      <c r="D50" s="256">
        <f t="shared" si="48"/>
        <v>0</v>
      </c>
      <c r="E50" s="257"/>
      <c r="F50" s="255"/>
      <c r="G50" s="252"/>
      <c r="H50" s="256">
        <f t="shared" si="49"/>
        <v>0</v>
      </c>
      <c r="I50" s="258"/>
      <c r="J50" s="255">
        <v>10</v>
      </c>
      <c r="K50" s="255"/>
      <c r="L50" s="252"/>
      <c r="M50" s="256">
        <f t="shared" si="50"/>
        <v>0</v>
      </c>
      <c r="N50" s="257"/>
      <c r="O50" s="255"/>
      <c r="P50" s="252"/>
      <c r="Q50" s="256">
        <f t="shared" si="51"/>
        <v>0</v>
      </c>
      <c r="R50" s="258"/>
      <c r="S50" s="255">
        <v>10</v>
      </c>
      <c r="T50" s="255"/>
      <c r="U50" s="252"/>
      <c r="V50" s="256">
        <f t="shared" si="52"/>
        <v>0</v>
      </c>
      <c r="W50" s="257"/>
      <c r="X50" s="255"/>
      <c r="Y50" s="252"/>
      <c r="Z50" s="256">
        <f t="shared" si="63"/>
        <v>0</v>
      </c>
      <c r="AA50" s="258"/>
      <c r="AB50" s="255">
        <v>10</v>
      </c>
      <c r="AC50" s="255"/>
      <c r="AD50" s="252"/>
      <c r="AE50" s="256">
        <f t="shared" si="64"/>
        <v>0</v>
      </c>
      <c r="AF50" s="257"/>
      <c r="AG50" s="255"/>
      <c r="AH50" s="252"/>
      <c r="AI50" s="256">
        <f t="shared" si="55"/>
        <v>0</v>
      </c>
      <c r="AJ50" s="258"/>
      <c r="AK50" s="255">
        <v>10</v>
      </c>
      <c r="AL50" s="255"/>
      <c r="AM50" s="252"/>
      <c r="AN50" s="256">
        <f t="shared" si="56"/>
        <v>0</v>
      </c>
      <c r="AO50" s="257"/>
      <c r="AP50" s="255"/>
      <c r="AQ50" s="252"/>
      <c r="AR50" s="256">
        <f t="shared" si="60"/>
        <v>0</v>
      </c>
      <c r="AS50" s="258"/>
      <c r="AT50" s="255">
        <v>10</v>
      </c>
      <c r="AU50" s="255"/>
      <c r="AV50" s="252"/>
      <c r="AW50" s="256">
        <f t="shared" si="61"/>
        <v>0</v>
      </c>
      <c r="AX50" s="257"/>
      <c r="AY50" s="255"/>
      <c r="AZ50" s="252"/>
      <c r="BA50" s="259">
        <f t="shared" si="62"/>
        <v>0</v>
      </c>
    </row>
    <row r="51" spans="1:53">
      <c r="A51" s="165"/>
      <c r="B51" s="165"/>
      <c r="C51" s="166" t="s">
        <v>181</v>
      </c>
      <c r="D51" s="167">
        <f>COUNTA(C41:C50)</f>
        <v>3</v>
      </c>
      <c r="E51" s="161"/>
      <c r="F51" s="165"/>
      <c r="G51" s="166" t="s">
        <v>181</v>
      </c>
      <c r="H51" s="167">
        <f>COUNTA(G41:G50)</f>
        <v>4</v>
      </c>
      <c r="J51" s="165"/>
      <c r="K51" s="165"/>
      <c r="L51" s="166" t="s">
        <v>181</v>
      </c>
      <c r="M51" s="167">
        <f>COUNTA(L41:L50)</f>
        <v>2</v>
      </c>
      <c r="N51" s="161"/>
      <c r="O51" s="165"/>
      <c r="P51" s="166" t="s">
        <v>181</v>
      </c>
      <c r="Q51" s="167">
        <f>COUNTA(P41:P50)</f>
        <v>2</v>
      </c>
      <c r="S51" s="165"/>
      <c r="T51" s="165"/>
      <c r="U51" s="166" t="s">
        <v>181</v>
      </c>
      <c r="V51" s="167">
        <f>COUNTA(U41:U50)</f>
        <v>2</v>
      </c>
      <c r="W51" s="161"/>
      <c r="X51" s="165"/>
      <c r="Y51" s="166" t="s">
        <v>181</v>
      </c>
      <c r="Z51" s="167">
        <f>COUNTA(Y41:Y50)</f>
        <v>4</v>
      </c>
      <c r="AB51" s="165"/>
      <c r="AC51" s="165"/>
      <c r="AD51" s="166" t="s">
        <v>181</v>
      </c>
      <c r="AE51" s="167">
        <f>COUNTA(AD41:AD50)</f>
        <v>3</v>
      </c>
      <c r="AF51" s="161"/>
      <c r="AG51" s="165"/>
      <c r="AH51" s="166" t="s">
        <v>181</v>
      </c>
      <c r="AI51" s="167">
        <f>COUNTA(AH41:AH50)</f>
        <v>3</v>
      </c>
      <c r="AK51" s="165"/>
      <c r="AL51" s="165"/>
      <c r="AM51" s="166" t="s">
        <v>181</v>
      </c>
      <c r="AN51" s="167">
        <f>COUNTA(AM41:AM50)</f>
        <v>3</v>
      </c>
      <c r="AO51" s="161"/>
      <c r="AP51" s="165"/>
      <c r="AQ51" s="166" t="s">
        <v>181</v>
      </c>
      <c r="AR51" s="167">
        <f>COUNTA(AQ41:AQ50)</f>
        <v>5</v>
      </c>
      <c r="AT51" s="165"/>
      <c r="AU51" s="165"/>
      <c r="AV51" s="166" t="s">
        <v>181</v>
      </c>
      <c r="AW51" s="167">
        <f>COUNTA(AV41:AV50)</f>
        <v>2</v>
      </c>
      <c r="AX51" s="161"/>
      <c r="AY51" s="165"/>
      <c r="AZ51" s="166" t="s">
        <v>181</v>
      </c>
      <c r="BA51" s="167">
        <f>COUNTA(AZ41:AZ50)</f>
        <v>2</v>
      </c>
    </row>
    <row r="52" spans="1:53"/>
    <row r="53" spans="1:53"/>
    <row r="54" spans="1:53" ht="18.75">
      <c r="A54" s="161"/>
      <c r="B54" s="458" t="s">
        <v>185</v>
      </c>
      <c r="C54" s="458"/>
      <c r="D54" s="458"/>
      <c r="E54" s="458"/>
      <c r="F54" s="458"/>
      <c r="G54" s="458"/>
      <c r="H54" s="458"/>
      <c r="J54" s="161"/>
      <c r="K54" s="458" t="s">
        <v>185</v>
      </c>
      <c r="L54" s="458"/>
      <c r="M54" s="458"/>
      <c r="N54" s="458"/>
      <c r="O54" s="458"/>
      <c r="P54" s="458"/>
      <c r="Q54" s="458"/>
      <c r="S54" s="161"/>
      <c r="T54" s="458" t="s">
        <v>185</v>
      </c>
      <c r="U54" s="458"/>
      <c r="V54" s="458"/>
      <c r="W54" s="458"/>
      <c r="X54" s="458"/>
      <c r="Y54" s="458"/>
      <c r="Z54" s="458"/>
      <c r="AB54" s="161"/>
      <c r="AC54" s="458" t="s">
        <v>185</v>
      </c>
      <c r="AD54" s="458"/>
      <c r="AE54" s="458"/>
      <c r="AF54" s="458"/>
      <c r="AG54" s="458"/>
      <c r="AH54" s="458"/>
      <c r="AI54" s="458"/>
      <c r="AK54" s="161"/>
      <c r="AL54" s="458" t="s">
        <v>185</v>
      </c>
      <c r="AM54" s="458"/>
      <c r="AN54" s="458"/>
      <c r="AO54" s="458"/>
      <c r="AP54" s="458"/>
      <c r="AQ54" s="458"/>
      <c r="AR54" s="458"/>
      <c r="AT54" s="161"/>
      <c r="AU54" s="458" t="s">
        <v>185</v>
      </c>
      <c r="AV54" s="458"/>
      <c r="AW54" s="458"/>
      <c r="AX54" s="458"/>
      <c r="AY54" s="458"/>
      <c r="AZ54" s="458"/>
      <c r="BA54" s="458"/>
    </row>
    <row r="55" spans="1:53" s="163" customFormat="1">
      <c r="A55" s="162"/>
      <c r="B55" s="162"/>
      <c r="C55" s="162">
        <v>111</v>
      </c>
      <c r="D55" s="162"/>
      <c r="E55" s="162"/>
      <c r="F55" s="162"/>
      <c r="G55" s="162">
        <v>121</v>
      </c>
      <c r="H55" s="162"/>
      <c r="J55" s="162"/>
      <c r="K55" s="162"/>
      <c r="L55" s="162">
        <v>211</v>
      </c>
      <c r="M55" s="162"/>
      <c r="N55" s="162"/>
      <c r="O55" s="162"/>
      <c r="P55" s="162">
        <v>221</v>
      </c>
      <c r="Q55" s="162"/>
      <c r="S55" s="162"/>
      <c r="T55" s="162"/>
      <c r="U55" s="162">
        <v>311</v>
      </c>
      <c r="V55" s="162"/>
      <c r="W55" s="162"/>
      <c r="X55" s="162"/>
      <c r="Y55" s="162">
        <v>321</v>
      </c>
      <c r="Z55" s="162"/>
      <c r="AB55" s="162"/>
      <c r="AC55" s="162"/>
      <c r="AD55" s="162">
        <v>411</v>
      </c>
      <c r="AE55" s="162"/>
      <c r="AF55" s="162"/>
      <c r="AG55" s="162"/>
      <c r="AH55" s="162">
        <v>421</v>
      </c>
      <c r="AI55" s="162"/>
      <c r="AK55" s="162"/>
      <c r="AL55" s="162"/>
      <c r="AM55" s="162">
        <v>511</v>
      </c>
      <c r="AN55" s="162"/>
      <c r="AO55" s="162"/>
      <c r="AP55" s="162"/>
      <c r="AQ55" s="162">
        <v>521</v>
      </c>
      <c r="AR55" s="162"/>
      <c r="AT55" s="162"/>
      <c r="AU55" s="162"/>
      <c r="AV55" s="162">
        <v>611</v>
      </c>
      <c r="AW55" s="162"/>
      <c r="AX55" s="162"/>
      <c r="AY55" s="162"/>
      <c r="AZ55" s="162">
        <v>621</v>
      </c>
      <c r="BA55" s="162"/>
    </row>
    <row r="56" spans="1:53">
      <c r="A56" s="463" t="s">
        <v>22</v>
      </c>
      <c r="B56" s="463" t="s">
        <v>178</v>
      </c>
      <c r="C56" s="462" t="s">
        <v>179</v>
      </c>
      <c r="D56" s="463" t="s">
        <v>180</v>
      </c>
      <c r="E56" s="164"/>
      <c r="F56" s="463" t="s">
        <v>178</v>
      </c>
      <c r="G56" s="462" t="s">
        <v>179</v>
      </c>
      <c r="H56" s="463" t="s">
        <v>180</v>
      </c>
      <c r="J56" s="463" t="s">
        <v>22</v>
      </c>
      <c r="K56" s="463" t="s">
        <v>178</v>
      </c>
      <c r="L56" s="462" t="s">
        <v>179</v>
      </c>
      <c r="M56" s="463" t="s">
        <v>180</v>
      </c>
      <c r="N56" s="164"/>
      <c r="O56" s="463" t="s">
        <v>178</v>
      </c>
      <c r="P56" s="462" t="s">
        <v>179</v>
      </c>
      <c r="Q56" s="463" t="s">
        <v>180</v>
      </c>
      <c r="S56" s="463" t="s">
        <v>22</v>
      </c>
      <c r="T56" s="463" t="s">
        <v>178</v>
      </c>
      <c r="U56" s="462" t="s">
        <v>179</v>
      </c>
      <c r="V56" s="463" t="s">
        <v>180</v>
      </c>
      <c r="W56" s="164"/>
      <c r="X56" s="463" t="s">
        <v>178</v>
      </c>
      <c r="Y56" s="462" t="s">
        <v>179</v>
      </c>
      <c r="Z56" s="463" t="s">
        <v>180</v>
      </c>
      <c r="AB56" s="463" t="s">
        <v>22</v>
      </c>
      <c r="AC56" s="463" t="s">
        <v>178</v>
      </c>
      <c r="AD56" s="462" t="s">
        <v>179</v>
      </c>
      <c r="AE56" s="463" t="s">
        <v>180</v>
      </c>
      <c r="AF56" s="164"/>
      <c r="AG56" s="463" t="s">
        <v>178</v>
      </c>
      <c r="AH56" s="462" t="s">
        <v>179</v>
      </c>
      <c r="AI56" s="463" t="s">
        <v>180</v>
      </c>
      <c r="AK56" s="463" t="s">
        <v>22</v>
      </c>
      <c r="AL56" s="463" t="s">
        <v>178</v>
      </c>
      <c r="AM56" s="462" t="s">
        <v>179</v>
      </c>
      <c r="AN56" s="463" t="s">
        <v>180</v>
      </c>
      <c r="AO56" s="164"/>
      <c r="AP56" s="463" t="s">
        <v>178</v>
      </c>
      <c r="AQ56" s="462" t="s">
        <v>179</v>
      </c>
      <c r="AR56" s="463" t="s">
        <v>180</v>
      </c>
      <c r="AT56" s="463" t="s">
        <v>22</v>
      </c>
      <c r="AU56" s="463" t="s">
        <v>178</v>
      </c>
      <c r="AV56" s="462" t="s">
        <v>179</v>
      </c>
      <c r="AW56" s="463" t="s">
        <v>180</v>
      </c>
      <c r="AX56" s="164"/>
      <c r="AY56" s="463" t="s">
        <v>178</v>
      </c>
      <c r="AZ56" s="462" t="s">
        <v>179</v>
      </c>
      <c r="BA56" s="463" t="s">
        <v>180</v>
      </c>
    </row>
    <row r="57" spans="1:53">
      <c r="A57" s="464"/>
      <c r="B57" s="464"/>
      <c r="C57" s="462"/>
      <c r="D57" s="464"/>
      <c r="E57" s="161"/>
      <c r="F57" s="464"/>
      <c r="G57" s="462"/>
      <c r="H57" s="464"/>
      <c r="J57" s="464"/>
      <c r="K57" s="464"/>
      <c r="L57" s="462"/>
      <c r="M57" s="464"/>
      <c r="N57" s="161"/>
      <c r="O57" s="464"/>
      <c r="P57" s="462"/>
      <c r="Q57" s="464"/>
      <c r="S57" s="464"/>
      <c r="T57" s="464"/>
      <c r="U57" s="462"/>
      <c r="V57" s="464"/>
      <c r="W57" s="161"/>
      <c r="X57" s="464"/>
      <c r="Y57" s="462"/>
      <c r="Z57" s="464"/>
      <c r="AB57" s="464"/>
      <c r="AC57" s="464"/>
      <c r="AD57" s="462"/>
      <c r="AE57" s="464"/>
      <c r="AF57" s="161"/>
      <c r="AG57" s="464"/>
      <c r="AH57" s="462"/>
      <c r="AI57" s="464"/>
      <c r="AK57" s="464"/>
      <c r="AL57" s="464"/>
      <c r="AM57" s="462"/>
      <c r="AN57" s="464"/>
      <c r="AO57" s="161"/>
      <c r="AP57" s="464"/>
      <c r="AQ57" s="462"/>
      <c r="AR57" s="464"/>
      <c r="AT57" s="464"/>
      <c r="AU57" s="464"/>
      <c r="AV57" s="462"/>
      <c r="AW57" s="464"/>
      <c r="AX57" s="161"/>
      <c r="AY57" s="464"/>
      <c r="AZ57" s="462"/>
      <c r="BA57" s="464"/>
    </row>
    <row r="58" spans="1:53" s="292" customFormat="1" ht="105">
      <c r="A58" s="277">
        <v>1</v>
      </c>
      <c r="B58" s="278">
        <v>1</v>
      </c>
      <c r="C58" s="281" t="s">
        <v>451</v>
      </c>
      <c r="D58" s="279">
        <f t="shared" ref="D58:D67" si="65">LEN(C58)</f>
        <v>63</v>
      </c>
      <c r="E58" s="282"/>
      <c r="F58" s="278">
        <v>1</v>
      </c>
      <c r="G58" s="281" t="s">
        <v>451</v>
      </c>
      <c r="H58" s="279">
        <f t="shared" ref="H58:H67" si="66">LEN(G58)</f>
        <v>63</v>
      </c>
      <c r="I58" s="282"/>
      <c r="J58" s="278">
        <v>1</v>
      </c>
      <c r="K58" s="305">
        <v>1</v>
      </c>
      <c r="L58" s="303" t="s">
        <v>452</v>
      </c>
      <c r="M58" s="301">
        <f t="shared" ref="M58:M67" si="67">LEN(L58)</f>
        <v>113</v>
      </c>
      <c r="N58" s="282"/>
      <c r="O58" s="278">
        <v>1</v>
      </c>
      <c r="P58" s="281" t="s">
        <v>452</v>
      </c>
      <c r="Q58" s="279">
        <f t="shared" ref="Q58:Q67" si="68">LEN(P58)</f>
        <v>113</v>
      </c>
      <c r="R58" s="282"/>
      <c r="S58" s="278">
        <v>1</v>
      </c>
      <c r="T58" s="278">
        <v>1</v>
      </c>
      <c r="U58" s="281" t="s">
        <v>453</v>
      </c>
      <c r="V58" s="279">
        <f t="shared" ref="V58:V67" si="69">LEN(U58)</f>
        <v>114</v>
      </c>
      <c r="W58" s="282"/>
      <c r="X58" s="278">
        <v>1</v>
      </c>
      <c r="Y58" s="281" t="s">
        <v>453</v>
      </c>
      <c r="Z58" s="279">
        <f t="shared" ref="Z58:Z67" si="70">LEN(Y58)</f>
        <v>114</v>
      </c>
      <c r="AA58" s="282"/>
      <c r="AB58" s="278">
        <v>1</v>
      </c>
      <c r="AC58" s="278">
        <v>2.1</v>
      </c>
      <c r="AD58" s="281" t="s">
        <v>454</v>
      </c>
      <c r="AE58" s="279">
        <f t="shared" ref="AE58:AE67" si="71">LEN(AD58)</f>
        <v>247</v>
      </c>
      <c r="AF58" s="282"/>
      <c r="AG58" s="278"/>
      <c r="AH58" s="281" t="s">
        <v>454</v>
      </c>
      <c r="AI58" s="279">
        <f t="shared" ref="AI58:AI67" si="72">LEN(AH58)</f>
        <v>247</v>
      </c>
      <c r="AJ58" s="282"/>
      <c r="AK58" s="278">
        <v>1</v>
      </c>
      <c r="AL58" s="278">
        <v>3.1</v>
      </c>
      <c r="AM58" s="263" t="s">
        <v>455</v>
      </c>
      <c r="AN58" s="279">
        <f t="shared" ref="AN58:AN67" si="73">LEN(AM58)</f>
        <v>250</v>
      </c>
      <c r="AO58" s="282"/>
      <c r="AP58" s="278"/>
      <c r="AQ58" s="263" t="s">
        <v>455</v>
      </c>
      <c r="AR58" s="279">
        <f t="shared" ref="AR58:AR67" si="74">LEN(AQ58)</f>
        <v>250</v>
      </c>
      <c r="AS58" s="282"/>
      <c r="AT58" s="278">
        <v>1</v>
      </c>
      <c r="AU58" s="278">
        <v>3.1</v>
      </c>
      <c r="AV58" s="293" t="s">
        <v>456</v>
      </c>
      <c r="AW58" s="279">
        <f t="shared" ref="AW58:AW67" si="75">LEN(AV58)</f>
        <v>117</v>
      </c>
      <c r="AX58" s="282"/>
      <c r="AY58" s="278"/>
      <c r="AZ58" s="293" t="s">
        <v>456</v>
      </c>
      <c r="BA58" s="284">
        <f>LEN(AZ58)</f>
        <v>117</v>
      </c>
    </row>
    <row r="59" spans="1:53" s="292" customFormat="1" ht="75">
      <c r="A59" s="277">
        <v>2</v>
      </c>
      <c r="B59" s="278">
        <v>2</v>
      </c>
      <c r="C59" s="281" t="s">
        <v>457</v>
      </c>
      <c r="D59" s="279">
        <f t="shared" si="65"/>
        <v>72</v>
      </c>
      <c r="E59" s="282"/>
      <c r="F59" s="278">
        <v>2</v>
      </c>
      <c r="G59" s="281" t="s">
        <v>457</v>
      </c>
      <c r="H59" s="279">
        <f t="shared" si="66"/>
        <v>72</v>
      </c>
      <c r="I59" s="282"/>
      <c r="J59" s="278">
        <v>2</v>
      </c>
      <c r="K59" s="305">
        <v>2</v>
      </c>
      <c r="L59" s="303" t="s">
        <v>458</v>
      </c>
      <c r="M59" s="301">
        <f t="shared" si="67"/>
        <v>162</v>
      </c>
      <c r="N59" s="282"/>
      <c r="O59" s="278">
        <v>2</v>
      </c>
      <c r="P59" s="281" t="s">
        <v>458</v>
      </c>
      <c r="Q59" s="279">
        <f t="shared" si="68"/>
        <v>162</v>
      </c>
      <c r="R59" s="282"/>
      <c r="S59" s="278">
        <v>2</v>
      </c>
      <c r="T59" s="278">
        <v>2</v>
      </c>
      <c r="U59" s="281" t="s">
        <v>459</v>
      </c>
      <c r="V59" s="279">
        <f t="shared" si="69"/>
        <v>116</v>
      </c>
      <c r="W59" s="282"/>
      <c r="X59" s="278">
        <v>2</v>
      </c>
      <c r="Y59" s="281" t="s">
        <v>459</v>
      </c>
      <c r="Z59" s="279">
        <f t="shared" si="70"/>
        <v>116</v>
      </c>
      <c r="AA59" s="282"/>
      <c r="AB59" s="278">
        <v>2</v>
      </c>
      <c r="AC59" s="278">
        <v>2.2000000000000002</v>
      </c>
      <c r="AD59" s="281" t="s">
        <v>460</v>
      </c>
      <c r="AE59" s="279">
        <f t="shared" si="71"/>
        <v>158</v>
      </c>
      <c r="AF59" s="282"/>
      <c r="AG59" s="278"/>
      <c r="AH59" s="281" t="s">
        <v>460</v>
      </c>
      <c r="AI59" s="279">
        <f t="shared" si="72"/>
        <v>158</v>
      </c>
      <c r="AJ59" s="282"/>
      <c r="AK59" s="278">
        <v>2</v>
      </c>
      <c r="AL59" s="278">
        <v>3.2</v>
      </c>
      <c r="AM59" s="281" t="s">
        <v>461</v>
      </c>
      <c r="AN59" s="279">
        <f t="shared" si="73"/>
        <v>129</v>
      </c>
      <c r="AO59" s="282"/>
      <c r="AP59" s="278"/>
      <c r="AQ59" s="281" t="s">
        <v>461</v>
      </c>
      <c r="AR59" s="279">
        <f t="shared" si="74"/>
        <v>129</v>
      </c>
      <c r="AS59" s="282"/>
      <c r="AT59" s="278">
        <v>2</v>
      </c>
      <c r="AU59" s="278">
        <v>3.2</v>
      </c>
      <c r="AV59" s="281" t="s">
        <v>462</v>
      </c>
      <c r="AW59" s="279">
        <f t="shared" si="75"/>
        <v>160</v>
      </c>
      <c r="AX59" s="282"/>
      <c r="AY59" s="278"/>
      <c r="AZ59" s="281" t="s">
        <v>462</v>
      </c>
      <c r="BA59" s="284">
        <f>LEN(AZ59)</f>
        <v>160</v>
      </c>
    </row>
    <row r="60" spans="1:53" s="292" customFormat="1" ht="90">
      <c r="A60" s="277">
        <v>3</v>
      </c>
      <c r="B60" s="278">
        <v>3</v>
      </c>
      <c r="C60" s="281" t="s">
        <v>463</v>
      </c>
      <c r="D60" s="279">
        <f t="shared" si="65"/>
        <v>76</v>
      </c>
      <c r="E60" s="282"/>
      <c r="F60" s="278">
        <v>3</v>
      </c>
      <c r="G60" s="281" t="s">
        <v>463</v>
      </c>
      <c r="H60" s="279">
        <f t="shared" si="66"/>
        <v>76</v>
      </c>
      <c r="I60" s="282"/>
      <c r="J60" s="278">
        <v>3</v>
      </c>
      <c r="K60" s="305">
        <v>3</v>
      </c>
      <c r="L60" s="303" t="s">
        <v>464</v>
      </c>
      <c r="M60" s="301">
        <f t="shared" si="67"/>
        <v>100</v>
      </c>
      <c r="N60" s="282"/>
      <c r="O60" s="278">
        <v>3</v>
      </c>
      <c r="P60" s="281" t="s">
        <v>464</v>
      </c>
      <c r="Q60" s="279">
        <f t="shared" si="68"/>
        <v>100</v>
      </c>
      <c r="R60" s="282"/>
      <c r="S60" s="278">
        <v>3</v>
      </c>
      <c r="T60" s="278">
        <v>3</v>
      </c>
      <c r="U60" s="281" t="s">
        <v>465</v>
      </c>
      <c r="V60" s="279">
        <f t="shared" si="69"/>
        <v>117</v>
      </c>
      <c r="W60" s="282"/>
      <c r="X60" s="278">
        <v>3</v>
      </c>
      <c r="Y60" s="281" t="s">
        <v>465</v>
      </c>
      <c r="Z60" s="279">
        <f t="shared" si="70"/>
        <v>117</v>
      </c>
      <c r="AA60" s="282"/>
      <c r="AB60" s="278">
        <v>3</v>
      </c>
      <c r="AC60" s="278">
        <v>2.2999999999999998</v>
      </c>
      <c r="AD60" s="281" t="s">
        <v>466</v>
      </c>
      <c r="AE60" s="279">
        <f t="shared" si="71"/>
        <v>250</v>
      </c>
      <c r="AF60" s="282"/>
      <c r="AG60" s="278"/>
      <c r="AH60" s="281" t="s">
        <v>466</v>
      </c>
      <c r="AI60" s="279">
        <f t="shared" si="72"/>
        <v>250</v>
      </c>
      <c r="AJ60" s="282"/>
      <c r="AK60" s="278">
        <v>3</v>
      </c>
      <c r="AL60" s="278">
        <v>3.3</v>
      </c>
      <c r="AM60" s="293" t="s">
        <v>467</v>
      </c>
      <c r="AN60" s="279">
        <f t="shared" si="73"/>
        <v>195</v>
      </c>
      <c r="AO60" s="282"/>
      <c r="AP60" s="278"/>
      <c r="AQ60" s="293" t="s">
        <v>467</v>
      </c>
      <c r="AR60" s="279">
        <f t="shared" si="74"/>
        <v>195</v>
      </c>
      <c r="AS60" s="282"/>
      <c r="AT60" s="278">
        <v>3</v>
      </c>
      <c r="AU60" s="278">
        <v>3.3</v>
      </c>
      <c r="AV60" s="293" t="s">
        <v>468</v>
      </c>
      <c r="AW60" s="279">
        <f t="shared" si="75"/>
        <v>197</v>
      </c>
      <c r="AX60" s="282"/>
      <c r="AY60" s="278"/>
      <c r="AZ60" s="293" t="s">
        <v>468</v>
      </c>
      <c r="BA60" s="284">
        <f>LEN(AZ60)</f>
        <v>197</v>
      </c>
    </row>
    <row r="61" spans="1:53" s="292" customFormat="1" ht="75">
      <c r="A61" s="277">
        <v>4</v>
      </c>
      <c r="B61" s="278">
        <v>4</v>
      </c>
      <c r="C61" s="283" t="s">
        <v>469</v>
      </c>
      <c r="D61" s="279">
        <f t="shared" si="65"/>
        <v>65</v>
      </c>
      <c r="E61" s="282"/>
      <c r="F61" s="278">
        <v>4</v>
      </c>
      <c r="G61" s="283" t="s">
        <v>469</v>
      </c>
      <c r="H61" s="279">
        <f t="shared" si="66"/>
        <v>65</v>
      </c>
      <c r="I61" s="282"/>
      <c r="J61" s="278">
        <v>4</v>
      </c>
      <c r="K61" s="305">
        <v>4</v>
      </c>
      <c r="L61" s="303" t="s">
        <v>470</v>
      </c>
      <c r="M61" s="301">
        <f t="shared" si="67"/>
        <v>90</v>
      </c>
      <c r="N61" s="282"/>
      <c r="O61" s="278">
        <v>4</v>
      </c>
      <c r="P61" s="281" t="s">
        <v>470</v>
      </c>
      <c r="Q61" s="279">
        <f t="shared" si="68"/>
        <v>90</v>
      </c>
      <c r="R61" s="282"/>
      <c r="S61" s="278">
        <v>4</v>
      </c>
      <c r="T61" s="278">
        <v>4</v>
      </c>
      <c r="U61" s="281" t="s">
        <v>471</v>
      </c>
      <c r="V61" s="279">
        <f t="shared" si="69"/>
        <v>97</v>
      </c>
      <c r="W61" s="282"/>
      <c r="X61" s="278">
        <v>4</v>
      </c>
      <c r="Y61" s="281" t="s">
        <v>471</v>
      </c>
      <c r="Z61" s="279">
        <f t="shared" si="70"/>
        <v>97</v>
      </c>
      <c r="AA61" s="282"/>
      <c r="AB61" s="278">
        <v>4</v>
      </c>
      <c r="AC61" s="278">
        <v>2.4</v>
      </c>
      <c r="AD61" s="281" t="s">
        <v>472</v>
      </c>
      <c r="AE61" s="279">
        <f t="shared" si="71"/>
        <v>120</v>
      </c>
      <c r="AF61" s="282"/>
      <c r="AG61" s="278"/>
      <c r="AH61" s="281" t="s">
        <v>472</v>
      </c>
      <c r="AI61" s="279">
        <f t="shared" si="72"/>
        <v>120</v>
      </c>
      <c r="AJ61" s="282"/>
      <c r="AK61" s="278">
        <v>4</v>
      </c>
      <c r="AL61" s="278">
        <v>3.4</v>
      </c>
      <c r="AM61" s="293" t="s">
        <v>473</v>
      </c>
      <c r="AN61" s="279">
        <f t="shared" si="73"/>
        <v>166</v>
      </c>
      <c r="AO61" s="282"/>
      <c r="AP61" s="278"/>
      <c r="AQ61" s="293" t="s">
        <v>473</v>
      </c>
      <c r="AR61" s="279">
        <f t="shared" si="74"/>
        <v>166</v>
      </c>
      <c r="AS61" s="282"/>
      <c r="AT61" s="278">
        <v>4</v>
      </c>
      <c r="AU61" s="278">
        <v>3.4</v>
      </c>
      <c r="AV61" s="293" t="s">
        <v>474</v>
      </c>
      <c r="AW61" s="279">
        <f t="shared" si="75"/>
        <v>155</v>
      </c>
      <c r="AX61" s="282"/>
      <c r="AY61" s="278"/>
      <c r="AZ61" s="293" t="s">
        <v>474</v>
      </c>
      <c r="BA61" s="284">
        <f>LEN(AZ61)</f>
        <v>155</v>
      </c>
    </row>
    <row r="62" spans="1:53" s="292" customFormat="1" ht="75">
      <c r="A62" s="277">
        <v>5</v>
      </c>
      <c r="B62" s="278">
        <v>5</v>
      </c>
      <c r="C62" s="286"/>
      <c r="D62" s="279">
        <f t="shared" si="65"/>
        <v>0</v>
      </c>
      <c r="E62" s="282"/>
      <c r="F62" s="278"/>
      <c r="G62" s="286"/>
      <c r="H62" s="279">
        <f t="shared" si="66"/>
        <v>0</v>
      </c>
      <c r="I62" s="282"/>
      <c r="J62" s="278">
        <v>5</v>
      </c>
      <c r="K62" s="278"/>
      <c r="L62" s="304"/>
      <c r="M62" s="279">
        <f t="shared" si="67"/>
        <v>0</v>
      </c>
      <c r="N62" s="282"/>
      <c r="O62" s="278"/>
      <c r="P62" s="286"/>
      <c r="Q62" s="279">
        <f t="shared" si="68"/>
        <v>0</v>
      </c>
      <c r="R62" s="282"/>
      <c r="S62" s="278">
        <v>5</v>
      </c>
      <c r="T62" s="278">
        <v>5</v>
      </c>
      <c r="U62" s="281" t="s">
        <v>475</v>
      </c>
      <c r="V62" s="279">
        <f t="shared" si="69"/>
        <v>138</v>
      </c>
      <c r="W62" s="282"/>
      <c r="X62" s="278">
        <v>5</v>
      </c>
      <c r="Y62" s="281" t="s">
        <v>475</v>
      </c>
      <c r="Z62" s="279">
        <f t="shared" si="70"/>
        <v>138</v>
      </c>
      <c r="AA62" s="282"/>
      <c r="AB62" s="278">
        <v>5</v>
      </c>
      <c r="AC62" s="278">
        <v>2.5</v>
      </c>
      <c r="AD62" s="281" t="s">
        <v>476</v>
      </c>
      <c r="AE62" s="279">
        <f t="shared" si="71"/>
        <v>145</v>
      </c>
      <c r="AF62" s="282"/>
      <c r="AG62" s="278"/>
      <c r="AH62" s="281" t="s">
        <v>476</v>
      </c>
      <c r="AI62" s="279">
        <f t="shared" si="72"/>
        <v>145</v>
      </c>
      <c r="AJ62" s="282"/>
      <c r="AK62" s="278">
        <v>5</v>
      </c>
      <c r="AL62" s="278">
        <v>3.5</v>
      </c>
      <c r="AM62" s="293" t="s">
        <v>477</v>
      </c>
      <c r="AN62" s="279">
        <f t="shared" si="73"/>
        <v>161</v>
      </c>
      <c r="AO62" s="282"/>
      <c r="AP62" s="278"/>
      <c r="AQ62" s="293" t="s">
        <v>477</v>
      </c>
      <c r="AR62" s="279">
        <f t="shared" si="74"/>
        <v>161</v>
      </c>
      <c r="AS62" s="282"/>
      <c r="AT62" s="278">
        <v>5</v>
      </c>
      <c r="AU62" s="278">
        <v>3.5</v>
      </c>
      <c r="AV62" s="263" t="s">
        <v>478</v>
      </c>
      <c r="AW62" s="279">
        <f t="shared" si="75"/>
        <v>170</v>
      </c>
      <c r="AX62" s="282"/>
      <c r="AY62" s="278"/>
      <c r="AZ62" s="263" t="s">
        <v>478</v>
      </c>
      <c r="BA62" s="284">
        <f>LEN(AZ62)</f>
        <v>170</v>
      </c>
    </row>
    <row r="63" spans="1:53" s="260" customFormat="1">
      <c r="A63" s="254">
        <v>6</v>
      </c>
      <c r="B63" s="255"/>
      <c r="C63" s="252"/>
      <c r="D63" s="256">
        <f t="shared" si="65"/>
        <v>0</v>
      </c>
      <c r="E63" s="257"/>
      <c r="F63" s="255"/>
      <c r="G63" s="252"/>
      <c r="H63" s="256">
        <f t="shared" si="66"/>
        <v>0</v>
      </c>
      <c r="I63" s="258"/>
      <c r="J63" s="255">
        <v>6</v>
      </c>
      <c r="K63" s="255"/>
      <c r="L63" s="252"/>
      <c r="M63" s="256">
        <f t="shared" si="67"/>
        <v>0</v>
      </c>
      <c r="N63" s="257"/>
      <c r="O63" s="255"/>
      <c r="P63" s="252"/>
      <c r="Q63" s="256">
        <f t="shared" si="68"/>
        <v>0</v>
      </c>
      <c r="R63" s="258"/>
      <c r="S63" s="255">
        <v>6</v>
      </c>
      <c r="T63" s="255"/>
      <c r="U63" s="252"/>
      <c r="V63" s="256">
        <f t="shared" si="69"/>
        <v>0</v>
      </c>
      <c r="W63" s="257"/>
      <c r="X63" s="255"/>
      <c r="Y63" s="252"/>
      <c r="Z63" s="256">
        <f t="shared" si="70"/>
        <v>0</v>
      </c>
      <c r="AA63" s="258"/>
      <c r="AB63" s="255">
        <v>6</v>
      </c>
      <c r="AC63" s="255"/>
      <c r="AD63" s="262"/>
      <c r="AE63" s="256">
        <f t="shared" si="71"/>
        <v>0</v>
      </c>
      <c r="AF63" s="257"/>
      <c r="AG63" s="255"/>
      <c r="AH63" s="252"/>
      <c r="AI63" s="256">
        <f t="shared" si="72"/>
        <v>0</v>
      </c>
      <c r="AJ63" s="258"/>
      <c r="AK63" s="255">
        <v>6</v>
      </c>
      <c r="AL63" s="255"/>
      <c r="AM63" s="252"/>
      <c r="AN63" s="256">
        <f t="shared" si="73"/>
        <v>0</v>
      </c>
      <c r="AO63" s="257"/>
      <c r="AP63" s="255"/>
      <c r="AQ63" s="252"/>
      <c r="AR63" s="256">
        <f t="shared" si="74"/>
        <v>0</v>
      </c>
      <c r="AS63" s="258"/>
      <c r="AT63" s="255">
        <v>6</v>
      </c>
      <c r="AU63" s="255"/>
      <c r="AV63" s="252"/>
      <c r="AW63" s="256">
        <f t="shared" si="75"/>
        <v>0</v>
      </c>
      <c r="AX63" s="257"/>
      <c r="AY63" s="255"/>
      <c r="AZ63" s="252"/>
      <c r="BA63" s="259">
        <f t="shared" ref="BA63:BA67" si="76">LEN(AZ63)</f>
        <v>0</v>
      </c>
    </row>
    <row r="64" spans="1:53" s="260" customFormat="1">
      <c r="A64" s="254">
        <v>7</v>
      </c>
      <c r="B64" s="255"/>
      <c r="C64" s="252"/>
      <c r="D64" s="256">
        <f t="shared" si="65"/>
        <v>0</v>
      </c>
      <c r="E64" s="257"/>
      <c r="F64" s="255"/>
      <c r="G64" s="252"/>
      <c r="H64" s="256">
        <f t="shared" si="66"/>
        <v>0</v>
      </c>
      <c r="I64" s="258"/>
      <c r="J64" s="255">
        <v>7</v>
      </c>
      <c r="K64" s="255"/>
      <c r="L64" s="252"/>
      <c r="M64" s="256">
        <f t="shared" si="67"/>
        <v>0</v>
      </c>
      <c r="N64" s="257"/>
      <c r="O64" s="255"/>
      <c r="P64" s="252"/>
      <c r="Q64" s="256">
        <f t="shared" si="68"/>
        <v>0</v>
      </c>
      <c r="R64" s="258"/>
      <c r="S64" s="255">
        <v>7</v>
      </c>
      <c r="T64" s="255"/>
      <c r="U64" s="252"/>
      <c r="V64" s="256">
        <f t="shared" si="69"/>
        <v>0</v>
      </c>
      <c r="W64" s="257"/>
      <c r="X64" s="255"/>
      <c r="Y64" s="252"/>
      <c r="Z64" s="256">
        <f t="shared" si="70"/>
        <v>0</v>
      </c>
      <c r="AA64" s="258"/>
      <c r="AB64" s="255">
        <v>7</v>
      </c>
      <c r="AC64" s="255"/>
      <c r="AD64" s="252"/>
      <c r="AE64" s="256">
        <f t="shared" si="71"/>
        <v>0</v>
      </c>
      <c r="AF64" s="257"/>
      <c r="AG64" s="255"/>
      <c r="AH64" s="252"/>
      <c r="AI64" s="256">
        <f t="shared" si="72"/>
        <v>0</v>
      </c>
      <c r="AJ64" s="258"/>
      <c r="AK64" s="255">
        <v>7</v>
      </c>
      <c r="AL64" s="255"/>
      <c r="AM64" s="252"/>
      <c r="AN64" s="256">
        <f t="shared" si="73"/>
        <v>0</v>
      </c>
      <c r="AO64" s="257"/>
      <c r="AP64" s="255"/>
      <c r="AQ64" s="252"/>
      <c r="AR64" s="256">
        <f t="shared" si="74"/>
        <v>0</v>
      </c>
      <c r="AS64" s="258"/>
      <c r="AT64" s="255">
        <v>7</v>
      </c>
      <c r="AU64" s="255"/>
      <c r="AV64" s="252"/>
      <c r="AW64" s="256">
        <f t="shared" si="75"/>
        <v>0</v>
      </c>
      <c r="AX64" s="257"/>
      <c r="AY64" s="255"/>
      <c r="AZ64" s="252"/>
      <c r="BA64" s="259">
        <f t="shared" si="76"/>
        <v>0</v>
      </c>
    </row>
    <row r="65" spans="1:53" s="260" customFormat="1">
      <c r="A65" s="254">
        <v>8</v>
      </c>
      <c r="B65" s="255"/>
      <c r="C65" s="252"/>
      <c r="D65" s="256">
        <f t="shared" si="65"/>
        <v>0</v>
      </c>
      <c r="E65" s="257"/>
      <c r="F65" s="255"/>
      <c r="G65" s="252"/>
      <c r="H65" s="256">
        <f t="shared" si="66"/>
        <v>0</v>
      </c>
      <c r="I65" s="258"/>
      <c r="J65" s="255">
        <v>8</v>
      </c>
      <c r="K65" s="255"/>
      <c r="L65" s="252"/>
      <c r="M65" s="256">
        <f t="shared" si="67"/>
        <v>0</v>
      </c>
      <c r="N65" s="257"/>
      <c r="O65" s="255"/>
      <c r="P65" s="252"/>
      <c r="Q65" s="256">
        <f t="shared" si="68"/>
        <v>0</v>
      </c>
      <c r="R65" s="258"/>
      <c r="S65" s="255">
        <v>8</v>
      </c>
      <c r="T65" s="255"/>
      <c r="U65" s="252"/>
      <c r="V65" s="256">
        <f t="shared" si="69"/>
        <v>0</v>
      </c>
      <c r="W65" s="257"/>
      <c r="X65" s="255"/>
      <c r="Y65" s="252"/>
      <c r="Z65" s="256">
        <f t="shared" si="70"/>
        <v>0</v>
      </c>
      <c r="AA65" s="258"/>
      <c r="AB65" s="255">
        <v>8</v>
      </c>
      <c r="AC65" s="255"/>
      <c r="AD65" s="252"/>
      <c r="AE65" s="256">
        <f t="shared" si="71"/>
        <v>0</v>
      </c>
      <c r="AF65" s="257"/>
      <c r="AG65" s="255"/>
      <c r="AH65" s="252"/>
      <c r="AI65" s="256">
        <f t="shared" si="72"/>
        <v>0</v>
      </c>
      <c r="AJ65" s="258"/>
      <c r="AK65" s="255">
        <v>8</v>
      </c>
      <c r="AL65" s="255"/>
      <c r="AM65" s="252"/>
      <c r="AN65" s="256">
        <f t="shared" si="73"/>
        <v>0</v>
      </c>
      <c r="AO65" s="257"/>
      <c r="AP65" s="255"/>
      <c r="AQ65" s="252"/>
      <c r="AR65" s="256">
        <f t="shared" si="74"/>
        <v>0</v>
      </c>
      <c r="AS65" s="258"/>
      <c r="AT65" s="255">
        <v>8</v>
      </c>
      <c r="AU65" s="255"/>
      <c r="AV65" s="252"/>
      <c r="AW65" s="256">
        <f t="shared" si="75"/>
        <v>0</v>
      </c>
      <c r="AX65" s="257"/>
      <c r="AY65" s="255"/>
      <c r="AZ65" s="252"/>
      <c r="BA65" s="259">
        <f t="shared" si="76"/>
        <v>0</v>
      </c>
    </row>
    <row r="66" spans="1:53" s="260" customFormat="1">
      <c r="A66" s="254">
        <v>9</v>
      </c>
      <c r="B66" s="255"/>
      <c r="C66" s="252"/>
      <c r="D66" s="256">
        <f t="shared" si="65"/>
        <v>0</v>
      </c>
      <c r="E66" s="257"/>
      <c r="F66" s="255"/>
      <c r="G66" s="252"/>
      <c r="H66" s="256">
        <f t="shared" si="66"/>
        <v>0</v>
      </c>
      <c r="I66" s="258"/>
      <c r="J66" s="255">
        <v>9</v>
      </c>
      <c r="K66" s="255"/>
      <c r="L66" s="252"/>
      <c r="M66" s="256">
        <f t="shared" si="67"/>
        <v>0</v>
      </c>
      <c r="N66" s="257"/>
      <c r="O66" s="255"/>
      <c r="P66" s="252"/>
      <c r="Q66" s="256">
        <f t="shared" si="68"/>
        <v>0</v>
      </c>
      <c r="R66" s="258"/>
      <c r="S66" s="255">
        <v>9</v>
      </c>
      <c r="T66" s="255"/>
      <c r="U66" s="252"/>
      <c r="V66" s="256">
        <f t="shared" si="69"/>
        <v>0</v>
      </c>
      <c r="W66" s="257"/>
      <c r="X66" s="255"/>
      <c r="Y66" s="252"/>
      <c r="Z66" s="256">
        <f t="shared" si="70"/>
        <v>0</v>
      </c>
      <c r="AA66" s="258"/>
      <c r="AB66" s="255">
        <v>9</v>
      </c>
      <c r="AC66" s="255"/>
      <c r="AD66" s="252"/>
      <c r="AE66" s="256">
        <f t="shared" si="71"/>
        <v>0</v>
      </c>
      <c r="AF66" s="257"/>
      <c r="AG66" s="255"/>
      <c r="AH66" s="252"/>
      <c r="AI66" s="256">
        <f t="shared" si="72"/>
        <v>0</v>
      </c>
      <c r="AJ66" s="258"/>
      <c r="AK66" s="255">
        <v>9</v>
      </c>
      <c r="AL66" s="255"/>
      <c r="AM66" s="252"/>
      <c r="AN66" s="256">
        <f t="shared" si="73"/>
        <v>0</v>
      </c>
      <c r="AO66" s="257"/>
      <c r="AP66" s="255"/>
      <c r="AQ66" s="252"/>
      <c r="AR66" s="256">
        <f t="shared" si="74"/>
        <v>0</v>
      </c>
      <c r="AS66" s="258"/>
      <c r="AT66" s="255">
        <v>9</v>
      </c>
      <c r="AU66" s="255"/>
      <c r="AV66" s="252"/>
      <c r="AW66" s="256">
        <f t="shared" si="75"/>
        <v>0</v>
      </c>
      <c r="AX66" s="257"/>
      <c r="AY66" s="255"/>
      <c r="AZ66" s="252"/>
      <c r="BA66" s="259">
        <f t="shared" si="76"/>
        <v>0</v>
      </c>
    </row>
    <row r="67" spans="1:53" s="260" customFormat="1">
      <c r="A67" s="254">
        <v>10</v>
      </c>
      <c r="B67" s="255"/>
      <c r="C67" s="252"/>
      <c r="D67" s="256">
        <f t="shared" si="65"/>
        <v>0</v>
      </c>
      <c r="E67" s="257"/>
      <c r="F67" s="255"/>
      <c r="G67" s="252"/>
      <c r="H67" s="256">
        <f t="shared" si="66"/>
        <v>0</v>
      </c>
      <c r="I67" s="258"/>
      <c r="J67" s="255">
        <v>10</v>
      </c>
      <c r="K67" s="255"/>
      <c r="L67" s="252"/>
      <c r="M67" s="256">
        <f t="shared" si="67"/>
        <v>0</v>
      </c>
      <c r="N67" s="257"/>
      <c r="O67" s="255"/>
      <c r="P67" s="252"/>
      <c r="Q67" s="256">
        <f t="shared" si="68"/>
        <v>0</v>
      </c>
      <c r="R67" s="258"/>
      <c r="S67" s="255">
        <v>10</v>
      </c>
      <c r="T67" s="255"/>
      <c r="U67" s="252"/>
      <c r="V67" s="256">
        <f t="shared" si="69"/>
        <v>0</v>
      </c>
      <c r="W67" s="257"/>
      <c r="X67" s="255"/>
      <c r="Y67" s="252"/>
      <c r="Z67" s="256">
        <f t="shared" si="70"/>
        <v>0</v>
      </c>
      <c r="AA67" s="258"/>
      <c r="AB67" s="255">
        <v>10</v>
      </c>
      <c r="AC67" s="255"/>
      <c r="AD67" s="252"/>
      <c r="AE67" s="256">
        <f t="shared" si="71"/>
        <v>0</v>
      </c>
      <c r="AF67" s="257"/>
      <c r="AG67" s="255"/>
      <c r="AH67" s="252"/>
      <c r="AI67" s="256">
        <f t="shared" si="72"/>
        <v>0</v>
      </c>
      <c r="AJ67" s="258"/>
      <c r="AK67" s="255">
        <v>10</v>
      </c>
      <c r="AL67" s="255"/>
      <c r="AM67" s="252"/>
      <c r="AN67" s="256">
        <f t="shared" si="73"/>
        <v>0</v>
      </c>
      <c r="AO67" s="257"/>
      <c r="AP67" s="255"/>
      <c r="AQ67" s="252"/>
      <c r="AR67" s="256">
        <f t="shared" si="74"/>
        <v>0</v>
      </c>
      <c r="AS67" s="258"/>
      <c r="AT67" s="255">
        <v>10</v>
      </c>
      <c r="AU67" s="255"/>
      <c r="AV67" s="252"/>
      <c r="AW67" s="256">
        <f t="shared" si="75"/>
        <v>0</v>
      </c>
      <c r="AX67" s="257"/>
      <c r="AY67" s="255"/>
      <c r="AZ67" s="252"/>
      <c r="BA67" s="259">
        <f t="shared" si="76"/>
        <v>0</v>
      </c>
    </row>
    <row r="68" spans="1:53">
      <c r="A68" s="165"/>
      <c r="B68" s="165"/>
      <c r="C68" s="166" t="s">
        <v>181</v>
      </c>
      <c r="D68" s="167">
        <f>COUNTA(C58:C67)</f>
        <v>4</v>
      </c>
      <c r="E68" s="161"/>
      <c r="F68" s="165"/>
      <c r="G68" s="166" t="s">
        <v>181</v>
      </c>
      <c r="H68" s="167">
        <f>COUNTA(G58:G67)</f>
        <v>4</v>
      </c>
      <c r="J68" s="165"/>
      <c r="K68" s="165"/>
      <c r="L68" s="166" t="s">
        <v>181</v>
      </c>
      <c r="M68" s="167">
        <f>COUNTA(L58:L67)</f>
        <v>4</v>
      </c>
      <c r="N68" s="161"/>
      <c r="O68" s="165"/>
      <c r="P68" s="166" t="s">
        <v>181</v>
      </c>
      <c r="Q68" s="167">
        <f>COUNTA(P58:P67)</f>
        <v>4</v>
      </c>
      <c r="S68" s="165"/>
      <c r="T68" s="165"/>
      <c r="U68" s="166" t="s">
        <v>181</v>
      </c>
      <c r="V68" s="167">
        <f>COUNTA(U58:U67)</f>
        <v>5</v>
      </c>
      <c r="W68" s="161"/>
      <c r="X68" s="165"/>
      <c r="Y68" s="166" t="s">
        <v>181</v>
      </c>
      <c r="Z68" s="167">
        <f>COUNTA(Y58:Y67)</f>
        <v>5</v>
      </c>
      <c r="AB68" s="165"/>
      <c r="AC68" s="165"/>
      <c r="AD68" s="166" t="s">
        <v>181</v>
      </c>
      <c r="AE68" s="167">
        <f>COUNTA(AD58:AD67)</f>
        <v>5</v>
      </c>
      <c r="AF68" s="161"/>
      <c r="AG68" s="165"/>
      <c r="AH68" s="166" t="s">
        <v>181</v>
      </c>
      <c r="AI68" s="167">
        <f>COUNTA(AH58:AH67)</f>
        <v>5</v>
      </c>
      <c r="AK68" s="165"/>
      <c r="AL68" s="165"/>
      <c r="AM68" s="166" t="s">
        <v>181</v>
      </c>
      <c r="AN68" s="167">
        <f>COUNTA(AM58:AM67)</f>
        <v>5</v>
      </c>
      <c r="AO68" s="161"/>
      <c r="AP68" s="165"/>
      <c r="AQ68" s="166" t="s">
        <v>181</v>
      </c>
      <c r="AR68" s="167">
        <f>COUNTA(AQ58:AQ67)</f>
        <v>5</v>
      </c>
      <c r="AT68" s="165"/>
      <c r="AU68" s="165"/>
      <c r="AV68" s="166" t="s">
        <v>181</v>
      </c>
      <c r="AW68" s="167">
        <f>COUNTA(AV58:AV67)</f>
        <v>5</v>
      </c>
      <c r="AX68" s="161"/>
      <c r="AY68" s="165"/>
      <c r="AZ68" s="166" t="s">
        <v>181</v>
      </c>
      <c r="BA68" s="167">
        <f>COUNTA(AZ58:AZ67)</f>
        <v>5</v>
      </c>
    </row>
    <row r="69" spans="1:53"/>
    <row r="70" spans="1:53"/>
    <row r="71" spans="1:53" ht="18.75">
      <c r="A71" s="161"/>
      <c r="B71" s="458" t="s">
        <v>184</v>
      </c>
      <c r="C71" s="458"/>
      <c r="D71" s="458"/>
      <c r="E71" s="458"/>
      <c r="F71" s="458"/>
      <c r="G71" s="458"/>
      <c r="H71" s="458"/>
      <c r="J71" s="161"/>
      <c r="K71" s="458" t="s">
        <v>184</v>
      </c>
      <c r="L71" s="458"/>
      <c r="M71" s="458"/>
      <c r="N71" s="458"/>
      <c r="O71" s="458"/>
      <c r="P71" s="458"/>
      <c r="Q71" s="458"/>
      <c r="S71" s="161"/>
      <c r="T71" s="458" t="s">
        <v>184</v>
      </c>
      <c r="U71" s="458"/>
      <c r="V71" s="458"/>
      <c r="W71" s="458"/>
      <c r="X71" s="458"/>
      <c r="Y71" s="458"/>
      <c r="Z71" s="458"/>
      <c r="AB71" s="161"/>
      <c r="AC71" s="458" t="s">
        <v>184</v>
      </c>
      <c r="AD71" s="458"/>
      <c r="AE71" s="458"/>
      <c r="AF71" s="458"/>
      <c r="AG71" s="458"/>
      <c r="AH71" s="458"/>
      <c r="AI71" s="458"/>
      <c r="AK71" s="161"/>
      <c r="AL71" s="458" t="s">
        <v>184</v>
      </c>
      <c r="AM71" s="458"/>
      <c r="AN71" s="458"/>
      <c r="AO71" s="458"/>
      <c r="AP71" s="458"/>
      <c r="AQ71" s="458"/>
      <c r="AR71" s="458"/>
      <c r="AT71" s="161"/>
      <c r="AU71" s="458" t="s">
        <v>184</v>
      </c>
      <c r="AV71" s="458"/>
      <c r="AW71" s="458"/>
      <c r="AX71" s="458"/>
      <c r="AY71" s="458"/>
      <c r="AZ71" s="458"/>
      <c r="BA71" s="458"/>
    </row>
    <row r="72" spans="1:53" s="163" customFormat="1">
      <c r="A72" s="162"/>
      <c r="B72" s="162"/>
      <c r="C72" s="162">
        <v>112</v>
      </c>
      <c r="D72" s="162"/>
      <c r="E72" s="162"/>
      <c r="F72" s="162"/>
      <c r="G72" s="162">
        <v>122</v>
      </c>
      <c r="H72" s="162"/>
      <c r="J72" s="162"/>
      <c r="K72" s="162"/>
      <c r="L72" s="162">
        <v>212</v>
      </c>
      <c r="M72" s="162"/>
      <c r="N72" s="162"/>
      <c r="O72" s="162"/>
      <c r="P72" s="162">
        <v>222</v>
      </c>
      <c r="Q72" s="162"/>
      <c r="S72" s="162"/>
      <c r="T72" s="162"/>
      <c r="U72" s="162">
        <v>312</v>
      </c>
      <c r="V72" s="162"/>
      <c r="W72" s="162"/>
      <c r="X72" s="162"/>
      <c r="Y72" s="162">
        <v>322</v>
      </c>
      <c r="Z72" s="162"/>
      <c r="AB72" s="162"/>
      <c r="AC72" s="162"/>
      <c r="AD72" s="162">
        <v>412</v>
      </c>
      <c r="AE72" s="162"/>
      <c r="AF72" s="162"/>
      <c r="AG72" s="162"/>
      <c r="AH72" s="162">
        <v>422</v>
      </c>
      <c r="AI72" s="162"/>
      <c r="AK72" s="162"/>
      <c r="AL72" s="162"/>
      <c r="AM72" s="162">
        <v>512</v>
      </c>
      <c r="AN72" s="162"/>
      <c r="AO72" s="162"/>
      <c r="AP72" s="162"/>
      <c r="AQ72" s="162">
        <v>522</v>
      </c>
      <c r="AR72" s="162"/>
      <c r="AT72" s="162"/>
      <c r="AU72" s="162"/>
      <c r="AV72" s="162">
        <v>612</v>
      </c>
      <c r="AW72" s="162"/>
      <c r="AX72" s="162"/>
      <c r="AY72" s="162"/>
      <c r="AZ72" s="162">
        <v>622</v>
      </c>
      <c r="BA72" s="162"/>
    </row>
    <row r="73" spans="1:53">
      <c r="A73" s="455" t="s">
        <v>22</v>
      </c>
      <c r="B73" s="455" t="s">
        <v>178</v>
      </c>
      <c r="C73" s="457" t="s">
        <v>179</v>
      </c>
      <c r="D73" s="455" t="s">
        <v>180</v>
      </c>
      <c r="E73" s="164"/>
      <c r="F73" s="455" t="s">
        <v>178</v>
      </c>
      <c r="G73" s="457" t="s">
        <v>179</v>
      </c>
      <c r="H73" s="455" t="s">
        <v>180</v>
      </c>
      <c r="J73" s="455" t="s">
        <v>22</v>
      </c>
      <c r="K73" s="455" t="s">
        <v>178</v>
      </c>
      <c r="L73" s="457" t="s">
        <v>179</v>
      </c>
      <c r="M73" s="455" t="s">
        <v>180</v>
      </c>
      <c r="N73" s="164"/>
      <c r="O73" s="455" t="s">
        <v>178</v>
      </c>
      <c r="P73" s="457" t="s">
        <v>179</v>
      </c>
      <c r="Q73" s="455" t="s">
        <v>180</v>
      </c>
      <c r="S73" s="455" t="s">
        <v>22</v>
      </c>
      <c r="T73" s="455" t="s">
        <v>178</v>
      </c>
      <c r="U73" s="457" t="s">
        <v>179</v>
      </c>
      <c r="V73" s="455" t="s">
        <v>180</v>
      </c>
      <c r="W73" s="164"/>
      <c r="X73" s="455" t="s">
        <v>178</v>
      </c>
      <c r="Y73" s="457" t="s">
        <v>179</v>
      </c>
      <c r="Z73" s="455" t="s">
        <v>180</v>
      </c>
      <c r="AB73" s="455" t="s">
        <v>22</v>
      </c>
      <c r="AC73" s="455" t="s">
        <v>178</v>
      </c>
      <c r="AD73" s="457" t="s">
        <v>179</v>
      </c>
      <c r="AE73" s="455" t="s">
        <v>180</v>
      </c>
      <c r="AF73" s="164"/>
      <c r="AG73" s="455" t="s">
        <v>178</v>
      </c>
      <c r="AH73" s="457" t="s">
        <v>179</v>
      </c>
      <c r="AI73" s="455" t="s">
        <v>180</v>
      </c>
      <c r="AK73" s="455" t="s">
        <v>22</v>
      </c>
      <c r="AL73" s="455" t="s">
        <v>178</v>
      </c>
      <c r="AM73" s="457" t="s">
        <v>179</v>
      </c>
      <c r="AN73" s="455" t="s">
        <v>180</v>
      </c>
      <c r="AO73" s="164"/>
      <c r="AP73" s="455" t="s">
        <v>178</v>
      </c>
      <c r="AQ73" s="457" t="s">
        <v>179</v>
      </c>
      <c r="AR73" s="455" t="s">
        <v>180</v>
      </c>
      <c r="AT73" s="455" t="s">
        <v>22</v>
      </c>
      <c r="AU73" s="455" t="s">
        <v>178</v>
      </c>
      <c r="AV73" s="457" t="s">
        <v>179</v>
      </c>
      <c r="AW73" s="455" t="s">
        <v>180</v>
      </c>
      <c r="AX73" s="164"/>
      <c r="AY73" s="455" t="s">
        <v>178</v>
      </c>
      <c r="AZ73" s="457" t="s">
        <v>179</v>
      </c>
      <c r="BA73" s="455" t="s">
        <v>180</v>
      </c>
    </row>
    <row r="74" spans="1:53" ht="15.75" thickBot="1">
      <c r="A74" s="456"/>
      <c r="B74" s="456"/>
      <c r="C74" s="457"/>
      <c r="D74" s="456"/>
      <c r="E74" s="161"/>
      <c r="F74" s="456"/>
      <c r="G74" s="457"/>
      <c r="H74" s="456"/>
      <c r="J74" s="456"/>
      <c r="K74" s="456"/>
      <c r="L74" s="457"/>
      <c r="M74" s="456"/>
      <c r="N74" s="161"/>
      <c r="O74" s="456"/>
      <c r="P74" s="457"/>
      <c r="Q74" s="456"/>
      <c r="S74" s="456"/>
      <c r="T74" s="456"/>
      <c r="U74" s="457"/>
      <c r="V74" s="456"/>
      <c r="W74" s="161"/>
      <c r="X74" s="456"/>
      <c r="Y74" s="457"/>
      <c r="Z74" s="456"/>
      <c r="AB74" s="456"/>
      <c r="AC74" s="456"/>
      <c r="AD74" s="457"/>
      <c r="AE74" s="456"/>
      <c r="AF74" s="161"/>
      <c r="AG74" s="456"/>
      <c r="AH74" s="457"/>
      <c r="AI74" s="456"/>
      <c r="AK74" s="456"/>
      <c r="AL74" s="456"/>
      <c r="AM74" s="457"/>
      <c r="AN74" s="456"/>
      <c r="AO74" s="161"/>
      <c r="AP74" s="456"/>
      <c r="AQ74" s="457"/>
      <c r="AR74" s="456"/>
      <c r="AT74" s="456"/>
      <c r="AU74" s="456"/>
      <c r="AV74" s="457"/>
      <c r="AW74" s="456"/>
      <c r="AX74" s="161"/>
      <c r="AY74" s="456"/>
      <c r="AZ74" s="457"/>
      <c r="BA74" s="456"/>
    </row>
    <row r="75" spans="1:53" s="292" customFormat="1" ht="195.75" thickBot="1">
      <c r="A75" s="277">
        <v>1</v>
      </c>
      <c r="B75" s="419">
        <v>1</v>
      </c>
      <c r="C75" s="420" t="s">
        <v>1048</v>
      </c>
      <c r="D75" s="419">
        <f t="shared" ref="D75:D81" si="77">LEN(C75)</f>
        <v>314</v>
      </c>
      <c r="E75" s="421"/>
      <c r="F75" s="419">
        <v>5</v>
      </c>
      <c r="G75" s="420" t="s">
        <v>1017</v>
      </c>
      <c r="H75" s="419">
        <f t="shared" ref="H75:H81" si="78">LEN(G75)</f>
        <v>284</v>
      </c>
      <c r="I75" s="421"/>
      <c r="J75" s="419">
        <v>1</v>
      </c>
      <c r="K75" s="419">
        <v>1</v>
      </c>
      <c r="L75" s="420" t="s">
        <v>1018</v>
      </c>
      <c r="M75" s="419">
        <f t="shared" ref="M75:M81" si="79">LEN(L75)</f>
        <v>254</v>
      </c>
      <c r="N75" s="421"/>
      <c r="O75" s="419">
        <v>5</v>
      </c>
      <c r="P75" s="420" t="s">
        <v>1019</v>
      </c>
      <c r="Q75" s="419">
        <f t="shared" ref="Q75:Q81" si="80">LEN(P75)</f>
        <v>298</v>
      </c>
      <c r="R75" s="421"/>
      <c r="S75" s="419">
        <v>1</v>
      </c>
      <c r="T75" s="420">
        <v>1</v>
      </c>
      <c r="U75" s="420" t="s">
        <v>1020</v>
      </c>
      <c r="V75" s="419">
        <f t="shared" ref="V75:V81" si="81">LEN(U75)</f>
        <v>326</v>
      </c>
      <c r="W75" s="421"/>
      <c r="X75" s="419">
        <v>4</v>
      </c>
      <c r="Y75" s="420" t="s">
        <v>1021</v>
      </c>
      <c r="Z75" s="419">
        <f t="shared" ref="Z75:Z81" si="82">LEN(Y75)</f>
        <v>400</v>
      </c>
      <c r="AA75" s="421"/>
      <c r="AB75" s="419">
        <v>1</v>
      </c>
      <c r="AC75" s="420">
        <v>1</v>
      </c>
      <c r="AD75" s="420" t="s">
        <v>1022</v>
      </c>
      <c r="AE75" s="419">
        <f t="shared" ref="AE75:AE81" si="83">LEN(AD75)</f>
        <v>412</v>
      </c>
      <c r="AF75" s="421"/>
      <c r="AG75" s="420">
        <v>4</v>
      </c>
      <c r="AH75" s="420" t="s">
        <v>1023</v>
      </c>
      <c r="AI75" s="419">
        <f t="shared" ref="AI75:AI81" si="84">LEN(AH75)</f>
        <v>502</v>
      </c>
      <c r="AJ75" s="421"/>
      <c r="AK75" s="419">
        <v>1</v>
      </c>
      <c r="AL75" s="420">
        <v>1</v>
      </c>
      <c r="AM75" s="420" t="s">
        <v>1049</v>
      </c>
      <c r="AN75" s="419">
        <f t="shared" ref="AN75:AN81" si="85">LEN(AM75)</f>
        <v>463</v>
      </c>
      <c r="AO75" s="421"/>
      <c r="AP75" s="420">
        <v>4</v>
      </c>
      <c r="AQ75" s="420" t="s">
        <v>1024</v>
      </c>
      <c r="AR75" s="419">
        <f t="shared" ref="AR75:AR81" si="86">LEN(AQ75)</f>
        <v>348</v>
      </c>
      <c r="AS75" s="421"/>
      <c r="AT75" s="419">
        <v>1</v>
      </c>
      <c r="AU75" s="420">
        <v>1</v>
      </c>
      <c r="AV75" s="420" t="s">
        <v>1025</v>
      </c>
      <c r="AW75" s="419">
        <f t="shared" ref="AW75:AW81" si="87">LEN(AV75)</f>
        <v>471</v>
      </c>
      <c r="AX75" s="421"/>
      <c r="AY75" s="420">
        <v>4</v>
      </c>
      <c r="AZ75" s="420" t="s">
        <v>1026</v>
      </c>
      <c r="BA75" s="419">
        <f t="shared" ref="BA75:BA81" si="88">LEN(AZ75)</f>
        <v>445</v>
      </c>
    </row>
    <row r="76" spans="1:53" s="292" customFormat="1" ht="240.75" thickBot="1">
      <c r="A76" s="277">
        <v>2</v>
      </c>
      <c r="B76" s="419">
        <v>2</v>
      </c>
      <c r="C76" s="420" t="s">
        <v>1027</v>
      </c>
      <c r="D76" s="419">
        <f t="shared" si="77"/>
        <v>419</v>
      </c>
      <c r="E76" s="421"/>
      <c r="F76" s="419">
        <v>6</v>
      </c>
      <c r="G76" s="420" t="s">
        <v>1028</v>
      </c>
      <c r="H76" s="419">
        <f t="shared" si="78"/>
        <v>298</v>
      </c>
      <c r="I76" s="421"/>
      <c r="J76" s="419">
        <v>2</v>
      </c>
      <c r="K76" s="419">
        <v>2</v>
      </c>
      <c r="L76" s="420" t="s">
        <v>1029</v>
      </c>
      <c r="M76" s="419">
        <f t="shared" si="79"/>
        <v>280</v>
      </c>
      <c r="N76" s="421"/>
      <c r="O76" s="419">
        <v>6</v>
      </c>
      <c r="P76" s="420" t="s">
        <v>1030</v>
      </c>
      <c r="Q76" s="419">
        <f t="shared" si="80"/>
        <v>315</v>
      </c>
      <c r="R76" s="421"/>
      <c r="S76" s="419">
        <v>2</v>
      </c>
      <c r="T76" s="420">
        <v>2</v>
      </c>
      <c r="U76" s="420" t="s">
        <v>1031</v>
      </c>
      <c r="V76" s="419">
        <f t="shared" si="81"/>
        <v>551</v>
      </c>
      <c r="W76" s="421"/>
      <c r="X76" s="419">
        <v>5</v>
      </c>
      <c r="Y76" s="420" t="s">
        <v>1032</v>
      </c>
      <c r="Z76" s="419">
        <f t="shared" si="82"/>
        <v>387</v>
      </c>
      <c r="AA76" s="421"/>
      <c r="AB76" s="419">
        <v>2</v>
      </c>
      <c r="AC76" s="420">
        <v>2</v>
      </c>
      <c r="AD76" s="420" t="s">
        <v>1033</v>
      </c>
      <c r="AE76" s="419">
        <f t="shared" si="83"/>
        <v>491</v>
      </c>
      <c r="AF76" s="421"/>
      <c r="AG76" s="420">
        <v>5</v>
      </c>
      <c r="AH76" s="420" t="s">
        <v>1034</v>
      </c>
      <c r="AI76" s="419">
        <f t="shared" si="84"/>
        <v>303</v>
      </c>
      <c r="AJ76" s="421"/>
      <c r="AK76" s="419">
        <v>2</v>
      </c>
      <c r="AL76" s="420">
        <v>2</v>
      </c>
      <c r="AM76" s="420" t="s">
        <v>1035</v>
      </c>
      <c r="AN76" s="419">
        <f t="shared" si="85"/>
        <v>491</v>
      </c>
      <c r="AO76" s="421"/>
      <c r="AP76" s="420">
        <v>5</v>
      </c>
      <c r="AQ76" s="420" t="s">
        <v>1036</v>
      </c>
      <c r="AR76" s="419">
        <f t="shared" si="86"/>
        <v>517</v>
      </c>
      <c r="AS76" s="421"/>
      <c r="AT76" s="419">
        <v>2</v>
      </c>
      <c r="AU76" s="420">
        <v>2</v>
      </c>
      <c r="AV76" s="420" t="s">
        <v>1050</v>
      </c>
      <c r="AW76" s="419">
        <f t="shared" si="87"/>
        <v>435</v>
      </c>
      <c r="AX76" s="421"/>
      <c r="AY76" s="420">
        <v>5</v>
      </c>
      <c r="AZ76" s="420" t="s">
        <v>1037</v>
      </c>
      <c r="BA76" s="419">
        <f t="shared" si="88"/>
        <v>660</v>
      </c>
    </row>
    <row r="77" spans="1:53" s="292" customFormat="1" ht="225.75" thickBot="1">
      <c r="A77" s="277">
        <v>3</v>
      </c>
      <c r="B77" s="419">
        <v>3</v>
      </c>
      <c r="C77" s="420" t="s">
        <v>1038</v>
      </c>
      <c r="D77" s="419">
        <f t="shared" si="77"/>
        <v>458</v>
      </c>
      <c r="E77" s="421"/>
      <c r="F77" s="419">
        <v>7</v>
      </c>
      <c r="G77" s="420" t="s">
        <v>1039</v>
      </c>
      <c r="H77" s="419">
        <f t="shared" si="78"/>
        <v>409</v>
      </c>
      <c r="I77" s="421"/>
      <c r="J77" s="419">
        <v>3</v>
      </c>
      <c r="K77" s="419">
        <v>3</v>
      </c>
      <c r="L77" s="420" t="s">
        <v>1040</v>
      </c>
      <c r="M77" s="419">
        <f t="shared" si="79"/>
        <v>473</v>
      </c>
      <c r="N77" s="421"/>
      <c r="O77" s="419">
        <v>7</v>
      </c>
      <c r="P77" s="420" t="s">
        <v>1041</v>
      </c>
      <c r="Q77" s="419">
        <f t="shared" si="80"/>
        <v>472</v>
      </c>
      <c r="R77" s="421"/>
      <c r="S77" s="419">
        <v>3</v>
      </c>
      <c r="T77" s="420">
        <v>3</v>
      </c>
      <c r="U77" s="420" t="s">
        <v>1042</v>
      </c>
      <c r="V77" s="419">
        <f t="shared" si="81"/>
        <v>578</v>
      </c>
      <c r="W77" s="421"/>
      <c r="X77" s="420"/>
      <c r="Y77" s="420"/>
      <c r="Z77" s="419">
        <f t="shared" si="82"/>
        <v>0</v>
      </c>
      <c r="AA77" s="421"/>
      <c r="AB77" s="419">
        <v>3</v>
      </c>
      <c r="AC77" s="420">
        <v>3</v>
      </c>
      <c r="AD77" s="420" t="s">
        <v>1043</v>
      </c>
      <c r="AE77" s="419">
        <f t="shared" si="83"/>
        <v>495</v>
      </c>
      <c r="AF77" s="421"/>
      <c r="AG77" s="420"/>
      <c r="AH77" s="420"/>
      <c r="AI77" s="419">
        <f t="shared" si="84"/>
        <v>0</v>
      </c>
      <c r="AJ77" s="421"/>
      <c r="AK77" s="419">
        <v>3</v>
      </c>
      <c r="AL77" s="420">
        <v>3</v>
      </c>
      <c r="AM77" s="420" t="s">
        <v>1044</v>
      </c>
      <c r="AN77" s="419">
        <f t="shared" si="85"/>
        <v>482</v>
      </c>
      <c r="AO77" s="421"/>
      <c r="AP77" s="420"/>
      <c r="AQ77" s="420"/>
      <c r="AR77" s="419">
        <f t="shared" si="86"/>
        <v>0</v>
      </c>
      <c r="AS77" s="421"/>
      <c r="AT77" s="419">
        <v>3</v>
      </c>
      <c r="AU77" s="420">
        <v>3</v>
      </c>
      <c r="AV77" s="420" t="s">
        <v>1045</v>
      </c>
      <c r="AW77" s="419">
        <f t="shared" si="87"/>
        <v>510</v>
      </c>
      <c r="AX77" s="421"/>
      <c r="AY77" s="420"/>
      <c r="AZ77" s="420"/>
      <c r="BA77" s="419">
        <f t="shared" si="88"/>
        <v>0</v>
      </c>
    </row>
    <row r="78" spans="1:53" s="260" customFormat="1" ht="150.75" thickBot="1">
      <c r="A78" s="254">
        <v>4</v>
      </c>
      <c r="B78" s="419">
        <v>4</v>
      </c>
      <c r="C78" s="422" t="s">
        <v>1046</v>
      </c>
      <c r="D78" s="419">
        <f t="shared" si="77"/>
        <v>346</v>
      </c>
      <c r="E78" s="421"/>
      <c r="F78" s="420"/>
      <c r="G78" s="420"/>
      <c r="H78" s="419">
        <f t="shared" si="78"/>
        <v>0</v>
      </c>
      <c r="I78" s="421"/>
      <c r="J78" s="419">
        <v>4</v>
      </c>
      <c r="K78" s="419">
        <v>4</v>
      </c>
      <c r="L78" s="420" t="s">
        <v>1047</v>
      </c>
      <c r="M78" s="419">
        <f t="shared" si="79"/>
        <v>403</v>
      </c>
      <c r="N78" s="421"/>
      <c r="O78" s="420"/>
      <c r="P78" s="420"/>
      <c r="Q78" s="419">
        <f t="shared" si="80"/>
        <v>0</v>
      </c>
      <c r="R78" s="421"/>
      <c r="S78" s="419">
        <v>4</v>
      </c>
      <c r="T78" s="420"/>
      <c r="U78" s="420"/>
      <c r="V78" s="419">
        <f t="shared" si="81"/>
        <v>0</v>
      </c>
      <c r="W78" s="421"/>
      <c r="X78" s="420"/>
      <c r="Y78" s="420"/>
      <c r="Z78" s="419">
        <f t="shared" si="82"/>
        <v>0</v>
      </c>
      <c r="AA78" s="421"/>
      <c r="AB78" s="419">
        <v>4</v>
      </c>
      <c r="AC78" s="420"/>
      <c r="AD78" s="420"/>
      <c r="AE78" s="419">
        <f t="shared" si="83"/>
        <v>0</v>
      </c>
      <c r="AF78" s="421"/>
      <c r="AG78" s="420"/>
      <c r="AH78" s="420"/>
      <c r="AI78" s="419">
        <f t="shared" si="84"/>
        <v>0</v>
      </c>
      <c r="AJ78" s="421"/>
      <c r="AK78" s="419">
        <v>4</v>
      </c>
      <c r="AL78" s="420"/>
      <c r="AM78" s="420"/>
      <c r="AN78" s="419">
        <f t="shared" si="85"/>
        <v>0</v>
      </c>
      <c r="AO78" s="421"/>
      <c r="AP78" s="420"/>
      <c r="AQ78" s="420"/>
      <c r="AR78" s="419">
        <f t="shared" si="86"/>
        <v>0</v>
      </c>
      <c r="AS78" s="421"/>
      <c r="AT78" s="419">
        <v>4</v>
      </c>
      <c r="AU78" s="420"/>
      <c r="AV78" s="420"/>
      <c r="AW78" s="419">
        <f t="shared" si="87"/>
        <v>0</v>
      </c>
      <c r="AX78" s="421"/>
      <c r="AY78" s="420"/>
      <c r="AZ78" s="420"/>
      <c r="BA78" s="419">
        <f t="shared" si="88"/>
        <v>0</v>
      </c>
    </row>
    <row r="79" spans="1:53" s="260" customFormat="1" ht="15.75" thickBot="1">
      <c r="A79" s="254">
        <v>5</v>
      </c>
      <c r="B79" s="420"/>
      <c r="C79" s="420"/>
      <c r="D79" s="419">
        <f t="shared" si="77"/>
        <v>0</v>
      </c>
      <c r="E79" s="421"/>
      <c r="F79" s="420"/>
      <c r="G79" s="420"/>
      <c r="H79" s="419">
        <f t="shared" si="78"/>
        <v>0</v>
      </c>
      <c r="I79" s="421"/>
      <c r="J79" s="419">
        <v>5</v>
      </c>
      <c r="K79" s="420"/>
      <c r="L79" s="420"/>
      <c r="M79" s="419">
        <f t="shared" si="79"/>
        <v>0</v>
      </c>
      <c r="N79" s="421"/>
      <c r="O79" s="420"/>
      <c r="P79" s="420"/>
      <c r="Q79" s="419">
        <f t="shared" si="80"/>
        <v>0</v>
      </c>
      <c r="R79" s="421"/>
      <c r="S79" s="419">
        <v>5</v>
      </c>
      <c r="T79" s="420"/>
      <c r="U79" s="420"/>
      <c r="V79" s="419">
        <f t="shared" si="81"/>
        <v>0</v>
      </c>
      <c r="W79" s="421"/>
      <c r="X79" s="420"/>
      <c r="Y79" s="420"/>
      <c r="Z79" s="419">
        <f t="shared" si="82"/>
        <v>0</v>
      </c>
      <c r="AA79" s="421"/>
      <c r="AB79" s="419">
        <v>5</v>
      </c>
      <c r="AC79" s="420"/>
      <c r="AD79" s="420"/>
      <c r="AE79" s="419">
        <f t="shared" si="83"/>
        <v>0</v>
      </c>
      <c r="AF79" s="421"/>
      <c r="AG79" s="420"/>
      <c r="AH79" s="420"/>
      <c r="AI79" s="419">
        <f t="shared" si="84"/>
        <v>0</v>
      </c>
      <c r="AJ79" s="421"/>
      <c r="AK79" s="419">
        <v>5</v>
      </c>
      <c r="AL79" s="420"/>
      <c r="AM79" s="420"/>
      <c r="AN79" s="419">
        <f t="shared" si="85"/>
        <v>0</v>
      </c>
      <c r="AO79" s="421"/>
      <c r="AP79" s="420"/>
      <c r="AQ79" s="420"/>
      <c r="AR79" s="419">
        <f t="shared" si="86"/>
        <v>0</v>
      </c>
      <c r="AS79" s="421"/>
      <c r="AT79" s="419">
        <v>5</v>
      </c>
      <c r="AU79" s="420"/>
      <c r="AV79" s="420"/>
      <c r="AW79" s="419">
        <f t="shared" si="87"/>
        <v>0</v>
      </c>
      <c r="AX79" s="421"/>
      <c r="AY79" s="420"/>
      <c r="AZ79" s="420"/>
      <c r="BA79" s="419">
        <f t="shared" si="88"/>
        <v>0</v>
      </c>
    </row>
    <row r="80" spans="1:53" s="260" customFormat="1" ht="15.75" thickBot="1">
      <c r="A80" s="254">
        <v>6</v>
      </c>
      <c r="B80" s="420"/>
      <c r="C80" s="420"/>
      <c r="D80" s="419">
        <f t="shared" si="77"/>
        <v>0</v>
      </c>
      <c r="E80" s="421"/>
      <c r="F80" s="420"/>
      <c r="G80" s="420"/>
      <c r="H80" s="419">
        <f t="shared" si="78"/>
        <v>0</v>
      </c>
      <c r="I80" s="421"/>
      <c r="J80" s="419">
        <v>6</v>
      </c>
      <c r="K80" s="420"/>
      <c r="L80" s="420"/>
      <c r="M80" s="419">
        <f t="shared" si="79"/>
        <v>0</v>
      </c>
      <c r="N80" s="421"/>
      <c r="O80" s="420"/>
      <c r="P80" s="420"/>
      <c r="Q80" s="419">
        <f t="shared" si="80"/>
        <v>0</v>
      </c>
      <c r="R80" s="421"/>
      <c r="S80" s="419">
        <v>6</v>
      </c>
      <c r="T80" s="420"/>
      <c r="U80" s="420"/>
      <c r="V80" s="419">
        <f t="shared" si="81"/>
        <v>0</v>
      </c>
      <c r="W80" s="421"/>
      <c r="X80" s="420"/>
      <c r="Y80" s="420"/>
      <c r="Z80" s="419">
        <f t="shared" si="82"/>
        <v>0</v>
      </c>
      <c r="AA80" s="421"/>
      <c r="AB80" s="419">
        <v>6</v>
      </c>
      <c r="AC80" s="420"/>
      <c r="AD80" s="420"/>
      <c r="AE80" s="419">
        <f t="shared" si="83"/>
        <v>0</v>
      </c>
      <c r="AF80" s="421"/>
      <c r="AG80" s="420"/>
      <c r="AH80" s="420"/>
      <c r="AI80" s="419">
        <f t="shared" si="84"/>
        <v>0</v>
      </c>
      <c r="AJ80" s="421"/>
      <c r="AK80" s="419">
        <v>6</v>
      </c>
      <c r="AL80" s="420"/>
      <c r="AM80" s="420"/>
      <c r="AN80" s="419">
        <f t="shared" si="85"/>
        <v>0</v>
      </c>
      <c r="AO80" s="421"/>
      <c r="AP80" s="420"/>
      <c r="AQ80" s="420"/>
      <c r="AR80" s="419">
        <f t="shared" si="86"/>
        <v>0</v>
      </c>
      <c r="AS80" s="421"/>
      <c r="AT80" s="419">
        <v>6</v>
      </c>
      <c r="AU80" s="420"/>
      <c r="AV80" s="420"/>
      <c r="AW80" s="419">
        <f t="shared" si="87"/>
        <v>0</v>
      </c>
      <c r="AX80" s="421"/>
      <c r="AY80" s="420"/>
      <c r="AZ80" s="420"/>
      <c r="BA80" s="419">
        <f t="shared" si="88"/>
        <v>0</v>
      </c>
    </row>
    <row r="81" spans="1:53" s="260" customFormat="1" ht="15.75" thickBot="1">
      <c r="A81" s="254">
        <v>7</v>
      </c>
      <c r="B81" s="420"/>
      <c r="C81" s="420"/>
      <c r="D81" s="419">
        <f t="shared" si="77"/>
        <v>0</v>
      </c>
      <c r="E81" s="421"/>
      <c r="F81" s="420"/>
      <c r="G81" s="420"/>
      <c r="H81" s="419">
        <f t="shared" si="78"/>
        <v>0</v>
      </c>
      <c r="I81" s="421"/>
      <c r="J81" s="419">
        <v>7</v>
      </c>
      <c r="K81" s="420"/>
      <c r="L81" s="420"/>
      <c r="M81" s="419">
        <f t="shared" si="79"/>
        <v>0</v>
      </c>
      <c r="N81" s="421"/>
      <c r="O81" s="420"/>
      <c r="P81" s="420"/>
      <c r="Q81" s="419">
        <f t="shared" si="80"/>
        <v>0</v>
      </c>
      <c r="R81" s="421"/>
      <c r="S81" s="419">
        <v>7</v>
      </c>
      <c r="T81" s="420"/>
      <c r="U81" s="420"/>
      <c r="V81" s="419">
        <f t="shared" si="81"/>
        <v>0</v>
      </c>
      <c r="W81" s="421"/>
      <c r="X81" s="420"/>
      <c r="Y81" s="420"/>
      <c r="Z81" s="419">
        <f t="shared" si="82"/>
        <v>0</v>
      </c>
      <c r="AA81" s="421"/>
      <c r="AB81" s="419">
        <v>7</v>
      </c>
      <c r="AC81" s="420"/>
      <c r="AD81" s="420"/>
      <c r="AE81" s="419">
        <f t="shared" si="83"/>
        <v>0</v>
      </c>
      <c r="AF81" s="421"/>
      <c r="AG81" s="420"/>
      <c r="AH81" s="420"/>
      <c r="AI81" s="419">
        <f t="shared" si="84"/>
        <v>0</v>
      </c>
      <c r="AJ81" s="421"/>
      <c r="AK81" s="419">
        <v>7</v>
      </c>
      <c r="AL81" s="420"/>
      <c r="AM81" s="420"/>
      <c r="AN81" s="419">
        <f t="shared" si="85"/>
        <v>0</v>
      </c>
      <c r="AO81" s="421"/>
      <c r="AP81" s="420"/>
      <c r="AQ81" s="420"/>
      <c r="AR81" s="419">
        <f t="shared" si="86"/>
        <v>0</v>
      </c>
      <c r="AS81" s="421"/>
      <c r="AT81" s="419">
        <v>7</v>
      </c>
      <c r="AU81" s="420"/>
      <c r="AV81" s="420"/>
      <c r="AW81" s="419">
        <f t="shared" si="87"/>
        <v>0</v>
      </c>
      <c r="AX81" s="421"/>
      <c r="AY81" s="420"/>
      <c r="AZ81" s="420"/>
      <c r="BA81" s="419">
        <f t="shared" si="88"/>
        <v>0</v>
      </c>
    </row>
    <row r="82" spans="1:53" s="260" customFormat="1">
      <c r="A82" s="254">
        <v>8</v>
      </c>
      <c r="B82" s="255"/>
      <c r="C82" s="252"/>
      <c r="D82" s="256">
        <f t="shared" ref="D82:D84" si="89">LEN(C82)</f>
        <v>0</v>
      </c>
      <c r="E82" s="257"/>
      <c r="F82" s="255"/>
      <c r="G82" s="252"/>
      <c r="H82" s="256">
        <f t="shared" ref="H82:H84" si="90">LEN(G82)</f>
        <v>0</v>
      </c>
      <c r="I82" s="258"/>
      <c r="J82" s="255">
        <v>8</v>
      </c>
      <c r="K82" s="255"/>
      <c r="L82" s="252"/>
      <c r="M82" s="256">
        <f t="shared" ref="M82:M84" si="91">LEN(L82)</f>
        <v>0</v>
      </c>
      <c r="N82" s="257"/>
      <c r="O82" s="255"/>
      <c r="P82" s="252"/>
      <c r="Q82" s="256">
        <f t="shared" ref="Q82:Q84" si="92">LEN(P82)</f>
        <v>0</v>
      </c>
      <c r="R82" s="258"/>
      <c r="S82" s="255">
        <v>8</v>
      </c>
      <c r="T82" s="255"/>
      <c r="U82" s="252"/>
      <c r="V82" s="256">
        <f t="shared" ref="V82:V84" si="93">LEN(U82)</f>
        <v>0</v>
      </c>
      <c r="W82" s="257"/>
      <c r="X82" s="255"/>
      <c r="Y82" s="252"/>
      <c r="Z82" s="256">
        <f t="shared" ref="Z82:Z84" si="94">LEN(Y82)</f>
        <v>0</v>
      </c>
      <c r="AA82" s="258"/>
      <c r="AB82" s="255">
        <v>8</v>
      </c>
      <c r="AC82" s="255"/>
      <c r="AD82" s="252"/>
      <c r="AE82" s="256">
        <f t="shared" ref="AE82:AE84" si="95">LEN(AD82)</f>
        <v>0</v>
      </c>
      <c r="AF82" s="257"/>
      <c r="AG82" s="255"/>
      <c r="AH82" s="252"/>
      <c r="AI82" s="256">
        <f t="shared" ref="AI82:AI84" si="96">LEN(AH82)</f>
        <v>0</v>
      </c>
      <c r="AJ82" s="258"/>
      <c r="AK82" s="255">
        <v>8</v>
      </c>
      <c r="AL82" s="255"/>
      <c r="AM82" s="252"/>
      <c r="AN82" s="256">
        <f t="shared" ref="AN82:AN84" si="97">LEN(AM82)</f>
        <v>0</v>
      </c>
      <c r="AO82" s="257"/>
      <c r="AP82" s="255"/>
      <c r="AQ82" s="252"/>
      <c r="AR82" s="256">
        <f t="shared" ref="AR82:AR84" si="98">LEN(AQ82)</f>
        <v>0</v>
      </c>
      <c r="AS82" s="258"/>
      <c r="AT82" s="255">
        <v>8</v>
      </c>
      <c r="AU82" s="255"/>
      <c r="AV82" s="252"/>
      <c r="AW82" s="256">
        <f t="shared" ref="AW82:AW84" si="99">LEN(AV82)</f>
        <v>0</v>
      </c>
      <c r="AX82" s="257"/>
      <c r="AY82" s="255"/>
      <c r="AZ82" s="252"/>
      <c r="BA82" s="259">
        <f t="shared" ref="BA82:BA84" si="100">LEN(AZ82)</f>
        <v>0</v>
      </c>
    </row>
    <row r="83" spans="1:53" s="260" customFormat="1">
      <c r="A83" s="254">
        <v>9</v>
      </c>
      <c r="B83" s="255"/>
      <c r="C83" s="252"/>
      <c r="D83" s="256">
        <f t="shared" si="89"/>
        <v>0</v>
      </c>
      <c r="E83" s="257"/>
      <c r="F83" s="255"/>
      <c r="G83" s="252"/>
      <c r="H83" s="256">
        <f t="shared" si="90"/>
        <v>0</v>
      </c>
      <c r="I83" s="258"/>
      <c r="J83" s="255">
        <v>9</v>
      </c>
      <c r="K83" s="255"/>
      <c r="L83" s="252"/>
      <c r="M83" s="256">
        <f t="shared" si="91"/>
        <v>0</v>
      </c>
      <c r="N83" s="257"/>
      <c r="O83" s="255"/>
      <c r="P83" s="252"/>
      <c r="Q83" s="256">
        <f t="shared" si="92"/>
        <v>0</v>
      </c>
      <c r="R83" s="258"/>
      <c r="S83" s="255">
        <v>9</v>
      </c>
      <c r="T83" s="255"/>
      <c r="U83" s="252"/>
      <c r="V83" s="256">
        <f t="shared" si="93"/>
        <v>0</v>
      </c>
      <c r="W83" s="257"/>
      <c r="X83" s="255"/>
      <c r="Y83" s="252"/>
      <c r="Z83" s="256">
        <f t="shared" si="94"/>
        <v>0</v>
      </c>
      <c r="AA83" s="258"/>
      <c r="AB83" s="255">
        <v>9</v>
      </c>
      <c r="AC83" s="255"/>
      <c r="AD83" s="252"/>
      <c r="AE83" s="256">
        <f t="shared" si="95"/>
        <v>0</v>
      </c>
      <c r="AF83" s="257"/>
      <c r="AG83" s="255"/>
      <c r="AH83" s="252"/>
      <c r="AI83" s="256">
        <f t="shared" si="96"/>
        <v>0</v>
      </c>
      <c r="AJ83" s="258"/>
      <c r="AK83" s="255">
        <v>9</v>
      </c>
      <c r="AL83" s="255"/>
      <c r="AM83" s="252"/>
      <c r="AN83" s="256">
        <f t="shared" si="97"/>
        <v>0</v>
      </c>
      <c r="AO83" s="257"/>
      <c r="AP83" s="255"/>
      <c r="AQ83" s="252"/>
      <c r="AR83" s="256">
        <f t="shared" si="98"/>
        <v>0</v>
      </c>
      <c r="AS83" s="258"/>
      <c r="AT83" s="255">
        <v>9</v>
      </c>
      <c r="AU83" s="255"/>
      <c r="AV83" s="252"/>
      <c r="AW83" s="256">
        <f t="shared" si="99"/>
        <v>0</v>
      </c>
      <c r="AX83" s="257"/>
      <c r="AY83" s="255"/>
      <c r="AZ83" s="252"/>
      <c r="BA83" s="259">
        <f t="shared" si="100"/>
        <v>0</v>
      </c>
    </row>
    <row r="84" spans="1:53" s="260" customFormat="1">
      <c r="A84" s="254">
        <v>10</v>
      </c>
      <c r="B84" s="255"/>
      <c r="C84" s="252"/>
      <c r="D84" s="256">
        <f t="shared" si="89"/>
        <v>0</v>
      </c>
      <c r="E84" s="257"/>
      <c r="F84" s="255"/>
      <c r="G84" s="252"/>
      <c r="H84" s="256">
        <f t="shared" si="90"/>
        <v>0</v>
      </c>
      <c r="I84" s="258"/>
      <c r="J84" s="255">
        <v>10</v>
      </c>
      <c r="K84" s="255"/>
      <c r="L84" s="252"/>
      <c r="M84" s="256">
        <f t="shared" si="91"/>
        <v>0</v>
      </c>
      <c r="N84" s="257"/>
      <c r="O84" s="255"/>
      <c r="P84" s="252"/>
      <c r="Q84" s="256">
        <f t="shared" si="92"/>
        <v>0</v>
      </c>
      <c r="R84" s="258"/>
      <c r="S84" s="255">
        <v>10</v>
      </c>
      <c r="T84" s="255"/>
      <c r="U84" s="252"/>
      <c r="V84" s="256">
        <f t="shared" si="93"/>
        <v>0</v>
      </c>
      <c r="W84" s="257"/>
      <c r="X84" s="255"/>
      <c r="Y84" s="252"/>
      <c r="Z84" s="256">
        <f t="shared" si="94"/>
        <v>0</v>
      </c>
      <c r="AA84" s="258"/>
      <c r="AB84" s="255">
        <v>10</v>
      </c>
      <c r="AC84" s="255"/>
      <c r="AD84" s="252"/>
      <c r="AE84" s="256">
        <f t="shared" si="95"/>
        <v>0</v>
      </c>
      <c r="AF84" s="257"/>
      <c r="AG84" s="255"/>
      <c r="AH84" s="252"/>
      <c r="AI84" s="256">
        <f t="shared" si="96"/>
        <v>0</v>
      </c>
      <c r="AJ84" s="258"/>
      <c r="AK84" s="255">
        <v>10</v>
      </c>
      <c r="AL84" s="255"/>
      <c r="AM84" s="252"/>
      <c r="AN84" s="256">
        <f t="shared" si="97"/>
        <v>0</v>
      </c>
      <c r="AO84" s="257"/>
      <c r="AP84" s="255"/>
      <c r="AQ84" s="252"/>
      <c r="AR84" s="256">
        <f t="shared" si="98"/>
        <v>0</v>
      </c>
      <c r="AS84" s="258"/>
      <c r="AT84" s="255">
        <v>10</v>
      </c>
      <c r="AU84" s="255"/>
      <c r="AV84" s="252"/>
      <c r="AW84" s="256">
        <f t="shared" si="99"/>
        <v>0</v>
      </c>
      <c r="AX84" s="257"/>
      <c r="AY84" s="255"/>
      <c r="AZ84" s="252"/>
      <c r="BA84" s="259">
        <f t="shared" si="100"/>
        <v>0</v>
      </c>
    </row>
    <row r="85" spans="1:53">
      <c r="A85" s="165"/>
      <c r="B85" s="165"/>
      <c r="C85" s="166" t="s">
        <v>181</v>
      </c>
      <c r="D85" s="167">
        <f>COUNTA(C75:C84)</f>
        <v>4</v>
      </c>
      <c r="E85" s="161"/>
      <c r="F85" s="165"/>
      <c r="G85" s="166" t="s">
        <v>181</v>
      </c>
      <c r="H85" s="167">
        <f>COUNTA(G75:G84)</f>
        <v>3</v>
      </c>
      <c r="J85" s="165"/>
      <c r="K85" s="165"/>
      <c r="L85" s="166" t="s">
        <v>181</v>
      </c>
      <c r="M85" s="167">
        <f>COUNTA(L75:L84)</f>
        <v>4</v>
      </c>
      <c r="N85" s="161"/>
      <c r="O85" s="165"/>
      <c r="P85" s="166" t="s">
        <v>181</v>
      </c>
      <c r="Q85" s="167">
        <f>COUNTA(P75:P84)</f>
        <v>3</v>
      </c>
      <c r="S85" s="165"/>
      <c r="T85" s="165"/>
      <c r="U85" s="166" t="s">
        <v>181</v>
      </c>
      <c r="V85" s="167">
        <f>COUNTA(U75:U84)</f>
        <v>3</v>
      </c>
      <c r="W85" s="161"/>
      <c r="X85" s="165"/>
      <c r="Y85" s="166" t="s">
        <v>181</v>
      </c>
      <c r="Z85" s="167">
        <f>COUNTA(Y75:Y84)</f>
        <v>2</v>
      </c>
      <c r="AB85" s="165"/>
      <c r="AC85" s="165"/>
      <c r="AD85" s="166" t="s">
        <v>181</v>
      </c>
      <c r="AE85" s="167">
        <f>COUNTA(AD75:AD84)</f>
        <v>3</v>
      </c>
      <c r="AF85" s="161"/>
      <c r="AG85" s="165"/>
      <c r="AH85" s="166" t="s">
        <v>181</v>
      </c>
      <c r="AI85" s="167">
        <f>COUNTA(AH75:AH84)</f>
        <v>2</v>
      </c>
      <c r="AK85" s="165"/>
      <c r="AL85" s="165"/>
      <c r="AM85" s="166" t="s">
        <v>181</v>
      </c>
      <c r="AN85" s="167">
        <f>COUNTA(AM75:AM84)</f>
        <v>3</v>
      </c>
      <c r="AO85" s="161"/>
      <c r="AP85" s="165"/>
      <c r="AQ85" s="166" t="s">
        <v>181</v>
      </c>
      <c r="AR85" s="167">
        <f>COUNTA(AQ75:AQ84)</f>
        <v>2</v>
      </c>
      <c r="AT85" s="165"/>
      <c r="AU85" s="165"/>
      <c r="AV85" s="166" t="s">
        <v>181</v>
      </c>
      <c r="AW85" s="167">
        <f>COUNTA(AV75:AV84)</f>
        <v>3</v>
      </c>
      <c r="AX85" s="161"/>
      <c r="AY85" s="165"/>
      <c r="AZ85" s="166" t="s">
        <v>181</v>
      </c>
      <c r="BA85" s="167">
        <f>COUNTA(AZ75:AZ84)</f>
        <v>2</v>
      </c>
    </row>
    <row r="86" spans="1:53"/>
    <row r="87" spans="1:53"/>
    <row r="88" spans="1:53" ht="18.75">
      <c r="A88" s="161"/>
      <c r="B88" s="458" t="s">
        <v>186</v>
      </c>
      <c r="C88" s="458"/>
      <c r="D88" s="458"/>
      <c r="E88" s="458"/>
      <c r="F88" s="458"/>
      <c r="G88" s="458"/>
      <c r="H88" s="458"/>
      <c r="J88" s="161"/>
      <c r="K88" s="458" t="s">
        <v>186</v>
      </c>
      <c r="L88" s="458"/>
      <c r="M88" s="458"/>
      <c r="N88" s="458"/>
      <c r="O88" s="458"/>
      <c r="P88" s="458"/>
      <c r="Q88" s="458"/>
      <c r="S88" s="161"/>
      <c r="T88" s="458" t="s">
        <v>186</v>
      </c>
      <c r="U88" s="458"/>
      <c r="V88" s="458"/>
      <c r="W88" s="458"/>
      <c r="X88" s="458"/>
      <c r="Y88" s="458"/>
      <c r="Z88" s="458"/>
      <c r="AB88" s="161"/>
      <c r="AC88" s="458" t="s">
        <v>186</v>
      </c>
      <c r="AD88" s="458"/>
      <c r="AE88" s="458"/>
      <c r="AF88" s="458"/>
      <c r="AG88" s="458"/>
      <c r="AH88" s="458"/>
      <c r="AI88" s="458"/>
      <c r="AK88" s="161"/>
      <c r="AL88" s="458" t="s">
        <v>186</v>
      </c>
      <c r="AM88" s="458"/>
      <c r="AN88" s="458"/>
      <c r="AO88" s="458"/>
      <c r="AP88" s="458"/>
      <c r="AQ88" s="458"/>
      <c r="AR88" s="458"/>
      <c r="AT88" s="161"/>
      <c r="AU88" s="458" t="s">
        <v>186</v>
      </c>
      <c r="AV88" s="458"/>
      <c r="AW88" s="458"/>
      <c r="AX88" s="458"/>
      <c r="AY88" s="458"/>
      <c r="AZ88" s="458"/>
      <c r="BA88" s="458"/>
    </row>
    <row r="89" spans="1:53">
      <c r="A89" s="168"/>
      <c r="B89" s="168"/>
      <c r="C89" s="168"/>
      <c r="D89" s="168"/>
      <c r="E89" s="168"/>
      <c r="F89" s="168"/>
      <c r="G89" s="168"/>
      <c r="H89" s="168"/>
      <c r="J89" s="168"/>
      <c r="K89" s="168"/>
      <c r="L89" s="168"/>
      <c r="M89" s="168"/>
      <c r="N89" s="168"/>
      <c r="O89" s="168"/>
      <c r="P89" s="168"/>
      <c r="Q89" s="168"/>
      <c r="S89" s="168"/>
      <c r="T89" s="168"/>
      <c r="U89" s="168"/>
      <c r="V89" s="168"/>
      <c r="W89" s="168"/>
      <c r="X89" s="168"/>
      <c r="Y89" s="168"/>
      <c r="Z89" s="168"/>
      <c r="AB89" s="168"/>
      <c r="AC89" s="168"/>
      <c r="AD89" s="168"/>
      <c r="AE89" s="168"/>
      <c r="AF89" s="168"/>
      <c r="AG89" s="168"/>
      <c r="AH89" s="168"/>
      <c r="AI89" s="168"/>
      <c r="AK89" s="168"/>
      <c r="AL89" s="168"/>
      <c r="AM89" s="168"/>
      <c r="AN89" s="168"/>
      <c r="AO89" s="168"/>
      <c r="AP89" s="168"/>
      <c r="AQ89" s="168"/>
      <c r="AR89" s="168"/>
      <c r="AT89" s="168"/>
      <c r="AU89" s="168"/>
      <c r="AV89" s="168"/>
      <c r="AW89" s="168"/>
      <c r="AX89" s="168"/>
      <c r="AY89" s="168"/>
      <c r="AZ89" s="168"/>
      <c r="BA89" s="168"/>
    </row>
    <row r="90" spans="1:53">
      <c r="A90" s="463" t="s">
        <v>22</v>
      </c>
      <c r="B90" s="463" t="s">
        <v>178</v>
      </c>
      <c r="C90" s="462" t="s">
        <v>179</v>
      </c>
      <c r="D90" s="463" t="s">
        <v>180</v>
      </c>
      <c r="E90" s="164"/>
      <c r="F90" s="463" t="s">
        <v>178</v>
      </c>
      <c r="G90" s="462" t="s">
        <v>179</v>
      </c>
      <c r="H90" s="463" t="s">
        <v>180</v>
      </c>
      <c r="J90" s="463" t="s">
        <v>22</v>
      </c>
      <c r="K90" s="463" t="s">
        <v>178</v>
      </c>
      <c r="L90" s="462" t="s">
        <v>179</v>
      </c>
      <c r="M90" s="463" t="s">
        <v>180</v>
      </c>
      <c r="N90" s="164"/>
      <c r="O90" s="463" t="s">
        <v>178</v>
      </c>
      <c r="P90" s="462" t="s">
        <v>179</v>
      </c>
      <c r="Q90" s="463" t="s">
        <v>180</v>
      </c>
      <c r="S90" s="463" t="s">
        <v>22</v>
      </c>
      <c r="T90" s="463" t="s">
        <v>178</v>
      </c>
      <c r="U90" s="462" t="s">
        <v>179</v>
      </c>
      <c r="V90" s="463" t="s">
        <v>180</v>
      </c>
      <c r="W90" s="164"/>
      <c r="X90" s="463" t="s">
        <v>178</v>
      </c>
      <c r="Y90" s="462" t="s">
        <v>179</v>
      </c>
      <c r="Z90" s="463" t="s">
        <v>180</v>
      </c>
      <c r="AB90" s="463" t="s">
        <v>22</v>
      </c>
      <c r="AC90" s="463" t="s">
        <v>178</v>
      </c>
      <c r="AD90" s="462" t="s">
        <v>179</v>
      </c>
      <c r="AE90" s="463" t="s">
        <v>180</v>
      </c>
      <c r="AF90" s="164"/>
      <c r="AG90" s="463" t="s">
        <v>178</v>
      </c>
      <c r="AH90" s="462" t="s">
        <v>179</v>
      </c>
      <c r="AI90" s="463" t="s">
        <v>180</v>
      </c>
      <c r="AK90" s="463" t="s">
        <v>22</v>
      </c>
      <c r="AL90" s="463" t="s">
        <v>178</v>
      </c>
      <c r="AM90" s="462" t="s">
        <v>179</v>
      </c>
      <c r="AN90" s="463" t="s">
        <v>180</v>
      </c>
      <c r="AO90" s="164"/>
      <c r="AP90" s="463" t="s">
        <v>178</v>
      </c>
      <c r="AQ90" s="462" t="s">
        <v>179</v>
      </c>
      <c r="AR90" s="463" t="s">
        <v>180</v>
      </c>
      <c r="AT90" s="463" t="s">
        <v>22</v>
      </c>
      <c r="AU90" s="463" t="s">
        <v>178</v>
      </c>
      <c r="AV90" s="462" t="s">
        <v>179</v>
      </c>
      <c r="AW90" s="463" t="s">
        <v>180</v>
      </c>
      <c r="AX90" s="164"/>
      <c r="AY90" s="463" t="s">
        <v>178</v>
      </c>
      <c r="AZ90" s="462" t="s">
        <v>179</v>
      </c>
      <c r="BA90" s="463" t="s">
        <v>180</v>
      </c>
    </row>
    <row r="91" spans="1:53">
      <c r="A91" s="464"/>
      <c r="B91" s="464"/>
      <c r="C91" s="462"/>
      <c r="D91" s="464"/>
      <c r="E91" s="161"/>
      <c r="F91" s="464"/>
      <c r="G91" s="462"/>
      <c r="H91" s="464"/>
      <c r="J91" s="464"/>
      <c r="K91" s="464"/>
      <c r="L91" s="462"/>
      <c r="M91" s="464"/>
      <c r="N91" s="161"/>
      <c r="O91" s="464"/>
      <c r="P91" s="462"/>
      <c r="Q91" s="464"/>
      <c r="S91" s="464"/>
      <c r="T91" s="464"/>
      <c r="U91" s="462"/>
      <c r="V91" s="464"/>
      <c r="W91" s="161"/>
      <c r="X91" s="464"/>
      <c r="Y91" s="462"/>
      <c r="Z91" s="464"/>
      <c r="AB91" s="464"/>
      <c r="AC91" s="464"/>
      <c r="AD91" s="462"/>
      <c r="AE91" s="464"/>
      <c r="AF91" s="161"/>
      <c r="AG91" s="464"/>
      <c r="AH91" s="462"/>
      <c r="AI91" s="464"/>
      <c r="AK91" s="464"/>
      <c r="AL91" s="464"/>
      <c r="AM91" s="462"/>
      <c r="AN91" s="464"/>
      <c r="AO91" s="161"/>
      <c r="AP91" s="464"/>
      <c r="AQ91" s="462"/>
      <c r="AR91" s="464"/>
      <c r="AT91" s="464"/>
      <c r="AU91" s="464"/>
      <c r="AV91" s="462"/>
      <c r="AW91" s="464"/>
      <c r="AX91" s="161"/>
      <c r="AY91" s="464"/>
      <c r="AZ91" s="462"/>
      <c r="BA91" s="464"/>
    </row>
    <row r="92" spans="1:53" s="292" customFormat="1" ht="120">
      <c r="A92" s="277">
        <v>1</v>
      </c>
      <c r="B92" s="278">
        <v>1</v>
      </c>
      <c r="C92" s="286" t="s">
        <v>479</v>
      </c>
      <c r="D92" s="279">
        <f t="shared" ref="D92:D101" si="101">LEN(C92)</f>
        <v>201</v>
      </c>
      <c r="E92" s="282"/>
      <c r="F92" s="278">
        <v>1</v>
      </c>
      <c r="G92" s="286" t="s">
        <v>480</v>
      </c>
      <c r="H92" s="284">
        <f>LEN(G92)</f>
        <v>214</v>
      </c>
      <c r="J92" s="277">
        <v>1</v>
      </c>
      <c r="K92" s="278">
        <v>1</v>
      </c>
      <c r="L92" s="286" t="s">
        <v>605</v>
      </c>
      <c r="M92" s="279">
        <f t="shared" ref="M92:M101" si="102">LEN(L92)</f>
        <v>178</v>
      </c>
      <c r="N92" s="282"/>
      <c r="O92" s="278">
        <v>1</v>
      </c>
      <c r="P92" s="286" t="s">
        <v>606</v>
      </c>
      <c r="Q92" s="284">
        <f>LEN(P92)</f>
        <v>241</v>
      </c>
      <c r="S92" s="277">
        <v>1</v>
      </c>
      <c r="T92" s="278">
        <v>1</v>
      </c>
      <c r="U92" s="286" t="s">
        <v>622</v>
      </c>
      <c r="V92" s="279">
        <f t="shared" ref="V92:V101" si="103">LEN(U92)</f>
        <v>220</v>
      </c>
      <c r="W92" s="282"/>
      <c r="X92" s="278">
        <v>1</v>
      </c>
      <c r="Y92" s="286" t="s">
        <v>623</v>
      </c>
      <c r="Z92" s="284">
        <f>LEN(Y92)</f>
        <v>244</v>
      </c>
      <c r="AB92" s="277">
        <v>1</v>
      </c>
      <c r="AC92" s="278">
        <v>1</v>
      </c>
      <c r="AD92" s="286" t="s">
        <v>659</v>
      </c>
      <c r="AE92" s="279">
        <f t="shared" ref="AE92:AE101" si="104">LEN(AD92)</f>
        <v>89</v>
      </c>
      <c r="AF92" s="282"/>
      <c r="AG92" s="278">
        <v>1</v>
      </c>
      <c r="AH92" s="286" t="s">
        <v>660</v>
      </c>
      <c r="AI92" s="284">
        <f>LEN(AH92)</f>
        <v>203</v>
      </c>
      <c r="AK92" s="277">
        <v>1</v>
      </c>
      <c r="AL92" s="278">
        <v>1</v>
      </c>
      <c r="AM92" s="286" t="s">
        <v>708</v>
      </c>
      <c r="AN92" s="279">
        <f t="shared" ref="AN92:AN101" si="105">LEN(AM92)</f>
        <v>258</v>
      </c>
      <c r="AO92" s="282"/>
      <c r="AP92" s="278">
        <v>1</v>
      </c>
      <c r="AQ92" s="286" t="s">
        <v>709</v>
      </c>
      <c r="AR92" s="284">
        <f>LEN(AQ92)</f>
        <v>167</v>
      </c>
      <c r="AT92" s="277">
        <v>1</v>
      </c>
      <c r="AU92" s="278">
        <v>1</v>
      </c>
      <c r="AV92" s="286" t="s">
        <v>762</v>
      </c>
      <c r="AW92" s="279">
        <f t="shared" ref="AW92:AW101" si="106">LEN(AV92)</f>
        <v>165</v>
      </c>
      <c r="AX92" s="282"/>
      <c r="AY92" s="278">
        <v>1</v>
      </c>
      <c r="AZ92" s="286" t="s">
        <v>763</v>
      </c>
      <c r="BA92" s="284">
        <f>LEN(AZ92)</f>
        <v>260</v>
      </c>
    </row>
    <row r="93" spans="1:53" s="292" customFormat="1" ht="105">
      <c r="A93" s="277">
        <v>2</v>
      </c>
      <c r="B93" s="278">
        <v>2</v>
      </c>
      <c r="C93" s="281" t="s">
        <v>481</v>
      </c>
      <c r="D93" s="279">
        <f t="shared" si="101"/>
        <v>141</v>
      </c>
      <c r="E93" s="282"/>
      <c r="F93" s="278">
        <v>2</v>
      </c>
      <c r="G93" s="286" t="s">
        <v>482</v>
      </c>
      <c r="H93" s="284">
        <f>LEN(G93)</f>
        <v>168</v>
      </c>
      <c r="J93" s="277">
        <v>2</v>
      </c>
      <c r="K93" s="278">
        <v>2</v>
      </c>
      <c r="L93" s="281" t="s">
        <v>607</v>
      </c>
      <c r="M93" s="279">
        <f t="shared" si="102"/>
        <v>186</v>
      </c>
      <c r="N93" s="282"/>
      <c r="O93" s="278">
        <v>2</v>
      </c>
      <c r="P93" s="286" t="s">
        <v>608</v>
      </c>
      <c r="Q93" s="284">
        <f>LEN(P93)</f>
        <v>223</v>
      </c>
      <c r="S93" s="277">
        <v>2</v>
      </c>
      <c r="T93" s="278">
        <v>2</v>
      </c>
      <c r="U93" s="281" t="s">
        <v>624</v>
      </c>
      <c r="V93" s="279">
        <f t="shared" si="103"/>
        <v>240</v>
      </c>
      <c r="W93" s="282"/>
      <c r="X93" s="278">
        <v>2</v>
      </c>
      <c r="Y93" s="286" t="s">
        <v>625</v>
      </c>
      <c r="Z93" s="284">
        <f>LEN(Y93)</f>
        <v>247</v>
      </c>
      <c r="AB93" s="277">
        <v>2</v>
      </c>
      <c r="AC93" s="278">
        <v>2</v>
      </c>
      <c r="AD93" s="281" t="s">
        <v>661</v>
      </c>
      <c r="AE93" s="279">
        <f t="shared" si="104"/>
        <v>94</v>
      </c>
      <c r="AF93" s="282"/>
      <c r="AG93" s="278">
        <v>2</v>
      </c>
      <c r="AH93" s="286" t="s">
        <v>662</v>
      </c>
      <c r="AI93" s="284">
        <f>LEN(AH93)</f>
        <v>151</v>
      </c>
      <c r="AK93" s="277">
        <v>2</v>
      </c>
      <c r="AL93" s="278">
        <v>2</v>
      </c>
      <c r="AM93" s="286" t="s">
        <v>710</v>
      </c>
      <c r="AN93" s="279">
        <f t="shared" si="105"/>
        <v>251</v>
      </c>
      <c r="AO93" s="282"/>
      <c r="AP93" s="278">
        <v>2</v>
      </c>
      <c r="AQ93" s="286" t="s">
        <v>711</v>
      </c>
      <c r="AR93" s="284">
        <f>LEN(AQ93)</f>
        <v>216</v>
      </c>
      <c r="AT93" s="277">
        <v>2</v>
      </c>
      <c r="AU93" s="278">
        <v>2</v>
      </c>
      <c r="AV93" s="286" t="s">
        <v>764</v>
      </c>
      <c r="AW93" s="279">
        <f t="shared" si="106"/>
        <v>204</v>
      </c>
      <c r="AX93" s="282"/>
      <c r="AY93" s="278">
        <v>2</v>
      </c>
      <c r="AZ93" s="286" t="s">
        <v>765</v>
      </c>
      <c r="BA93" s="284">
        <f>LEN(AZ93)</f>
        <v>210</v>
      </c>
    </row>
    <row r="94" spans="1:53" s="292" customFormat="1" ht="60">
      <c r="A94" s="277">
        <v>3</v>
      </c>
      <c r="B94" s="278"/>
      <c r="C94" s="286"/>
      <c r="D94" s="279">
        <f t="shared" si="101"/>
        <v>0</v>
      </c>
      <c r="E94" s="282"/>
      <c r="F94" s="278"/>
      <c r="G94" s="286"/>
      <c r="H94" s="284">
        <f>LEN(G94)</f>
        <v>0</v>
      </c>
      <c r="J94" s="277">
        <v>3</v>
      </c>
      <c r="K94" s="278"/>
      <c r="L94" s="286"/>
      <c r="M94" s="279">
        <f t="shared" si="102"/>
        <v>0</v>
      </c>
      <c r="N94" s="282"/>
      <c r="O94" s="278"/>
      <c r="P94" s="286"/>
      <c r="Q94" s="284">
        <f>LEN(P94)</f>
        <v>0</v>
      </c>
      <c r="S94" s="277">
        <v>3</v>
      </c>
      <c r="T94" s="278"/>
      <c r="U94" s="286"/>
      <c r="V94" s="279">
        <f t="shared" si="103"/>
        <v>0</v>
      </c>
      <c r="W94" s="282"/>
      <c r="X94" s="278"/>
      <c r="Y94" s="286"/>
      <c r="Z94" s="284">
        <f>LEN(Y94)</f>
        <v>0</v>
      </c>
      <c r="AB94" s="277">
        <v>3</v>
      </c>
      <c r="AC94" s="278">
        <v>3</v>
      </c>
      <c r="AD94" s="286" t="s">
        <v>663</v>
      </c>
      <c r="AE94" s="279">
        <f t="shared" si="104"/>
        <v>126</v>
      </c>
      <c r="AF94" s="282"/>
      <c r="AG94" s="278">
        <v>3</v>
      </c>
      <c r="AH94" s="286" t="s">
        <v>664</v>
      </c>
      <c r="AI94" s="284">
        <f>LEN(AH94)</f>
        <v>171</v>
      </c>
      <c r="AK94" s="277">
        <v>3</v>
      </c>
      <c r="AL94" s="278">
        <v>3</v>
      </c>
      <c r="AM94" s="286" t="s">
        <v>712</v>
      </c>
      <c r="AN94" s="279">
        <f t="shared" si="105"/>
        <v>76</v>
      </c>
      <c r="AO94" s="282"/>
      <c r="AP94" s="278">
        <v>3</v>
      </c>
      <c r="AQ94" s="286" t="s">
        <v>713</v>
      </c>
      <c r="AR94" s="284">
        <f>LEN(AQ94)</f>
        <v>119</v>
      </c>
      <c r="AT94" s="277">
        <v>3</v>
      </c>
      <c r="AU94" s="278">
        <v>3</v>
      </c>
      <c r="AV94" s="286" t="s">
        <v>766</v>
      </c>
      <c r="AW94" s="279">
        <f t="shared" si="106"/>
        <v>76</v>
      </c>
      <c r="AX94" s="282"/>
      <c r="AY94" s="278">
        <v>3</v>
      </c>
      <c r="AZ94" s="286" t="s">
        <v>767</v>
      </c>
      <c r="BA94" s="284">
        <f>LEN(AZ94)</f>
        <v>174</v>
      </c>
    </row>
    <row r="95" spans="1:53" s="292" customFormat="1" ht="60">
      <c r="A95" s="277">
        <v>4</v>
      </c>
      <c r="B95" s="278"/>
      <c r="C95" s="286"/>
      <c r="D95" s="279">
        <f t="shared" si="101"/>
        <v>0</v>
      </c>
      <c r="E95" s="282"/>
      <c r="F95" s="278"/>
      <c r="G95" s="286"/>
      <c r="H95" s="284">
        <f>LEN(G95)</f>
        <v>0</v>
      </c>
      <c r="J95" s="277">
        <v>4</v>
      </c>
      <c r="K95" s="278"/>
      <c r="L95" s="286"/>
      <c r="M95" s="279">
        <f t="shared" si="102"/>
        <v>0</v>
      </c>
      <c r="N95" s="282"/>
      <c r="O95" s="278"/>
      <c r="P95" s="286"/>
      <c r="Q95" s="284">
        <f>LEN(P95)</f>
        <v>0</v>
      </c>
      <c r="S95" s="277">
        <v>4</v>
      </c>
      <c r="T95" s="278"/>
      <c r="U95" s="286"/>
      <c r="V95" s="279">
        <f t="shared" si="103"/>
        <v>0</v>
      </c>
      <c r="W95" s="282"/>
      <c r="X95" s="278"/>
      <c r="Y95" s="286"/>
      <c r="Z95" s="284">
        <f>LEN(Y95)</f>
        <v>0</v>
      </c>
      <c r="AB95" s="277">
        <v>4</v>
      </c>
      <c r="AC95" s="278">
        <v>4</v>
      </c>
      <c r="AD95" s="286" t="s">
        <v>665</v>
      </c>
      <c r="AE95" s="279">
        <f t="shared" si="104"/>
        <v>82</v>
      </c>
      <c r="AF95" s="282"/>
      <c r="AG95" s="278"/>
      <c r="AH95" s="286"/>
      <c r="AI95" s="284">
        <f>LEN(AH95)</f>
        <v>0</v>
      </c>
      <c r="AK95" s="277">
        <v>4</v>
      </c>
      <c r="AL95" s="278">
        <v>4</v>
      </c>
      <c r="AM95" s="286" t="s">
        <v>714</v>
      </c>
      <c r="AN95" s="279">
        <f t="shared" si="105"/>
        <v>129</v>
      </c>
      <c r="AO95" s="282"/>
      <c r="AP95" s="278">
        <v>4</v>
      </c>
      <c r="AQ95" s="286"/>
      <c r="AR95" s="284">
        <f>LEN(AQ95)</f>
        <v>0</v>
      </c>
      <c r="AT95" s="277">
        <v>4</v>
      </c>
      <c r="AU95" s="278">
        <v>4</v>
      </c>
      <c r="AV95" s="286" t="s">
        <v>714</v>
      </c>
      <c r="AW95" s="279">
        <f t="shared" si="106"/>
        <v>129</v>
      </c>
      <c r="AX95" s="282"/>
      <c r="AY95" s="278"/>
      <c r="AZ95" s="286"/>
      <c r="BA95" s="284">
        <f>LEN(AZ95)</f>
        <v>0</v>
      </c>
    </row>
    <row r="96" spans="1:53" s="292" customFormat="1" ht="60">
      <c r="A96" s="277">
        <v>5</v>
      </c>
      <c r="B96" s="278"/>
      <c r="C96" s="286"/>
      <c r="D96" s="279">
        <f t="shared" si="101"/>
        <v>0</v>
      </c>
      <c r="E96" s="282"/>
      <c r="F96" s="278"/>
      <c r="G96" s="286"/>
      <c r="H96" s="284">
        <f>LEN(G96)</f>
        <v>0</v>
      </c>
      <c r="J96" s="277">
        <v>5</v>
      </c>
      <c r="K96" s="278"/>
      <c r="L96" s="286"/>
      <c r="M96" s="279">
        <f t="shared" si="102"/>
        <v>0</v>
      </c>
      <c r="N96" s="282"/>
      <c r="O96" s="278"/>
      <c r="P96" s="286"/>
      <c r="Q96" s="284">
        <f>LEN(P96)</f>
        <v>0</v>
      </c>
      <c r="S96" s="277">
        <v>5</v>
      </c>
      <c r="T96" s="278"/>
      <c r="U96" s="286"/>
      <c r="V96" s="279">
        <f t="shared" si="103"/>
        <v>0</v>
      </c>
      <c r="W96" s="282"/>
      <c r="X96" s="278"/>
      <c r="Y96" s="286"/>
      <c r="Z96" s="284">
        <f>LEN(Y96)</f>
        <v>0</v>
      </c>
      <c r="AB96" s="277">
        <v>5</v>
      </c>
      <c r="AC96" s="278">
        <v>5</v>
      </c>
      <c r="AD96" s="286" t="s">
        <v>666</v>
      </c>
      <c r="AE96" s="279">
        <f t="shared" si="104"/>
        <v>147</v>
      </c>
      <c r="AF96" s="282"/>
      <c r="AG96" s="278"/>
      <c r="AH96" s="286"/>
      <c r="AI96" s="284">
        <f>LEN(AH96)</f>
        <v>0</v>
      </c>
      <c r="AK96" s="277">
        <v>5</v>
      </c>
      <c r="AL96" s="278">
        <v>5</v>
      </c>
      <c r="AM96" s="286"/>
      <c r="AN96" s="279">
        <f t="shared" si="105"/>
        <v>0</v>
      </c>
      <c r="AO96" s="282"/>
      <c r="AP96" s="278">
        <v>5</v>
      </c>
      <c r="AQ96" s="286"/>
      <c r="AR96" s="284">
        <f>LEN(AQ96)</f>
        <v>0</v>
      </c>
      <c r="AT96" s="277">
        <v>5</v>
      </c>
      <c r="AU96" s="278">
        <v>5</v>
      </c>
      <c r="AV96" s="286"/>
      <c r="AW96" s="279">
        <f t="shared" si="106"/>
        <v>0</v>
      </c>
      <c r="AX96" s="282"/>
      <c r="AY96" s="278"/>
      <c r="AZ96" s="286"/>
      <c r="BA96" s="284">
        <f>LEN(AZ96)</f>
        <v>0</v>
      </c>
    </row>
    <row r="97" spans="1:53" s="260" customFormat="1">
      <c r="A97" s="254">
        <v>6</v>
      </c>
      <c r="B97" s="255"/>
      <c r="C97" s="252"/>
      <c r="D97" s="256">
        <f t="shared" si="101"/>
        <v>0</v>
      </c>
      <c r="E97" s="257"/>
      <c r="F97" s="255"/>
      <c r="G97" s="252"/>
      <c r="H97" s="259">
        <f t="shared" ref="H97:H101" si="107">LEN(G97)</f>
        <v>0</v>
      </c>
      <c r="J97" s="254">
        <v>6</v>
      </c>
      <c r="K97" s="255"/>
      <c r="L97" s="252"/>
      <c r="M97" s="256">
        <f t="shared" si="102"/>
        <v>0</v>
      </c>
      <c r="N97" s="257"/>
      <c r="O97" s="255"/>
      <c r="P97" s="252"/>
      <c r="Q97" s="259">
        <f t="shared" ref="Q97:Q101" si="108">LEN(P97)</f>
        <v>0</v>
      </c>
      <c r="S97" s="254">
        <v>6</v>
      </c>
      <c r="T97" s="255"/>
      <c r="U97" s="252"/>
      <c r="V97" s="256">
        <f t="shared" si="103"/>
        <v>0</v>
      </c>
      <c r="W97" s="257"/>
      <c r="X97" s="255"/>
      <c r="Y97" s="252"/>
      <c r="Z97" s="259">
        <f t="shared" ref="Z97:Z101" si="109">LEN(Y97)</f>
        <v>0</v>
      </c>
      <c r="AB97" s="254">
        <v>6</v>
      </c>
      <c r="AC97" s="255"/>
      <c r="AD97" s="252"/>
      <c r="AE97" s="256">
        <f t="shared" si="104"/>
        <v>0</v>
      </c>
      <c r="AF97" s="257"/>
      <c r="AG97" s="255"/>
      <c r="AH97" s="252"/>
      <c r="AI97" s="259">
        <f t="shared" ref="AI97:AI101" si="110">LEN(AH97)</f>
        <v>0</v>
      </c>
      <c r="AK97" s="254">
        <v>6</v>
      </c>
      <c r="AL97" s="255">
        <v>6</v>
      </c>
      <c r="AM97" s="252"/>
      <c r="AN97" s="256">
        <f t="shared" si="105"/>
        <v>0</v>
      </c>
      <c r="AO97" s="257"/>
      <c r="AP97" s="255"/>
      <c r="AQ97" s="252"/>
      <c r="AR97" s="259">
        <f t="shared" ref="AR97:AR101" si="111">LEN(AQ97)</f>
        <v>0</v>
      </c>
      <c r="AT97" s="254">
        <v>6</v>
      </c>
      <c r="AU97" s="255">
        <v>6</v>
      </c>
      <c r="AV97" s="252"/>
      <c r="AW97" s="256">
        <f t="shared" si="106"/>
        <v>0</v>
      </c>
      <c r="AX97" s="257"/>
      <c r="AY97" s="255"/>
      <c r="AZ97" s="252"/>
      <c r="BA97" s="259">
        <f t="shared" ref="BA97:BA101" si="112">LEN(AZ97)</f>
        <v>0</v>
      </c>
    </row>
    <row r="98" spans="1:53" s="260" customFormat="1">
      <c r="A98" s="254">
        <v>7</v>
      </c>
      <c r="B98" s="255"/>
      <c r="C98" s="252"/>
      <c r="D98" s="256">
        <f t="shared" si="101"/>
        <v>0</v>
      </c>
      <c r="E98" s="257"/>
      <c r="F98" s="255"/>
      <c r="G98" s="252"/>
      <c r="H98" s="259">
        <f t="shared" si="107"/>
        <v>0</v>
      </c>
      <c r="J98" s="254">
        <v>7</v>
      </c>
      <c r="K98" s="255"/>
      <c r="L98" s="252"/>
      <c r="M98" s="256">
        <f t="shared" si="102"/>
        <v>0</v>
      </c>
      <c r="N98" s="257"/>
      <c r="O98" s="255"/>
      <c r="P98" s="252"/>
      <c r="Q98" s="259">
        <f t="shared" si="108"/>
        <v>0</v>
      </c>
      <c r="S98" s="254">
        <v>7</v>
      </c>
      <c r="T98" s="255"/>
      <c r="U98" s="252"/>
      <c r="V98" s="256">
        <f t="shared" si="103"/>
        <v>0</v>
      </c>
      <c r="W98" s="257"/>
      <c r="X98" s="255"/>
      <c r="Y98" s="252"/>
      <c r="Z98" s="259">
        <f t="shared" si="109"/>
        <v>0</v>
      </c>
      <c r="AB98" s="254">
        <v>7</v>
      </c>
      <c r="AC98" s="255"/>
      <c r="AD98" s="252"/>
      <c r="AE98" s="256">
        <f t="shared" si="104"/>
        <v>0</v>
      </c>
      <c r="AF98" s="257"/>
      <c r="AG98" s="255"/>
      <c r="AH98" s="252"/>
      <c r="AI98" s="259">
        <f t="shared" si="110"/>
        <v>0</v>
      </c>
      <c r="AK98" s="254">
        <v>7</v>
      </c>
      <c r="AL98" s="255"/>
      <c r="AM98" s="252"/>
      <c r="AN98" s="256">
        <f t="shared" si="105"/>
        <v>0</v>
      </c>
      <c r="AO98" s="257"/>
      <c r="AP98" s="255"/>
      <c r="AQ98" s="252"/>
      <c r="AR98" s="259">
        <f t="shared" si="111"/>
        <v>0</v>
      </c>
      <c r="AT98" s="254">
        <v>7</v>
      </c>
      <c r="AU98" s="255"/>
      <c r="AV98" s="252"/>
      <c r="AW98" s="256">
        <f t="shared" si="106"/>
        <v>0</v>
      </c>
      <c r="AX98" s="257"/>
      <c r="AY98" s="255"/>
      <c r="AZ98" s="252"/>
      <c r="BA98" s="259">
        <f t="shared" si="112"/>
        <v>0</v>
      </c>
    </row>
    <row r="99" spans="1:53" s="260" customFormat="1">
      <c r="A99" s="254">
        <v>8</v>
      </c>
      <c r="B99" s="255"/>
      <c r="C99" s="252"/>
      <c r="D99" s="256">
        <f t="shared" si="101"/>
        <v>0</v>
      </c>
      <c r="E99" s="257"/>
      <c r="F99" s="255"/>
      <c r="G99" s="252"/>
      <c r="H99" s="259">
        <f t="shared" si="107"/>
        <v>0</v>
      </c>
      <c r="J99" s="254">
        <v>8</v>
      </c>
      <c r="K99" s="255"/>
      <c r="L99" s="252"/>
      <c r="M99" s="256">
        <f t="shared" si="102"/>
        <v>0</v>
      </c>
      <c r="N99" s="257"/>
      <c r="O99" s="255"/>
      <c r="P99" s="252"/>
      <c r="Q99" s="259">
        <f t="shared" si="108"/>
        <v>0</v>
      </c>
      <c r="S99" s="254">
        <v>8</v>
      </c>
      <c r="T99" s="255"/>
      <c r="U99" s="252"/>
      <c r="V99" s="256">
        <f t="shared" si="103"/>
        <v>0</v>
      </c>
      <c r="W99" s="257"/>
      <c r="X99" s="255"/>
      <c r="Y99" s="252"/>
      <c r="Z99" s="259">
        <f t="shared" si="109"/>
        <v>0</v>
      </c>
      <c r="AB99" s="254">
        <v>8</v>
      </c>
      <c r="AC99" s="255"/>
      <c r="AD99" s="252"/>
      <c r="AE99" s="256">
        <f t="shared" si="104"/>
        <v>0</v>
      </c>
      <c r="AF99" s="257"/>
      <c r="AG99" s="255"/>
      <c r="AH99" s="252"/>
      <c r="AI99" s="259">
        <f t="shared" si="110"/>
        <v>0</v>
      </c>
      <c r="AK99" s="254">
        <v>8</v>
      </c>
      <c r="AL99" s="255"/>
      <c r="AM99" s="252"/>
      <c r="AN99" s="256">
        <f t="shared" si="105"/>
        <v>0</v>
      </c>
      <c r="AO99" s="257"/>
      <c r="AP99" s="255"/>
      <c r="AQ99" s="252"/>
      <c r="AR99" s="259">
        <f t="shared" si="111"/>
        <v>0</v>
      </c>
      <c r="AT99" s="254">
        <v>8</v>
      </c>
      <c r="AU99" s="255"/>
      <c r="AV99" s="252"/>
      <c r="AW99" s="256">
        <f t="shared" si="106"/>
        <v>0</v>
      </c>
      <c r="AX99" s="257"/>
      <c r="AY99" s="255"/>
      <c r="AZ99" s="252"/>
      <c r="BA99" s="259">
        <f t="shared" si="112"/>
        <v>0</v>
      </c>
    </row>
    <row r="100" spans="1:53" s="260" customFormat="1">
      <c r="A100" s="254">
        <v>9</v>
      </c>
      <c r="B100" s="255"/>
      <c r="C100" s="252"/>
      <c r="D100" s="256">
        <f t="shared" si="101"/>
        <v>0</v>
      </c>
      <c r="E100" s="257"/>
      <c r="F100" s="255"/>
      <c r="G100" s="252"/>
      <c r="H100" s="259">
        <f t="shared" si="107"/>
        <v>0</v>
      </c>
      <c r="J100" s="254">
        <v>9</v>
      </c>
      <c r="K100" s="255"/>
      <c r="L100" s="252"/>
      <c r="M100" s="256">
        <f t="shared" si="102"/>
        <v>0</v>
      </c>
      <c r="N100" s="257"/>
      <c r="O100" s="255"/>
      <c r="P100" s="252"/>
      <c r="Q100" s="259">
        <f t="shared" si="108"/>
        <v>0</v>
      </c>
      <c r="S100" s="254">
        <v>9</v>
      </c>
      <c r="T100" s="255"/>
      <c r="U100" s="252"/>
      <c r="V100" s="256">
        <f t="shared" si="103"/>
        <v>0</v>
      </c>
      <c r="W100" s="257"/>
      <c r="X100" s="255"/>
      <c r="Y100" s="252"/>
      <c r="Z100" s="259">
        <f t="shared" si="109"/>
        <v>0</v>
      </c>
      <c r="AB100" s="254">
        <v>9</v>
      </c>
      <c r="AC100" s="255"/>
      <c r="AD100" s="252"/>
      <c r="AE100" s="256">
        <f t="shared" si="104"/>
        <v>0</v>
      </c>
      <c r="AF100" s="257"/>
      <c r="AG100" s="255"/>
      <c r="AH100" s="252"/>
      <c r="AI100" s="259">
        <f t="shared" si="110"/>
        <v>0</v>
      </c>
      <c r="AK100" s="254">
        <v>9</v>
      </c>
      <c r="AL100" s="255"/>
      <c r="AM100" s="252"/>
      <c r="AN100" s="256">
        <f t="shared" si="105"/>
        <v>0</v>
      </c>
      <c r="AO100" s="257"/>
      <c r="AP100" s="255"/>
      <c r="AQ100" s="252"/>
      <c r="AR100" s="259">
        <f t="shared" si="111"/>
        <v>0</v>
      </c>
      <c r="AT100" s="254">
        <v>9</v>
      </c>
      <c r="AU100" s="255"/>
      <c r="AV100" s="252"/>
      <c r="AW100" s="256">
        <f t="shared" si="106"/>
        <v>0</v>
      </c>
      <c r="AX100" s="257"/>
      <c r="AY100" s="255"/>
      <c r="AZ100" s="252"/>
      <c r="BA100" s="259">
        <f t="shared" si="112"/>
        <v>0</v>
      </c>
    </row>
    <row r="101" spans="1:53" s="260" customFormat="1">
      <c r="A101" s="254">
        <v>10</v>
      </c>
      <c r="B101" s="255"/>
      <c r="C101" s="252"/>
      <c r="D101" s="256">
        <f t="shared" si="101"/>
        <v>0</v>
      </c>
      <c r="E101" s="257"/>
      <c r="F101" s="255"/>
      <c r="G101" s="252"/>
      <c r="H101" s="259">
        <f t="shared" si="107"/>
        <v>0</v>
      </c>
      <c r="J101" s="254">
        <v>10</v>
      </c>
      <c r="K101" s="255"/>
      <c r="L101" s="252"/>
      <c r="M101" s="256">
        <f t="shared" si="102"/>
        <v>0</v>
      </c>
      <c r="N101" s="257"/>
      <c r="O101" s="255"/>
      <c r="P101" s="252"/>
      <c r="Q101" s="259">
        <f t="shared" si="108"/>
        <v>0</v>
      </c>
      <c r="S101" s="254">
        <v>10</v>
      </c>
      <c r="T101" s="255"/>
      <c r="U101" s="252"/>
      <c r="V101" s="256">
        <f t="shared" si="103"/>
        <v>0</v>
      </c>
      <c r="W101" s="257"/>
      <c r="X101" s="255"/>
      <c r="Y101" s="252"/>
      <c r="Z101" s="259">
        <f t="shared" si="109"/>
        <v>0</v>
      </c>
      <c r="AB101" s="254">
        <v>10</v>
      </c>
      <c r="AC101" s="255"/>
      <c r="AD101" s="252"/>
      <c r="AE101" s="256">
        <f t="shared" si="104"/>
        <v>0</v>
      </c>
      <c r="AF101" s="257"/>
      <c r="AG101" s="255"/>
      <c r="AH101" s="252"/>
      <c r="AI101" s="259">
        <f t="shared" si="110"/>
        <v>0</v>
      </c>
      <c r="AK101" s="254">
        <v>10</v>
      </c>
      <c r="AL101" s="255"/>
      <c r="AM101" s="252"/>
      <c r="AN101" s="256">
        <f t="shared" si="105"/>
        <v>0</v>
      </c>
      <c r="AO101" s="257"/>
      <c r="AP101" s="255"/>
      <c r="AQ101" s="252"/>
      <c r="AR101" s="259">
        <f t="shared" si="111"/>
        <v>0</v>
      </c>
      <c r="AT101" s="254">
        <v>10</v>
      </c>
      <c r="AU101" s="255"/>
      <c r="AV101" s="252"/>
      <c r="AW101" s="256">
        <f t="shared" si="106"/>
        <v>0</v>
      </c>
      <c r="AX101" s="257"/>
      <c r="AY101" s="255"/>
      <c r="AZ101" s="252"/>
      <c r="BA101" s="259">
        <f t="shared" si="112"/>
        <v>0</v>
      </c>
    </row>
    <row r="102" spans="1:53">
      <c r="A102" s="165"/>
      <c r="B102" s="165"/>
      <c r="C102" s="166" t="s">
        <v>181</v>
      </c>
      <c r="D102" s="167">
        <f>COUNTA(C92:C101)</f>
        <v>2</v>
      </c>
      <c r="E102" s="161"/>
      <c r="F102" s="165"/>
      <c r="G102" s="166" t="s">
        <v>181</v>
      </c>
      <c r="H102" s="167">
        <f>COUNTA(G92:G101)</f>
        <v>2</v>
      </c>
      <c r="J102" s="165"/>
      <c r="K102" s="165"/>
      <c r="L102" s="166" t="s">
        <v>181</v>
      </c>
      <c r="M102" s="167">
        <f>COUNTA(L92:L101)</f>
        <v>2</v>
      </c>
      <c r="N102" s="161"/>
      <c r="O102" s="165"/>
      <c r="P102" s="166" t="s">
        <v>181</v>
      </c>
      <c r="Q102" s="167">
        <f>COUNTA(P92:P101)</f>
        <v>2</v>
      </c>
      <c r="S102" s="165"/>
      <c r="T102" s="165"/>
      <c r="U102" s="166" t="s">
        <v>181</v>
      </c>
      <c r="V102" s="167">
        <f>COUNTA(U92:U101)</f>
        <v>2</v>
      </c>
      <c r="W102" s="161"/>
      <c r="X102" s="165"/>
      <c r="Y102" s="166" t="s">
        <v>181</v>
      </c>
      <c r="Z102" s="167">
        <f>COUNTA(Y92:Y101)</f>
        <v>2</v>
      </c>
      <c r="AB102" s="165"/>
      <c r="AC102" s="165"/>
      <c r="AD102" s="166" t="s">
        <v>181</v>
      </c>
      <c r="AE102" s="167">
        <f>COUNTA(AD92:AD101)</f>
        <v>5</v>
      </c>
      <c r="AF102" s="161"/>
      <c r="AG102" s="165"/>
      <c r="AH102" s="166" t="s">
        <v>181</v>
      </c>
      <c r="AI102" s="167">
        <f>COUNTA(AH92:AH101)</f>
        <v>3</v>
      </c>
      <c r="AK102" s="165"/>
      <c r="AL102" s="165"/>
      <c r="AM102" s="166" t="s">
        <v>181</v>
      </c>
      <c r="AN102" s="167">
        <f>COUNTA(AM92:AM101)</f>
        <v>4</v>
      </c>
      <c r="AO102" s="161"/>
      <c r="AP102" s="165"/>
      <c r="AQ102" s="166" t="s">
        <v>181</v>
      </c>
      <c r="AR102" s="167">
        <f>COUNTA(AQ92:AQ101)</f>
        <v>3</v>
      </c>
      <c r="AT102" s="165"/>
      <c r="AU102" s="165"/>
      <c r="AV102" s="166" t="s">
        <v>181</v>
      </c>
      <c r="AW102" s="167">
        <f>COUNTA(AV92:AV101)</f>
        <v>4</v>
      </c>
      <c r="AX102" s="161"/>
      <c r="AY102" s="165"/>
      <c r="AZ102" s="166" t="s">
        <v>181</v>
      </c>
      <c r="BA102" s="167">
        <f>COUNTA(AZ92:AZ101)</f>
        <v>3</v>
      </c>
    </row>
    <row r="103" spans="1:53"/>
    <row r="104" spans="1:53"/>
    <row r="105" spans="1:53" ht="18.75">
      <c r="A105" s="161"/>
      <c r="B105" s="458" t="s">
        <v>187</v>
      </c>
      <c r="C105" s="458"/>
      <c r="D105" s="458"/>
      <c r="E105" s="458"/>
      <c r="F105" s="458"/>
      <c r="G105" s="458"/>
      <c r="H105" s="458"/>
      <c r="J105" s="161"/>
      <c r="K105" s="458" t="s">
        <v>187</v>
      </c>
      <c r="L105" s="458"/>
      <c r="M105" s="458"/>
      <c r="N105" s="458"/>
      <c r="O105" s="458"/>
      <c r="P105" s="458"/>
      <c r="Q105" s="458"/>
      <c r="S105" s="161"/>
      <c r="T105" s="458" t="s">
        <v>187</v>
      </c>
      <c r="U105" s="458"/>
      <c r="V105" s="458"/>
      <c r="W105" s="458"/>
      <c r="X105" s="458"/>
      <c r="Y105" s="458"/>
      <c r="Z105" s="458"/>
      <c r="AB105" s="161"/>
      <c r="AC105" s="458" t="s">
        <v>187</v>
      </c>
      <c r="AD105" s="458"/>
      <c r="AE105" s="458"/>
      <c r="AF105" s="458"/>
      <c r="AG105" s="458"/>
      <c r="AH105" s="458"/>
      <c r="AI105" s="458"/>
      <c r="AK105" s="161"/>
      <c r="AL105" s="458" t="s">
        <v>187</v>
      </c>
      <c r="AM105" s="458"/>
      <c r="AN105" s="458"/>
      <c r="AO105" s="458"/>
      <c r="AP105" s="458"/>
      <c r="AQ105" s="458"/>
      <c r="AR105" s="458"/>
      <c r="AT105" s="161"/>
      <c r="AU105" s="458" t="s">
        <v>187</v>
      </c>
      <c r="AV105" s="458"/>
      <c r="AW105" s="458"/>
      <c r="AX105" s="458"/>
      <c r="AY105" s="458"/>
      <c r="AZ105" s="458"/>
      <c r="BA105" s="458"/>
    </row>
    <row r="106" spans="1:53">
      <c r="A106" s="168"/>
      <c r="B106" s="168"/>
      <c r="C106" s="168"/>
      <c r="D106" s="168"/>
      <c r="E106" s="168"/>
      <c r="F106" s="168"/>
      <c r="G106" s="168"/>
      <c r="H106" s="168"/>
      <c r="J106" s="168"/>
      <c r="K106" s="168"/>
      <c r="L106" s="168"/>
      <c r="M106" s="168"/>
      <c r="N106" s="168"/>
      <c r="O106" s="168"/>
      <c r="P106" s="168"/>
      <c r="Q106" s="168"/>
      <c r="S106" s="168"/>
      <c r="T106" s="168"/>
      <c r="U106" s="168"/>
      <c r="V106" s="168"/>
      <c r="W106" s="168"/>
      <c r="X106" s="168"/>
      <c r="Y106" s="168"/>
      <c r="Z106" s="168"/>
      <c r="AB106" s="168"/>
      <c r="AC106" s="168"/>
      <c r="AD106" s="168"/>
      <c r="AE106" s="168"/>
      <c r="AF106" s="168"/>
      <c r="AG106" s="168"/>
      <c r="AH106" s="168"/>
      <c r="AI106" s="168"/>
      <c r="AK106" s="168"/>
      <c r="AL106" s="168"/>
      <c r="AM106" s="168"/>
      <c r="AN106" s="168"/>
      <c r="AO106" s="168"/>
      <c r="AP106" s="168"/>
      <c r="AQ106" s="168"/>
      <c r="AR106" s="168"/>
      <c r="AT106" s="168"/>
      <c r="AU106" s="168"/>
      <c r="AV106" s="168"/>
      <c r="AW106" s="168"/>
      <c r="AX106" s="168"/>
      <c r="AY106" s="168"/>
      <c r="AZ106" s="168"/>
      <c r="BA106" s="168"/>
    </row>
    <row r="107" spans="1:53">
      <c r="A107" s="455" t="s">
        <v>22</v>
      </c>
      <c r="B107" s="455" t="s">
        <v>178</v>
      </c>
      <c r="C107" s="457" t="s">
        <v>179</v>
      </c>
      <c r="D107" s="455" t="s">
        <v>180</v>
      </c>
      <c r="E107" s="164"/>
      <c r="F107" s="455" t="s">
        <v>178</v>
      </c>
      <c r="G107" s="457" t="s">
        <v>179</v>
      </c>
      <c r="H107" s="455" t="s">
        <v>180</v>
      </c>
      <c r="J107" s="455" t="s">
        <v>22</v>
      </c>
      <c r="K107" s="455" t="s">
        <v>178</v>
      </c>
      <c r="L107" s="457" t="s">
        <v>179</v>
      </c>
      <c r="M107" s="455" t="s">
        <v>180</v>
      </c>
      <c r="N107" s="164"/>
      <c r="O107" s="455" t="s">
        <v>178</v>
      </c>
      <c r="P107" s="457" t="s">
        <v>179</v>
      </c>
      <c r="Q107" s="455" t="s">
        <v>180</v>
      </c>
      <c r="S107" s="455" t="s">
        <v>22</v>
      </c>
      <c r="T107" s="455" t="s">
        <v>178</v>
      </c>
      <c r="U107" s="457" t="s">
        <v>179</v>
      </c>
      <c r="V107" s="455" t="s">
        <v>180</v>
      </c>
      <c r="W107" s="164"/>
      <c r="X107" s="455" t="s">
        <v>178</v>
      </c>
      <c r="Y107" s="457" t="s">
        <v>179</v>
      </c>
      <c r="Z107" s="455" t="s">
        <v>180</v>
      </c>
      <c r="AB107" s="455" t="s">
        <v>22</v>
      </c>
      <c r="AC107" s="455" t="s">
        <v>178</v>
      </c>
      <c r="AD107" s="457" t="s">
        <v>179</v>
      </c>
      <c r="AE107" s="455" t="s">
        <v>180</v>
      </c>
      <c r="AF107" s="164"/>
      <c r="AG107" s="455" t="s">
        <v>178</v>
      </c>
      <c r="AH107" s="457" t="s">
        <v>179</v>
      </c>
      <c r="AI107" s="455" t="s">
        <v>180</v>
      </c>
      <c r="AK107" s="455" t="s">
        <v>22</v>
      </c>
      <c r="AL107" s="455" t="s">
        <v>178</v>
      </c>
      <c r="AM107" s="457" t="s">
        <v>179</v>
      </c>
      <c r="AN107" s="455" t="s">
        <v>180</v>
      </c>
      <c r="AO107" s="164"/>
      <c r="AP107" s="455" t="s">
        <v>178</v>
      </c>
      <c r="AQ107" s="457" t="s">
        <v>179</v>
      </c>
      <c r="AR107" s="455" t="s">
        <v>180</v>
      </c>
      <c r="AT107" s="455" t="s">
        <v>22</v>
      </c>
      <c r="AU107" s="455" t="s">
        <v>178</v>
      </c>
      <c r="AV107" s="457" t="s">
        <v>179</v>
      </c>
      <c r="AW107" s="455" t="s">
        <v>180</v>
      </c>
      <c r="AX107" s="164"/>
      <c r="AY107" s="455" t="s">
        <v>178</v>
      </c>
      <c r="AZ107" s="457" t="s">
        <v>179</v>
      </c>
      <c r="BA107" s="455" t="s">
        <v>180</v>
      </c>
    </row>
    <row r="108" spans="1:53">
      <c r="A108" s="456"/>
      <c r="B108" s="456"/>
      <c r="C108" s="457"/>
      <c r="D108" s="456"/>
      <c r="E108" s="161"/>
      <c r="F108" s="456"/>
      <c r="G108" s="457"/>
      <c r="H108" s="456"/>
      <c r="J108" s="456"/>
      <c r="K108" s="456"/>
      <c r="L108" s="457"/>
      <c r="M108" s="456"/>
      <c r="N108" s="161"/>
      <c r="O108" s="456"/>
      <c r="P108" s="457"/>
      <c r="Q108" s="456"/>
      <c r="S108" s="456"/>
      <c r="T108" s="456"/>
      <c r="U108" s="457"/>
      <c r="V108" s="456"/>
      <c r="W108" s="161"/>
      <c r="X108" s="456"/>
      <c r="Y108" s="457"/>
      <c r="Z108" s="456"/>
      <c r="AB108" s="456"/>
      <c r="AC108" s="456"/>
      <c r="AD108" s="457"/>
      <c r="AE108" s="456"/>
      <c r="AF108" s="161"/>
      <c r="AG108" s="456"/>
      <c r="AH108" s="457"/>
      <c r="AI108" s="456"/>
      <c r="AK108" s="456"/>
      <c r="AL108" s="456"/>
      <c r="AM108" s="457"/>
      <c r="AN108" s="456"/>
      <c r="AO108" s="161"/>
      <c r="AP108" s="456"/>
      <c r="AQ108" s="457"/>
      <c r="AR108" s="456"/>
      <c r="AT108" s="456"/>
      <c r="AU108" s="456"/>
      <c r="AV108" s="457"/>
      <c r="AW108" s="456"/>
      <c r="AX108" s="161"/>
      <c r="AY108" s="456"/>
      <c r="AZ108" s="457"/>
      <c r="BA108" s="456"/>
    </row>
    <row r="109" spans="1:53" s="292" customFormat="1" ht="120">
      <c r="A109" s="277">
        <v>1</v>
      </c>
      <c r="B109" s="278">
        <v>1</v>
      </c>
      <c r="C109" s="286" t="s">
        <v>591</v>
      </c>
      <c r="D109" s="279">
        <f t="shared" ref="D109:D110" si="113">LEN(C109)</f>
        <v>241</v>
      </c>
      <c r="E109" s="282"/>
      <c r="F109" s="278">
        <v>1</v>
      </c>
      <c r="G109" s="414" t="s">
        <v>959</v>
      </c>
      <c r="H109" s="284">
        <f>LEN(G109)</f>
        <v>213</v>
      </c>
      <c r="J109" s="277">
        <v>1</v>
      </c>
      <c r="K109" s="278">
        <v>1</v>
      </c>
      <c r="L109" s="413" t="s">
        <v>965</v>
      </c>
      <c r="M109" s="279">
        <f t="shared" ref="M109:M118" si="114">LEN(L109)</f>
        <v>202</v>
      </c>
      <c r="N109" s="282"/>
      <c r="O109" s="278">
        <v>1</v>
      </c>
      <c r="P109" s="286" t="s">
        <v>609</v>
      </c>
      <c r="Q109" s="284">
        <f>LEN(P109)</f>
        <v>251</v>
      </c>
      <c r="S109" s="277">
        <v>1</v>
      </c>
      <c r="T109" s="278">
        <v>1</v>
      </c>
      <c r="U109" s="413" t="s">
        <v>972</v>
      </c>
      <c r="V109" s="279">
        <f t="shared" ref="V109:V118" si="115">LEN(U109)</f>
        <v>229</v>
      </c>
      <c r="W109" s="282"/>
      <c r="X109" s="278">
        <v>1</v>
      </c>
      <c r="Y109" s="286" t="s">
        <v>626</v>
      </c>
      <c r="Z109" s="284">
        <f>LEN(Y109)</f>
        <v>249</v>
      </c>
      <c r="AB109" s="277">
        <v>1</v>
      </c>
      <c r="AC109" s="278">
        <v>1</v>
      </c>
      <c r="AD109" s="286" t="s">
        <v>667</v>
      </c>
      <c r="AE109" s="279">
        <f t="shared" ref="AE109:AE118" si="116">LEN(AD109)</f>
        <v>123</v>
      </c>
      <c r="AF109" s="282"/>
      <c r="AG109" s="278">
        <v>1</v>
      </c>
      <c r="AH109" s="286" t="s">
        <v>668</v>
      </c>
      <c r="AI109" s="284">
        <f>LEN(AH109)</f>
        <v>170</v>
      </c>
      <c r="AK109" s="277">
        <v>1</v>
      </c>
      <c r="AL109" s="278">
        <v>1</v>
      </c>
      <c r="AM109" s="286" t="s">
        <v>715</v>
      </c>
      <c r="AN109" s="279">
        <f t="shared" ref="AN109:AN118" si="117">LEN(AM109)</f>
        <v>232</v>
      </c>
      <c r="AO109" s="282"/>
      <c r="AP109" s="278">
        <v>1</v>
      </c>
      <c r="AQ109" s="286" t="s">
        <v>716</v>
      </c>
      <c r="AR109" s="284">
        <f>LEN(AQ109)</f>
        <v>264</v>
      </c>
      <c r="AT109" s="277">
        <v>1</v>
      </c>
      <c r="AU109" s="278">
        <v>1</v>
      </c>
      <c r="AV109" s="286" t="s">
        <v>768</v>
      </c>
      <c r="AW109" s="279">
        <f t="shared" ref="AW109:AW118" si="118">LEN(AV109)</f>
        <v>331</v>
      </c>
      <c r="AX109" s="282"/>
      <c r="AY109" s="278">
        <v>1</v>
      </c>
      <c r="AZ109" s="286" t="s">
        <v>769</v>
      </c>
      <c r="BA109" s="284">
        <f>LEN(AZ109)</f>
        <v>301</v>
      </c>
    </row>
    <row r="110" spans="1:53" s="292" customFormat="1" ht="180">
      <c r="A110" s="277">
        <v>2</v>
      </c>
      <c r="B110" s="278">
        <v>2</v>
      </c>
      <c r="C110" s="413" t="s">
        <v>958</v>
      </c>
      <c r="D110" s="279">
        <f t="shared" si="113"/>
        <v>212</v>
      </c>
      <c r="E110" s="282"/>
      <c r="F110" s="278">
        <v>2</v>
      </c>
      <c r="G110" s="415" t="s">
        <v>960</v>
      </c>
      <c r="H110" s="284">
        <f>LEN(G110)</f>
        <v>241</v>
      </c>
      <c r="J110" s="277">
        <v>2</v>
      </c>
      <c r="K110" s="278">
        <v>2</v>
      </c>
      <c r="L110" s="412" t="s">
        <v>966</v>
      </c>
      <c r="M110" s="279">
        <f t="shared" si="114"/>
        <v>223</v>
      </c>
      <c r="N110" s="282"/>
      <c r="O110" s="278">
        <v>2</v>
      </c>
      <c r="P110" s="413" t="s">
        <v>967</v>
      </c>
      <c r="Q110" s="284">
        <f>LEN(P110)</f>
        <v>242</v>
      </c>
      <c r="S110" s="277">
        <v>2</v>
      </c>
      <c r="T110" s="278">
        <v>2</v>
      </c>
      <c r="U110" s="281" t="s">
        <v>627</v>
      </c>
      <c r="V110" s="279">
        <f t="shared" si="115"/>
        <v>244</v>
      </c>
      <c r="W110" s="282"/>
      <c r="X110" s="278">
        <v>2</v>
      </c>
      <c r="Y110" s="413" t="s">
        <v>973</v>
      </c>
      <c r="Z110" s="284">
        <f>LEN(Y110)</f>
        <v>244</v>
      </c>
      <c r="AB110" s="277">
        <v>2</v>
      </c>
      <c r="AC110" s="278">
        <v>2</v>
      </c>
      <c r="AD110" s="281" t="s">
        <v>669</v>
      </c>
      <c r="AE110" s="279">
        <f t="shared" si="116"/>
        <v>254</v>
      </c>
      <c r="AF110" s="282"/>
      <c r="AG110" s="278">
        <v>2</v>
      </c>
      <c r="AH110" s="286" t="s">
        <v>670</v>
      </c>
      <c r="AI110" s="284">
        <f>LEN(AH110)</f>
        <v>105</v>
      </c>
      <c r="AK110" s="277">
        <v>2</v>
      </c>
      <c r="AL110" s="278">
        <v>2</v>
      </c>
      <c r="AM110" s="281" t="s">
        <v>717</v>
      </c>
      <c r="AN110" s="279">
        <f t="shared" si="117"/>
        <v>291</v>
      </c>
      <c r="AO110" s="282"/>
      <c r="AP110" s="278">
        <v>2</v>
      </c>
      <c r="AQ110" s="286" t="s">
        <v>718</v>
      </c>
      <c r="AR110" s="284">
        <f>LEN(AQ110)</f>
        <v>369</v>
      </c>
      <c r="AT110" s="277">
        <v>2</v>
      </c>
      <c r="AU110" s="278">
        <v>2</v>
      </c>
      <c r="AV110" s="412" t="s">
        <v>957</v>
      </c>
      <c r="AW110" s="279">
        <f t="shared" si="118"/>
        <v>500</v>
      </c>
      <c r="AX110" s="282"/>
      <c r="AY110" s="278">
        <v>2</v>
      </c>
      <c r="AZ110" s="286" t="s">
        <v>770</v>
      </c>
      <c r="BA110" s="284">
        <f>LEN(AZ110)</f>
        <v>252</v>
      </c>
    </row>
    <row r="111" spans="1:53" s="292" customFormat="1" ht="165">
      <c r="A111" s="277">
        <v>3</v>
      </c>
      <c r="B111" s="278">
        <v>3</v>
      </c>
      <c r="C111" s="415" t="s">
        <v>961</v>
      </c>
      <c r="D111" s="279">
        <f>LEN(C110)</f>
        <v>212</v>
      </c>
      <c r="E111" s="282"/>
      <c r="F111" s="278">
        <v>3</v>
      </c>
      <c r="G111" s="413" t="s">
        <v>964</v>
      </c>
      <c r="H111" s="284">
        <f>LEN(G111)</f>
        <v>249</v>
      </c>
      <c r="J111" s="277">
        <v>3</v>
      </c>
      <c r="K111" s="278">
        <v>3</v>
      </c>
      <c r="L111" s="413" t="s">
        <v>968</v>
      </c>
      <c r="M111" s="279">
        <f t="shared" si="114"/>
        <v>231</v>
      </c>
      <c r="N111" s="282"/>
      <c r="O111" s="278">
        <v>3</v>
      </c>
      <c r="P111" s="413" t="s">
        <v>969</v>
      </c>
      <c r="Q111" s="284">
        <f>LEN(P111)</f>
        <v>233</v>
      </c>
      <c r="S111" s="277">
        <v>3</v>
      </c>
      <c r="T111" s="278">
        <v>3</v>
      </c>
      <c r="U111" s="413" t="s">
        <v>974</v>
      </c>
      <c r="V111" s="279">
        <f t="shared" si="115"/>
        <v>248</v>
      </c>
      <c r="W111" s="282"/>
      <c r="X111" s="278">
        <v>3</v>
      </c>
      <c r="Y111" s="286" t="s">
        <v>628</v>
      </c>
      <c r="Z111" s="284">
        <f>LEN(Y111)</f>
        <v>241</v>
      </c>
      <c r="AB111" s="277">
        <v>3</v>
      </c>
      <c r="AC111" s="278">
        <v>3</v>
      </c>
      <c r="AD111" s="286" t="s">
        <v>671</v>
      </c>
      <c r="AE111" s="279">
        <f t="shared" si="116"/>
        <v>255</v>
      </c>
      <c r="AF111" s="282"/>
      <c r="AG111" s="278">
        <v>3</v>
      </c>
      <c r="AH111" s="286" t="s">
        <v>672</v>
      </c>
      <c r="AI111" s="284">
        <f>LEN(AH111)</f>
        <v>156</v>
      </c>
      <c r="AK111" s="277">
        <v>3</v>
      </c>
      <c r="AL111" s="278">
        <v>3</v>
      </c>
      <c r="AM111" s="286" t="s">
        <v>719</v>
      </c>
      <c r="AN111" s="279">
        <f t="shared" si="117"/>
        <v>438</v>
      </c>
      <c r="AO111" s="282"/>
      <c r="AP111" s="278">
        <v>3</v>
      </c>
      <c r="AQ111" s="286" t="s">
        <v>720</v>
      </c>
      <c r="AR111" s="284">
        <f>LEN(AQ111)</f>
        <v>318</v>
      </c>
      <c r="AT111" s="277">
        <v>3</v>
      </c>
      <c r="AU111" s="278">
        <v>3</v>
      </c>
      <c r="AV111" s="413" t="s">
        <v>976</v>
      </c>
      <c r="AW111" s="279">
        <f t="shared" si="118"/>
        <v>290</v>
      </c>
      <c r="AX111" s="282"/>
      <c r="AY111" s="278">
        <v>3</v>
      </c>
      <c r="AZ111" s="321" t="s">
        <v>771</v>
      </c>
      <c r="BA111" s="284">
        <f>LEN(AZ111)</f>
        <v>222</v>
      </c>
    </row>
    <row r="112" spans="1:53" s="292" customFormat="1" ht="180">
      <c r="A112" s="277">
        <v>4</v>
      </c>
      <c r="B112" s="278">
        <v>4</v>
      </c>
      <c r="C112" s="413" t="s">
        <v>962</v>
      </c>
      <c r="D112" s="279">
        <f t="shared" ref="D112:D118" si="119">LEN(C112)</f>
        <v>227</v>
      </c>
      <c r="E112" s="282"/>
      <c r="F112" s="278">
        <v>4</v>
      </c>
      <c r="G112" s="413" t="s">
        <v>963</v>
      </c>
      <c r="H112" s="284">
        <f>LEN(G112)</f>
        <v>185</v>
      </c>
      <c r="J112" s="277">
        <v>4</v>
      </c>
      <c r="K112" s="278">
        <v>4</v>
      </c>
      <c r="L112" s="413" t="s">
        <v>971</v>
      </c>
      <c r="M112" s="279">
        <f t="shared" si="114"/>
        <v>243</v>
      </c>
      <c r="N112" s="282"/>
      <c r="O112" s="278">
        <v>4</v>
      </c>
      <c r="P112" s="413" t="s">
        <v>970</v>
      </c>
      <c r="Q112" s="284">
        <f>LEN(P112)</f>
        <v>175</v>
      </c>
      <c r="S112" s="277">
        <v>4</v>
      </c>
      <c r="T112" s="278">
        <v>4</v>
      </c>
      <c r="U112" s="413" t="s">
        <v>975</v>
      </c>
      <c r="V112" s="279">
        <f t="shared" si="115"/>
        <v>197</v>
      </c>
      <c r="W112" s="282"/>
      <c r="X112" s="278">
        <v>4</v>
      </c>
      <c r="Y112" s="286" t="s">
        <v>629</v>
      </c>
      <c r="Z112" s="284">
        <f>LEN(Y112)</f>
        <v>205</v>
      </c>
      <c r="AB112" s="277">
        <v>4</v>
      </c>
      <c r="AC112" s="278">
        <v>4</v>
      </c>
      <c r="AD112" s="286" t="s">
        <v>673</v>
      </c>
      <c r="AE112" s="279">
        <f t="shared" si="116"/>
        <v>130</v>
      </c>
      <c r="AF112" s="282"/>
      <c r="AG112" s="278">
        <v>4</v>
      </c>
      <c r="AH112" s="286" t="s">
        <v>674</v>
      </c>
      <c r="AI112" s="284">
        <f>LEN(AH112)</f>
        <v>119</v>
      </c>
      <c r="AK112" s="277">
        <v>4</v>
      </c>
      <c r="AL112" s="278">
        <v>4</v>
      </c>
      <c r="AM112" s="286" t="s">
        <v>721</v>
      </c>
      <c r="AN112" s="279">
        <f t="shared" si="117"/>
        <v>435</v>
      </c>
      <c r="AO112" s="282"/>
      <c r="AP112" s="278">
        <v>4</v>
      </c>
      <c r="AQ112" s="286" t="s">
        <v>722</v>
      </c>
      <c r="AR112" s="284">
        <f>LEN(AQ112)</f>
        <v>442</v>
      </c>
      <c r="AT112" s="277">
        <v>4</v>
      </c>
      <c r="AU112" s="278">
        <v>4</v>
      </c>
      <c r="AV112" s="286" t="s">
        <v>772</v>
      </c>
      <c r="AW112" s="279">
        <f t="shared" si="118"/>
        <v>464</v>
      </c>
      <c r="AX112" s="282"/>
      <c r="AY112" s="305">
        <v>4</v>
      </c>
      <c r="AZ112" s="327" t="s">
        <v>773</v>
      </c>
      <c r="BA112" s="284">
        <f>LEN(AZ112)</f>
        <v>210</v>
      </c>
    </row>
    <row r="113" spans="1:53" s="292" customFormat="1" ht="120">
      <c r="A113" s="277">
        <v>5</v>
      </c>
      <c r="B113" s="278"/>
      <c r="C113" s="286"/>
      <c r="D113" s="279">
        <f t="shared" si="119"/>
        <v>0</v>
      </c>
      <c r="E113" s="282"/>
      <c r="F113" s="278"/>
      <c r="G113" s="286"/>
      <c r="H113" s="284">
        <f>LEN(G113)</f>
        <v>0</v>
      </c>
      <c r="J113" s="277">
        <v>5</v>
      </c>
      <c r="K113" s="278"/>
      <c r="L113" s="286"/>
      <c r="M113" s="279">
        <f t="shared" si="114"/>
        <v>0</v>
      </c>
      <c r="N113" s="282"/>
      <c r="O113" s="278"/>
      <c r="P113" s="286"/>
      <c r="Q113" s="284">
        <f>LEN(P113)</f>
        <v>0</v>
      </c>
      <c r="S113" s="277">
        <v>5</v>
      </c>
      <c r="T113" s="278"/>
      <c r="U113" s="286"/>
      <c r="V113" s="279">
        <f t="shared" si="115"/>
        <v>0</v>
      </c>
      <c r="W113" s="282"/>
      <c r="X113" s="278"/>
      <c r="Y113" s="286"/>
      <c r="Z113" s="284">
        <f>LEN(Y113)</f>
        <v>0</v>
      </c>
      <c r="AB113" s="277">
        <v>5</v>
      </c>
      <c r="AC113" s="278">
        <v>5</v>
      </c>
      <c r="AD113" s="286"/>
      <c r="AE113" s="279">
        <f t="shared" si="116"/>
        <v>0</v>
      </c>
      <c r="AF113" s="282"/>
      <c r="AG113" s="278"/>
      <c r="AH113" s="286"/>
      <c r="AI113" s="284">
        <f>LEN(AH113)</f>
        <v>0</v>
      </c>
      <c r="AK113" s="277">
        <v>5</v>
      </c>
      <c r="AL113" s="278"/>
      <c r="AM113" s="286"/>
      <c r="AN113" s="279">
        <f t="shared" si="117"/>
        <v>0</v>
      </c>
      <c r="AO113" s="282"/>
      <c r="AP113" s="278">
        <v>5</v>
      </c>
      <c r="AQ113" s="286" t="s">
        <v>723</v>
      </c>
      <c r="AR113" s="284">
        <f>LEN(AQ113)</f>
        <v>319</v>
      </c>
      <c r="AT113" s="277">
        <v>5</v>
      </c>
      <c r="AU113" s="278">
        <v>5</v>
      </c>
      <c r="AV113" s="286"/>
      <c r="AW113" s="279">
        <f t="shared" si="118"/>
        <v>0</v>
      </c>
      <c r="AX113" s="282"/>
      <c r="AY113" s="305"/>
      <c r="AZ113" s="328"/>
      <c r="BA113" s="284">
        <f>LEN(AZ113)</f>
        <v>0</v>
      </c>
    </row>
    <row r="114" spans="1:53" s="260" customFormat="1">
      <c r="A114" s="254">
        <v>6</v>
      </c>
      <c r="B114" s="255"/>
      <c r="C114" s="252"/>
      <c r="D114" s="256">
        <f t="shared" si="119"/>
        <v>0</v>
      </c>
      <c r="E114" s="257"/>
      <c r="F114" s="255"/>
      <c r="G114" s="252"/>
      <c r="H114" s="259">
        <f t="shared" ref="H114:H118" si="120">LEN(G114)</f>
        <v>0</v>
      </c>
      <c r="J114" s="254">
        <v>6</v>
      </c>
      <c r="K114" s="255"/>
      <c r="L114" s="252"/>
      <c r="M114" s="256">
        <f t="shared" si="114"/>
        <v>0</v>
      </c>
      <c r="N114" s="257"/>
      <c r="O114" s="255"/>
      <c r="P114" s="252"/>
      <c r="Q114" s="259">
        <f t="shared" ref="Q114:Q118" si="121">LEN(P114)</f>
        <v>0</v>
      </c>
      <c r="S114" s="254">
        <v>6</v>
      </c>
      <c r="T114" s="255"/>
      <c r="U114" s="252"/>
      <c r="V114" s="256">
        <f t="shared" si="115"/>
        <v>0</v>
      </c>
      <c r="W114" s="257"/>
      <c r="X114" s="255"/>
      <c r="Y114" s="252"/>
      <c r="Z114" s="259">
        <f t="shared" ref="Z114:Z118" si="122">LEN(Y114)</f>
        <v>0</v>
      </c>
      <c r="AB114" s="254">
        <v>6</v>
      </c>
      <c r="AC114" s="255"/>
      <c r="AD114" s="252"/>
      <c r="AE114" s="256">
        <f t="shared" si="116"/>
        <v>0</v>
      </c>
      <c r="AF114" s="257"/>
      <c r="AG114" s="255"/>
      <c r="AH114" s="252"/>
      <c r="AI114" s="259">
        <f t="shared" ref="AI114:AI118" si="123">LEN(AH114)</f>
        <v>0</v>
      </c>
      <c r="AK114" s="254">
        <v>6</v>
      </c>
      <c r="AL114" s="255"/>
      <c r="AM114" s="252"/>
      <c r="AN114" s="256">
        <f t="shared" si="117"/>
        <v>0</v>
      </c>
      <c r="AO114" s="257"/>
      <c r="AP114" s="255"/>
      <c r="AQ114" s="252"/>
      <c r="AR114" s="259">
        <f t="shared" ref="AR114:AR118" si="124">LEN(AQ114)</f>
        <v>0</v>
      </c>
      <c r="AT114" s="254">
        <v>6</v>
      </c>
      <c r="AU114" s="255">
        <v>6</v>
      </c>
      <c r="AV114" s="252"/>
      <c r="AW114" s="256">
        <f t="shared" si="118"/>
        <v>0</v>
      </c>
      <c r="AX114" s="257"/>
      <c r="AY114" s="255"/>
      <c r="AZ114" s="302"/>
      <c r="BA114" s="259">
        <f t="shared" ref="BA114:BA118" si="125">LEN(AZ114)</f>
        <v>0</v>
      </c>
    </row>
    <row r="115" spans="1:53" s="260" customFormat="1">
      <c r="A115" s="254">
        <v>7</v>
      </c>
      <c r="B115" s="255"/>
      <c r="C115" s="252"/>
      <c r="D115" s="256">
        <f t="shared" si="119"/>
        <v>0</v>
      </c>
      <c r="E115" s="257"/>
      <c r="F115" s="255"/>
      <c r="G115" s="252"/>
      <c r="H115" s="259">
        <f t="shared" si="120"/>
        <v>0</v>
      </c>
      <c r="J115" s="254">
        <v>7</v>
      </c>
      <c r="K115" s="255"/>
      <c r="L115" s="252"/>
      <c r="M115" s="256">
        <f t="shared" si="114"/>
        <v>0</v>
      </c>
      <c r="N115" s="257"/>
      <c r="O115" s="255"/>
      <c r="P115" s="252"/>
      <c r="Q115" s="259">
        <f t="shared" si="121"/>
        <v>0</v>
      </c>
      <c r="S115" s="254">
        <v>7</v>
      </c>
      <c r="T115" s="255"/>
      <c r="U115" s="252"/>
      <c r="V115" s="256">
        <f t="shared" si="115"/>
        <v>0</v>
      </c>
      <c r="W115" s="257"/>
      <c r="X115" s="255"/>
      <c r="Y115" s="252"/>
      <c r="Z115" s="259">
        <f t="shared" si="122"/>
        <v>0</v>
      </c>
      <c r="AB115" s="254">
        <v>7</v>
      </c>
      <c r="AC115" s="255"/>
      <c r="AD115" s="252"/>
      <c r="AE115" s="256">
        <f t="shared" si="116"/>
        <v>0</v>
      </c>
      <c r="AF115" s="257"/>
      <c r="AG115" s="255"/>
      <c r="AH115" s="252"/>
      <c r="AI115" s="259">
        <f t="shared" si="123"/>
        <v>0</v>
      </c>
      <c r="AK115" s="254">
        <v>7</v>
      </c>
      <c r="AL115" s="255"/>
      <c r="AM115" s="252"/>
      <c r="AN115" s="256">
        <f t="shared" si="117"/>
        <v>0</v>
      </c>
      <c r="AO115" s="257"/>
      <c r="AP115" s="255"/>
      <c r="AQ115" s="252"/>
      <c r="AR115" s="259">
        <f t="shared" si="124"/>
        <v>0</v>
      </c>
      <c r="AT115" s="254">
        <v>7</v>
      </c>
      <c r="AU115" s="255"/>
      <c r="AV115" s="252"/>
      <c r="AW115" s="256">
        <f t="shared" si="118"/>
        <v>0</v>
      </c>
      <c r="AX115" s="257"/>
      <c r="AY115" s="255"/>
      <c r="AZ115" s="252"/>
      <c r="BA115" s="259">
        <f t="shared" si="125"/>
        <v>0</v>
      </c>
    </row>
    <row r="116" spans="1:53" s="260" customFormat="1">
      <c r="A116" s="254">
        <v>8</v>
      </c>
      <c r="B116" s="255"/>
      <c r="C116" s="252"/>
      <c r="D116" s="256">
        <f t="shared" si="119"/>
        <v>0</v>
      </c>
      <c r="E116" s="257"/>
      <c r="F116" s="255"/>
      <c r="G116" s="252"/>
      <c r="H116" s="259">
        <f t="shared" si="120"/>
        <v>0</v>
      </c>
      <c r="J116" s="254">
        <v>8</v>
      </c>
      <c r="K116" s="255"/>
      <c r="L116" s="252"/>
      <c r="M116" s="256">
        <f t="shared" si="114"/>
        <v>0</v>
      </c>
      <c r="N116" s="257"/>
      <c r="O116" s="255"/>
      <c r="P116" s="252"/>
      <c r="Q116" s="259">
        <f t="shared" si="121"/>
        <v>0</v>
      </c>
      <c r="S116" s="254">
        <v>8</v>
      </c>
      <c r="T116" s="255"/>
      <c r="U116" s="252"/>
      <c r="V116" s="256">
        <f t="shared" si="115"/>
        <v>0</v>
      </c>
      <c r="W116" s="257"/>
      <c r="X116" s="255"/>
      <c r="Y116" s="252"/>
      <c r="Z116" s="259">
        <f t="shared" si="122"/>
        <v>0</v>
      </c>
      <c r="AB116" s="254">
        <v>8</v>
      </c>
      <c r="AC116" s="255"/>
      <c r="AD116" s="252"/>
      <c r="AE116" s="256">
        <f t="shared" si="116"/>
        <v>0</v>
      </c>
      <c r="AF116" s="257"/>
      <c r="AG116" s="255"/>
      <c r="AH116" s="252"/>
      <c r="AI116" s="259">
        <f t="shared" si="123"/>
        <v>0</v>
      </c>
      <c r="AK116" s="254">
        <v>8</v>
      </c>
      <c r="AL116" s="255"/>
      <c r="AM116" s="252"/>
      <c r="AN116" s="256">
        <f t="shared" si="117"/>
        <v>0</v>
      </c>
      <c r="AO116" s="257"/>
      <c r="AP116" s="255"/>
      <c r="AQ116" s="252"/>
      <c r="AR116" s="259">
        <f t="shared" si="124"/>
        <v>0</v>
      </c>
      <c r="AT116" s="254">
        <v>8</v>
      </c>
      <c r="AU116" s="255"/>
      <c r="AV116" s="252"/>
      <c r="AW116" s="256">
        <f t="shared" si="118"/>
        <v>0</v>
      </c>
      <c r="AX116" s="257"/>
      <c r="AY116" s="255"/>
      <c r="AZ116" s="252"/>
      <c r="BA116" s="259">
        <f t="shared" si="125"/>
        <v>0</v>
      </c>
    </row>
    <row r="117" spans="1:53" s="260" customFormat="1">
      <c r="A117" s="254">
        <v>9</v>
      </c>
      <c r="B117" s="255"/>
      <c r="C117" s="252"/>
      <c r="D117" s="256">
        <f t="shared" si="119"/>
        <v>0</v>
      </c>
      <c r="E117" s="257"/>
      <c r="F117" s="255"/>
      <c r="G117" s="252"/>
      <c r="H117" s="259">
        <f t="shared" si="120"/>
        <v>0</v>
      </c>
      <c r="J117" s="254">
        <v>9</v>
      </c>
      <c r="K117" s="255"/>
      <c r="L117" s="252"/>
      <c r="M117" s="256">
        <f t="shared" si="114"/>
        <v>0</v>
      </c>
      <c r="N117" s="257"/>
      <c r="O117" s="255"/>
      <c r="P117" s="252"/>
      <c r="Q117" s="259">
        <f t="shared" si="121"/>
        <v>0</v>
      </c>
      <c r="S117" s="254">
        <v>9</v>
      </c>
      <c r="T117" s="255"/>
      <c r="U117" s="252"/>
      <c r="V117" s="256">
        <f t="shared" si="115"/>
        <v>0</v>
      </c>
      <c r="W117" s="257"/>
      <c r="X117" s="255"/>
      <c r="Y117" s="252"/>
      <c r="Z117" s="259">
        <f t="shared" si="122"/>
        <v>0</v>
      </c>
      <c r="AB117" s="254">
        <v>9</v>
      </c>
      <c r="AC117" s="255"/>
      <c r="AD117" s="252"/>
      <c r="AE117" s="256">
        <f t="shared" si="116"/>
        <v>0</v>
      </c>
      <c r="AF117" s="257"/>
      <c r="AG117" s="255"/>
      <c r="AH117" s="252"/>
      <c r="AI117" s="259">
        <f t="shared" si="123"/>
        <v>0</v>
      </c>
      <c r="AK117" s="254">
        <v>9</v>
      </c>
      <c r="AL117" s="255"/>
      <c r="AM117" s="252"/>
      <c r="AN117" s="256">
        <f t="shared" si="117"/>
        <v>0</v>
      </c>
      <c r="AO117" s="257"/>
      <c r="AP117" s="255"/>
      <c r="AQ117" s="252"/>
      <c r="AR117" s="259">
        <f t="shared" si="124"/>
        <v>0</v>
      </c>
      <c r="AT117" s="254">
        <v>9</v>
      </c>
      <c r="AU117" s="255"/>
      <c r="AV117" s="252"/>
      <c r="AW117" s="256">
        <f t="shared" si="118"/>
        <v>0</v>
      </c>
      <c r="AX117" s="257"/>
      <c r="AY117" s="255"/>
      <c r="AZ117" s="252"/>
      <c r="BA117" s="259">
        <f t="shared" si="125"/>
        <v>0</v>
      </c>
    </row>
    <row r="118" spans="1:53" s="260" customFormat="1">
      <c r="A118" s="254">
        <v>10</v>
      </c>
      <c r="B118" s="255"/>
      <c r="C118" s="252"/>
      <c r="D118" s="256">
        <f t="shared" si="119"/>
        <v>0</v>
      </c>
      <c r="E118" s="257"/>
      <c r="F118" s="255"/>
      <c r="G118" s="252"/>
      <c r="H118" s="259">
        <f t="shared" si="120"/>
        <v>0</v>
      </c>
      <c r="J118" s="254">
        <v>10</v>
      </c>
      <c r="K118" s="255"/>
      <c r="L118" s="252"/>
      <c r="M118" s="256">
        <f t="shared" si="114"/>
        <v>0</v>
      </c>
      <c r="N118" s="257"/>
      <c r="O118" s="255"/>
      <c r="P118" s="252"/>
      <c r="Q118" s="259">
        <f t="shared" si="121"/>
        <v>0</v>
      </c>
      <c r="S118" s="254">
        <v>10</v>
      </c>
      <c r="T118" s="255"/>
      <c r="U118" s="252"/>
      <c r="V118" s="256">
        <f t="shared" si="115"/>
        <v>0</v>
      </c>
      <c r="W118" s="257"/>
      <c r="X118" s="255"/>
      <c r="Y118" s="252"/>
      <c r="Z118" s="259">
        <f t="shared" si="122"/>
        <v>0</v>
      </c>
      <c r="AB118" s="254">
        <v>10</v>
      </c>
      <c r="AC118" s="255"/>
      <c r="AD118" s="252"/>
      <c r="AE118" s="256">
        <f t="shared" si="116"/>
        <v>0</v>
      </c>
      <c r="AF118" s="257"/>
      <c r="AG118" s="255"/>
      <c r="AH118" s="252"/>
      <c r="AI118" s="259">
        <f t="shared" si="123"/>
        <v>0</v>
      </c>
      <c r="AK118" s="254">
        <v>10</v>
      </c>
      <c r="AL118" s="255"/>
      <c r="AM118" s="252"/>
      <c r="AN118" s="256">
        <f t="shared" si="117"/>
        <v>0</v>
      </c>
      <c r="AO118" s="257"/>
      <c r="AP118" s="255"/>
      <c r="AQ118" s="252"/>
      <c r="AR118" s="259">
        <f t="shared" si="124"/>
        <v>0</v>
      </c>
      <c r="AT118" s="254">
        <v>10</v>
      </c>
      <c r="AU118" s="255"/>
      <c r="AV118" s="252"/>
      <c r="AW118" s="256">
        <f t="shared" si="118"/>
        <v>0</v>
      </c>
      <c r="AX118" s="257"/>
      <c r="AY118" s="255"/>
      <c r="AZ118" s="252"/>
      <c r="BA118" s="259">
        <f t="shared" si="125"/>
        <v>0</v>
      </c>
    </row>
    <row r="119" spans="1:53">
      <c r="A119" s="165"/>
      <c r="B119" s="165"/>
      <c r="C119" s="166" t="s">
        <v>181</v>
      </c>
      <c r="D119" s="167">
        <f>COUNTA(C109:C118)</f>
        <v>4</v>
      </c>
      <c r="E119" s="161"/>
      <c r="F119" s="165"/>
      <c r="G119" s="166" t="s">
        <v>181</v>
      </c>
      <c r="H119" s="167">
        <f>COUNTA(G109:G118)</f>
        <v>4</v>
      </c>
      <c r="J119" s="165"/>
      <c r="K119" s="165"/>
      <c r="L119" s="166" t="s">
        <v>181</v>
      </c>
      <c r="M119" s="167">
        <f>COUNTA(L109:L118)</f>
        <v>4</v>
      </c>
      <c r="N119" s="161"/>
      <c r="O119" s="165"/>
      <c r="P119" s="166" t="s">
        <v>181</v>
      </c>
      <c r="Q119" s="167">
        <f>COUNTA(P109:P118)</f>
        <v>4</v>
      </c>
      <c r="S119" s="165"/>
      <c r="T119" s="165"/>
      <c r="U119" s="166" t="s">
        <v>181</v>
      </c>
      <c r="V119" s="167">
        <f>COUNTA(U109:U118)</f>
        <v>4</v>
      </c>
      <c r="W119" s="161"/>
      <c r="X119" s="165"/>
      <c r="Y119" s="166" t="s">
        <v>181</v>
      </c>
      <c r="Z119" s="167">
        <f>COUNTA(Y109:Y118)</f>
        <v>4</v>
      </c>
      <c r="AB119" s="165"/>
      <c r="AC119" s="165"/>
      <c r="AD119" s="166" t="s">
        <v>181</v>
      </c>
      <c r="AE119" s="167">
        <f>COUNTA(AD109:AD118)</f>
        <v>4</v>
      </c>
      <c r="AF119" s="161"/>
      <c r="AG119" s="165"/>
      <c r="AH119" s="166" t="s">
        <v>181</v>
      </c>
      <c r="AI119" s="167">
        <f>COUNTA(AH109:AH118)</f>
        <v>4</v>
      </c>
      <c r="AK119" s="165"/>
      <c r="AL119" s="165"/>
      <c r="AM119" s="166" t="s">
        <v>181</v>
      </c>
      <c r="AN119" s="167">
        <f>COUNTA(AM109:AM118)</f>
        <v>4</v>
      </c>
      <c r="AO119" s="161"/>
      <c r="AP119" s="165"/>
      <c r="AQ119" s="166" t="s">
        <v>181</v>
      </c>
      <c r="AR119" s="167">
        <f>COUNTA(AQ109:AQ118)</f>
        <v>5</v>
      </c>
      <c r="AT119" s="165"/>
      <c r="AU119" s="165"/>
      <c r="AV119" s="166" t="s">
        <v>181</v>
      </c>
      <c r="AW119" s="167">
        <f>COUNTA(AV109:AV118)</f>
        <v>4</v>
      </c>
      <c r="AX119" s="161"/>
      <c r="AY119" s="165"/>
      <c r="AZ119" s="166" t="s">
        <v>181</v>
      </c>
      <c r="BA119" s="167">
        <f>COUNTA(AZ109:AZ118)</f>
        <v>4</v>
      </c>
    </row>
    <row r="120" spans="1:53"/>
    <row r="121" spans="1:53"/>
    <row r="122" spans="1:53" ht="18.75">
      <c r="A122" s="161"/>
      <c r="B122" s="458" t="s">
        <v>188</v>
      </c>
      <c r="C122" s="458"/>
      <c r="D122" s="458"/>
      <c r="E122" s="458"/>
      <c r="F122" s="458"/>
      <c r="G122" s="458"/>
      <c r="H122" s="458"/>
      <c r="J122" s="161"/>
      <c r="K122" s="458" t="s">
        <v>188</v>
      </c>
      <c r="L122" s="458"/>
      <c r="M122" s="458"/>
      <c r="N122" s="458"/>
      <c r="O122" s="458"/>
      <c r="P122" s="458"/>
      <c r="Q122" s="458"/>
      <c r="S122" s="161"/>
      <c r="T122" s="458" t="s">
        <v>188</v>
      </c>
      <c r="U122" s="458"/>
      <c r="V122" s="458"/>
      <c r="W122" s="458"/>
      <c r="X122" s="458"/>
      <c r="Y122" s="458"/>
      <c r="Z122" s="458"/>
      <c r="AB122" s="161"/>
      <c r="AC122" s="458" t="s">
        <v>188</v>
      </c>
      <c r="AD122" s="458"/>
      <c r="AE122" s="458"/>
      <c r="AF122" s="458"/>
      <c r="AG122" s="458"/>
      <c r="AH122" s="458"/>
      <c r="AI122" s="458"/>
      <c r="AK122" s="161"/>
      <c r="AL122" s="458" t="s">
        <v>188</v>
      </c>
      <c r="AM122" s="458"/>
      <c r="AN122" s="458"/>
      <c r="AO122" s="458"/>
      <c r="AP122" s="458"/>
      <c r="AQ122" s="458"/>
      <c r="AR122" s="458"/>
      <c r="AT122" s="161"/>
      <c r="AU122" s="458" t="s">
        <v>188</v>
      </c>
      <c r="AV122" s="458"/>
      <c r="AW122" s="458"/>
      <c r="AX122" s="458"/>
      <c r="AY122" s="458"/>
      <c r="AZ122" s="458"/>
      <c r="BA122" s="458"/>
    </row>
    <row r="123" spans="1:53">
      <c r="A123" s="168"/>
      <c r="B123" s="168"/>
      <c r="C123" s="168"/>
      <c r="D123" s="168"/>
      <c r="E123" s="168"/>
      <c r="F123" s="168"/>
      <c r="G123" s="168"/>
      <c r="H123" s="168"/>
      <c r="J123" s="168"/>
      <c r="K123" s="168"/>
      <c r="L123" s="168"/>
      <c r="M123" s="168"/>
      <c r="N123" s="168"/>
      <c r="O123" s="168"/>
      <c r="P123" s="168"/>
      <c r="Q123" s="168"/>
      <c r="S123" s="168"/>
      <c r="T123" s="168"/>
      <c r="U123" s="168"/>
      <c r="V123" s="168"/>
      <c r="W123" s="168"/>
      <c r="X123" s="168"/>
      <c r="Y123" s="168"/>
      <c r="Z123" s="168"/>
      <c r="AB123" s="168"/>
      <c r="AC123" s="168"/>
      <c r="AD123" s="168"/>
      <c r="AE123" s="168"/>
      <c r="AF123" s="168"/>
      <c r="AG123" s="168"/>
      <c r="AH123" s="168"/>
      <c r="AI123" s="168"/>
      <c r="AK123" s="168"/>
      <c r="AL123" s="168"/>
      <c r="AM123" s="168"/>
      <c r="AN123" s="168"/>
      <c r="AO123" s="168"/>
      <c r="AP123" s="168"/>
      <c r="AQ123" s="168"/>
      <c r="AR123" s="168"/>
      <c r="AT123" s="168"/>
      <c r="AU123" s="168"/>
      <c r="AV123" s="168"/>
      <c r="AW123" s="168"/>
      <c r="AX123" s="168"/>
      <c r="AY123" s="168"/>
      <c r="AZ123" s="168"/>
      <c r="BA123" s="168"/>
    </row>
    <row r="124" spans="1:53">
      <c r="A124" s="468" t="s">
        <v>22</v>
      </c>
      <c r="B124" s="468" t="s">
        <v>178</v>
      </c>
      <c r="C124" s="470" t="s">
        <v>179</v>
      </c>
      <c r="D124" s="468" t="s">
        <v>180</v>
      </c>
      <c r="E124" s="164"/>
      <c r="F124" s="468" t="s">
        <v>178</v>
      </c>
      <c r="G124" s="470" t="s">
        <v>179</v>
      </c>
      <c r="H124" s="468" t="s">
        <v>180</v>
      </c>
      <c r="J124" s="468" t="s">
        <v>22</v>
      </c>
      <c r="K124" s="468" t="s">
        <v>178</v>
      </c>
      <c r="L124" s="470" t="s">
        <v>179</v>
      </c>
      <c r="M124" s="468" t="s">
        <v>180</v>
      </c>
      <c r="N124" s="164"/>
      <c r="O124" s="468" t="s">
        <v>178</v>
      </c>
      <c r="P124" s="470" t="s">
        <v>179</v>
      </c>
      <c r="Q124" s="468" t="s">
        <v>180</v>
      </c>
      <c r="S124" s="468" t="s">
        <v>22</v>
      </c>
      <c r="T124" s="468" t="s">
        <v>178</v>
      </c>
      <c r="U124" s="470" t="s">
        <v>179</v>
      </c>
      <c r="V124" s="468" t="s">
        <v>180</v>
      </c>
      <c r="W124" s="164"/>
      <c r="X124" s="468" t="s">
        <v>178</v>
      </c>
      <c r="Y124" s="470" t="s">
        <v>179</v>
      </c>
      <c r="Z124" s="468" t="s">
        <v>180</v>
      </c>
      <c r="AB124" s="468" t="s">
        <v>22</v>
      </c>
      <c r="AC124" s="468" t="s">
        <v>178</v>
      </c>
      <c r="AD124" s="470" t="s">
        <v>179</v>
      </c>
      <c r="AE124" s="468" t="s">
        <v>180</v>
      </c>
      <c r="AF124" s="164"/>
      <c r="AG124" s="468" t="s">
        <v>178</v>
      </c>
      <c r="AH124" s="470" t="s">
        <v>179</v>
      </c>
      <c r="AI124" s="468" t="s">
        <v>180</v>
      </c>
      <c r="AK124" s="468" t="s">
        <v>22</v>
      </c>
      <c r="AL124" s="468" t="s">
        <v>178</v>
      </c>
      <c r="AM124" s="470" t="s">
        <v>179</v>
      </c>
      <c r="AN124" s="468" t="s">
        <v>180</v>
      </c>
      <c r="AO124" s="164"/>
      <c r="AP124" s="468" t="s">
        <v>178</v>
      </c>
      <c r="AQ124" s="470" t="s">
        <v>179</v>
      </c>
      <c r="AR124" s="468" t="s">
        <v>180</v>
      </c>
      <c r="AT124" s="468" t="s">
        <v>22</v>
      </c>
      <c r="AU124" s="468" t="s">
        <v>178</v>
      </c>
      <c r="AV124" s="470" t="s">
        <v>179</v>
      </c>
      <c r="AW124" s="468" t="s">
        <v>180</v>
      </c>
      <c r="AX124" s="164"/>
      <c r="AY124" s="468" t="s">
        <v>178</v>
      </c>
      <c r="AZ124" s="470" t="s">
        <v>179</v>
      </c>
      <c r="BA124" s="468" t="s">
        <v>180</v>
      </c>
    </row>
    <row r="125" spans="1:53">
      <c r="A125" s="469"/>
      <c r="B125" s="469"/>
      <c r="C125" s="470"/>
      <c r="D125" s="469"/>
      <c r="E125" s="161"/>
      <c r="F125" s="469"/>
      <c r="G125" s="470"/>
      <c r="H125" s="469"/>
      <c r="J125" s="469"/>
      <c r="K125" s="469"/>
      <c r="L125" s="470"/>
      <c r="M125" s="469"/>
      <c r="N125" s="161"/>
      <c r="O125" s="469"/>
      <c r="P125" s="470"/>
      <c r="Q125" s="469"/>
      <c r="S125" s="469"/>
      <c r="T125" s="469"/>
      <c r="U125" s="470"/>
      <c r="V125" s="469"/>
      <c r="W125" s="161"/>
      <c r="X125" s="469"/>
      <c r="Y125" s="470"/>
      <c r="Z125" s="469"/>
      <c r="AB125" s="469"/>
      <c r="AC125" s="469"/>
      <c r="AD125" s="470"/>
      <c r="AE125" s="469"/>
      <c r="AF125" s="161"/>
      <c r="AG125" s="469"/>
      <c r="AH125" s="470"/>
      <c r="AI125" s="469"/>
      <c r="AK125" s="469"/>
      <c r="AL125" s="469"/>
      <c r="AM125" s="470"/>
      <c r="AN125" s="469"/>
      <c r="AO125" s="161"/>
      <c r="AP125" s="469"/>
      <c r="AQ125" s="470"/>
      <c r="AR125" s="469"/>
      <c r="AT125" s="469"/>
      <c r="AU125" s="469"/>
      <c r="AV125" s="470"/>
      <c r="AW125" s="469"/>
      <c r="AX125" s="161"/>
      <c r="AY125" s="469"/>
      <c r="AZ125" s="470"/>
      <c r="BA125" s="469"/>
    </row>
    <row r="126" spans="1:53" s="292" customFormat="1" ht="150">
      <c r="A126" s="277">
        <v>1</v>
      </c>
      <c r="B126" s="278">
        <v>1</v>
      </c>
      <c r="C126" s="286" t="s">
        <v>592</v>
      </c>
      <c r="D126" s="279">
        <f t="shared" ref="D126:D135" si="126">LEN(C126)</f>
        <v>243</v>
      </c>
      <c r="E126" s="282"/>
      <c r="F126" s="278">
        <v>1</v>
      </c>
      <c r="G126" s="413" t="s">
        <v>977</v>
      </c>
      <c r="H126" s="284">
        <f>LEN(G126)</f>
        <v>193</v>
      </c>
      <c r="J126" s="277">
        <v>1</v>
      </c>
      <c r="K126" s="278">
        <v>1</v>
      </c>
      <c r="L126" s="286" t="s">
        <v>610</v>
      </c>
      <c r="M126" s="279">
        <f t="shared" ref="M126:M135" si="127">LEN(L126)</f>
        <v>248</v>
      </c>
      <c r="N126" s="282"/>
      <c r="O126" s="278">
        <v>1</v>
      </c>
      <c r="P126" s="286" t="s">
        <v>611</v>
      </c>
      <c r="Q126" s="284">
        <f>LEN(P126)</f>
        <v>183</v>
      </c>
      <c r="S126" s="277">
        <v>1</v>
      </c>
      <c r="T126" s="278">
        <v>1</v>
      </c>
      <c r="U126" s="286" t="s">
        <v>630</v>
      </c>
      <c r="V126" s="279">
        <f t="shared" ref="V126:V135" si="128">LEN(U126)</f>
        <v>243</v>
      </c>
      <c r="W126" s="282"/>
      <c r="X126" s="278">
        <v>1</v>
      </c>
      <c r="Y126" s="286" t="s">
        <v>631</v>
      </c>
      <c r="Z126" s="284">
        <f>LEN(Y126)</f>
        <v>127</v>
      </c>
      <c r="AB126" s="277">
        <v>1</v>
      </c>
      <c r="AC126" s="278">
        <v>1</v>
      </c>
      <c r="AD126" s="413" t="s">
        <v>978</v>
      </c>
      <c r="AE126" s="279">
        <f t="shared" ref="AE126:AE135" si="129">LEN(AD126)</f>
        <v>147</v>
      </c>
      <c r="AF126" s="282"/>
      <c r="AG126" s="278">
        <v>1</v>
      </c>
      <c r="AH126" s="286" t="s">
        <v>675</v>
      </c>
      <c r="AI126" s="284">
        <f>LEN(AH126)</f>
        <v>244</v>
      </c>
      <c r="AK126" s="277">
        <v>1</v>
      </c>
      <c r="AL126" s="278">
        <v>1</v>
      </c>
      <c r="AM126" s="294" t="s">
        <v>724</v>
      </c>
      <c r="AN126" s="279">
        <f t="shared" ref="AN126:AN135" si="130">LEN(AM126)</f>
        <v>205</v>
      </c>
      <c r="AO126" s="282"/>
      <c r="AP126" s="278">
        <v>1</v>
      </c>
      <c r="AQ126" s="286" t="s">
        <v>725</v>
      </c>
      <c r="AR126" s="284">
        <f>LEN(AQ126)</f>
        <v>247</v>
      </c>
      <c r="AT126" s="277">
        <v>1</v>
      </c>
      <c r="AU126" s="278">
        <v>1</v>
      </c>
      <c r="AV126" s="413" t="s">
        <v>979</v>
      </c>
      <c r="AW126" s="279">
        <f t="shared" ref="AW126:AW135" si="131">LEN(AV126)</f>
        <v>344</v>
      </c>
      <c r="AX126" s="282"/>
      <c r="AY126" s="278">
        <v>1</v>
      </c>
      <c r="AZ126" s="413" t="s">
        <v>983</v>
      </c>
      <c r="BA126" s="284">
        <f>LEN(AZ126)</f>
        <v>272</v>
      </c>
    </row>
    <row r="127" spans="1:53" s="292" customFormat="1" ht="180">
      <c r="A127" s="277">
        <v>2</v>
      </c>
      <c r="B127" s="278">
        <v>2</v>
      </c>
      <c r="C127" s="281" t="s">
        <v>593</v>
      </c>
      <c r="D127" s="279">
        <f t="shared" si="126"/>
        <v>208</v>
      </c>
      <c r="E127" s="282"/>
      <c r="F127" s="278">
        <v>2</v>
      </c>
      <c r="G127" s="286" t="s">
        <v>594</v>
      </c>
      <c r="H127" s="284">
        <f>LEN(G127)</f>
        <v>240</v>
      </c>
      <c r="J127" s="277">
        <v>2</v>
      </c>
      <c r="K127" s="278">
        <v>2</v>
      </c>
      <c r="L127" s="281" t="s">
        <v>612</v>
      </c>
      <c r="M127" s="279">
        <f t="shared" si="127"/>
        <v>246</v>
      </c>
      <c r="N127" s="282"/>
      <c r="O127" s="278">
        <v>2</v>
      </c>
      <c r="P127" s="286" t="s">
        <v>613</v>
      </c>
      <c r="Q127" s="284">
        <f>LEN(P127)</f>
        <v>240</v>
      </c>
      <c r="S127" s="277">
        <v>2</v>
      </c>
      <c r="T127" s="278">
        <v>2</v>
      </c>
      <c r="U127" s="281" t="s">
        <v>632</v>
      </c>
      <c r="V127" s="279">
        <f t="shared" si="128"/>
        <v>218</v>
      </c>
      <c r="W127" s="282"/>
      <c r="X127" s="278">
        <v>2</v>
      </c>
      <c r="Y127" s="286" t="s">
        <v>633</v>
      </c>
      <c r="Z127" s="284">
        <f>LEN(Y127)</f>
        <v>159</v>
      </c>
      <c r="AB127" s="277">
        <v>2</v>
      </c>
      <c r="AC127" s="278">
        <v>2</v>
      </c>
      <c r="AD127" s="281" t="s">
        <v>676</v>
      </c>
      <c r="AE127" s="279">
        <f t="shared" si="129"/>
        <v>165</v>
      </c>
      <c r="AF127" s="282"/>
      <c r="AG127" s="278">
        <v>2</v>
      </c>
      <c r="AH127" s="286" t="s">
        <v>677</v>
      </c>
      <c r="AI127" s="284">
        <f>LEN(AH127)</f>
        <v>85</v>
      </c>
      <c r="AK127" s="277">
        <v>2</v>
      </c>
      <c r="AL127" s="278">
        <v>2</v>
      </c>
      <c r="AM127" s="281" t="s">
        <v>726</v>
      </c>
      <c r="AN127" s="279">
        <f t="shared" si="130"/>
        <v>150</v>
      </c>
      <c r="AO127" s="282"/>
      <c r="AP127" s="278">
        <v>2</v>
      </c>
      <c r="AQ127" s="286" t="s">
        <v>727</v>
      </c>
      <c r="AR127" s="284">
        <f>LEN(AQ127)</f>
        <v>185</v>
      </c>
      <c r="AT127" s="277">
        <v>2</v>
      </c>
      <c r="AU127" s="278">
        <v>2</v>
      </c>
      <c r="AV127" s="412" t="s">
        <v>980</v>
      </c>
      <c r="AW127" s="279">
        <f t="shared" si="131"/>
        <v>358</v>
      </c>
      <c r="AX127" s="282"/>
      <c r="AY127" s="278">
        <v>2</v>
      </c>
      <c r="AZ127" s="286" t="s">
        <v>774</v>
      </c>
      <c r="BA127" s="284">
        <f>LEN(AZ127)</f>
        <v>440</v>
      </c>
    </row>
    <row r="128" spans="1:53" s="292" customFormat="1" ht="90">
      <c r="A128" s="277">
        <v>3</v>
      </c>
      <c r="B128" s="278"/>
      <c r="C128" s="286"/>
      <c r="D128" s="279">
        <f t="shared" si="126"/>
        <v>0</v>
      </c>
      <c r="E128" s="282"/>
      <c r="F128" s="278"/>
      <c r="G128" s="286"/>
      <c r="H128" s="284">
        <f>LEN(G128)</f>
        <v>0</v>
      </c>
      <c r="J128" s="277">
        <v>3</v>
      </c>
      <c r="K128" s="278">
        <v>3</v>
      </c>
      <c r="L128" s="286"/>
      <c r="M128" s="279">
        <f t="shared" si="127"/>
        <v>0</v>
      </c>
      <c r="N128" s="282"/>
      <c r="O128" s="278">
        <v>3</v>
      </c>
      <c r="P128" s="286" t="s">
        <v>614</v>
      </c>
      <c r="Q128" s="284">
        <f>LEN(P128)</f>
        <v>130</v>
      </c>
      <c r="S128" s="277">
        <v>3</v>
      </c>
      <c r="T128" s="278"/>
      <c r="U128" s="286"/>
      <c r="V128" s="279">
        <f t="shared" si="128"/>
        <v>0</v>
      </c>
      <c r="W128" s="282"/>
      <c r="X128" s="278">
        <v>3</v>
      </c>
      <c r="Y128" s="286" t="s">
        <v>634</v>
      </c>
      <c r="Z128" s="284">
        <f>LEN(Y128)</f>
        <v>116</v>
      </c>
      <c r="AB128" s="277">
        <v>3</v>
      </c>
      <c r="AC128" s="278">
        <v>3</v>
      </c>
      <c r="AD128" s="283" t="s">
        <v>678</v>
      </c>
      <c r="AE128" s="279">
        <f t="shared" si="129"/>
        <v>238</v>
      </c>
      <c r="AF128" s="282"/>
      <c r="AG128" s="278">
        <v>3</v>
      </c>
      <c r="AH128" s="286" t="s">
        <v>679</v>
      </c>
      <c r="AI128" s="284">
        <f>LEN(AH128)</f>
        <v>116</v>
      </c>
      <c r="AK128" s="277">
        <v>3</v>
      </c>
      <c r="AL128" s="278">
        <v>3</v>
      </c>
      <c r="AM128" s="286" t="s">
        <v>728</v>
      </c>
      <c r="AN128" s="279">
        <f t="shared" si="130"/>
        <v>233</v>
      </c>
      <c r="AO128" s="282"/>
      <c r="AP128" s="278">
        <v>3</v>
      </c>
      <c r="AQ128" s="286" t="s">
        <v>729</v>
      </c>
      <c r="AR128" s="284">
        <f>LEN(AQ128)</f>
        <v>139</v>
      </c>
      <c r="AT128" s="277">
        <v>3</v>
      </c>
      <c r="AU128" s="278">
        <v>3</v>
      </c>
      <c r="AV128" s="286" t="s">
        <v>775</v>
      </c>
      <c r="AW128" s="279">
        <f t="shared" si="131"/>
        <v>25</v>
      </c>
      <c r="AX128" s="282"/>
      <c r="AY128" s="278"/>
      <c r="AZ128" s="286"/>
      <c r="BA128" s="284">
        <f>LEN(AZ128)</f>
        <v>0</v>
      </c>
    </row>
    <row r="129" spans="1:53" s="292" customFormat="1" ht="90">
      <c r="A129" s="277">
        <v>4</v>
      </c>
      <c r="B129" s="278"/>
      <c r="C129" s="286"/>
      <c r="D129" s="279">
        <f t="shared" si="126"/>
        <v>0</v>
      </c>
      <c r="E129" s="282"/>
      <c r="F129" s="278"/>
      <c r="G129" s="286"/>
      <c r="H129" s="284">
        <f>LEN(G129)</f>
        <v>0</v>
      </c>
      <c r="J129" s="277">
        <v>4</v>
      </c>
      <c r="K129" s="278">
        <v>4</v>
      </c>
      <c r="L129" s="286"/>
      <c r="M129" s="279">
        <f t="shared" si="127"/>
        <v>0</v>
      </c>
      <c r="N129" s="282"/>
      <c r="O129" s="278"/>
      <c r="P129" s="286"/>
      <c r="Q129" s="284">
        <f>LEN(P129)</f>
        <v>0</v>
      </c>
      <c r="S129" s="277">
        <v>4</v>
      </c>
      <c r="T129" s="278"/>
      <c r="U129" s="286"/>
      <c r="V129" s="279">
        <f t="shared" si="128"/>
        <v>0</v>
      </c>
      <c r="W129" s="282"/>
      <c r="X129" s="278"/>
      <c r="Y129" s="286"/>
      <c r="Z129" s="284">
        <f>LEN(Y129)</f>
        <v>0</v>
      </c>
      <c r="AB129" s="277">
        <v>4</v>
      </c>
      <c r="AC129" s="278">
        <v>4</v>
      </c>
      <c r="AD129" s="286" t="s">
        <v>680</v>
      </c>
      <c r="AE129" s="279">
        <f t="shared" si="129"/>
        <v>237</v>
      </c>
      <c r="AF129" s="282"/>
      <c r="AG129" s="278">
        <v>4</v>
      </c>
      <c r="AH129" s="286" t="s">
        <v>681</v>
      </c>
      <c r="AI129" s="284">
        <f>LEN(AH129)</f>
        <v>165</v>
      </c>
      <c r="AK129" s="277">
        <v>4</v>
      </c>
      <c r="AL129" s="278">
        <v>4</v>
      </c>
      <c r="AM129" s="286" t="s">
        <v>730</v>
      </c>
      <c r="AN129" s="279">
        <f t="shared" si="130"/>
        <v>208</v>
      </c>
      <c r="AO129" s="282"/>
      <c r="AP129" s="278">
        <v>4</v>
      </c>
      <c r="AQ129" s="286" t="s">
        <v>731</v>
      </c>
      <c r="AR129" s="284">
        <f>LEN(AQ129)</f>
        <v>197</v>
      </c>
      <c r="AT129" s="277">
        <v>4</v>
      </c>
      <c r="AU129" s="278">
        <v>4</v>
      </c>
      <c r="AV129" s="286"/>
      <c r="AW129" s="279">
        <f t="shared" si="131"/>
        <v>0</v>
      </c>
      <c r="AX129" s="282"/>
      <c r="AY129" s="278"/>
      <c r="AZ129" s="286"/>
      <c r="BA129" s="284">
        <f>LEN(AZ129)</f>
        <v>0</v>
      </c>
    </row>
    <row r="130" spans="1:53" s="292" customFormat="1" ht="105">
      <c r="A130" s="277">
        <v>5</v>
      </c>
      <c r="B130" s="278"/>
      <c r="C130" s="286"/>
      <c r="D130" s="279">
        <f t="shared" si="126"/>
        <v>0</v>
      </c>
      <c r="E130" s="282"/>
      <c r="F130" s="278"/>
      <c r="G130" s="286"/>
      <c r="H130" s="284">
        <f>LEN(G130)</f>
        <v>0</v>
      </c>
      <c r="J130" s="277">
        <v>5</v>
      </c>
      <c r="K130" s="278">
        <v>5</v>
      </c>
      <c r="L130" s="286"/>
      <c r="M130" s="279">
        <f t="shared" si="127"/>
        <v>0</v>
      </c>
      <c r="N130" s="282"/>
      <c r="O130" s="278"/>
      <c r="P130" s="286"/>
      <c r="Q130" s="284">
        <f>LEN(P130)</f>
        <v>0</v>
      </c>
      <c r="S130" s="277">
        <v>5</v>
      </c>
      <c r="T130" s="278"/>
      <c r="U130" s="286"/>
      <c r="V130" s="279">
        <f t="shared" si="128"/>
        <v>0</v>
      </c>
      <c r="W130" s="282"/>
      <c r="X130" s="278"/>
      <c r="Y130" s="286"/>
      <c r="Z130" s="284">
        <f>LEN(Y130)</f>
        <v>0</v>
      </c>
      <c r="AB130" s="277">
        <v>5</v>
      </c>
      <c r="AC130" s="278">
        <v>5</v>
      </c>
      <c r="AD130" s="286" t="s">
        <v>682</v>
      </c>
      <c r="AE130" s="279">
        <f t="shared" si="129"/>
        <v>242</v>
      </c>
      <c r="AF130" s="282"/>
      <c r="AG130" s="278"/>
      <c r="AH130" s="286"/>
      <c r="AI130" s="284">
        <f>LEN(AH130)</f>
        <v>0</v>
      </c>
      <c r="AK130" s="277">
        <v>5</v>
      </c>
      <c r="AL130" s="278">
        <v>5</v>
      </c>
      <c r="AM130" s="286" t="s">
        <v>732</v>
      </c>
      <c r="AN130" s="279">
        <f t="shared" si="130"/>
        <v>218</v>
      </c>
      <c r="AO130" s="282"/>
      <c r="AP130" s="278">
        <v>5</v>
      </c>
      <c r="AQ130" s="286" t="s">
        <v>733</v>
      </c>
      <c r="AR130" s="284">
        <f>LEN(AQ130)</f>
        <v>100</v>
      </c>
      <c r="AT130" s="277">
        <v>5</v>
      </c>
      <c r="AU130" s="278">
        <v>5</v>
      </c>
      <c r="AV130" s="286"/>
      <c r="AW130" s="279">
        <f t="shared" si="131"/>
        <v>0</v>
      </c>
      <c r="AX130" s="282"/>
      <c r="AY130" s="278"/>
      <c r="AZ130" s="286"/>
      <c r="BA130" s="284">
        <f>LEN(AZ130)</f>
        <v>0</v>
      </c>
    </row>
    <row r="131" spans="1:53" s="292" customFormat="1" ht="90">
      <c r="A131" s="277">
        <v>6</v>
      </c>
      <c r="B131" s="278"/>
      <c r="C131" s="286"/>
      <c r="D131" s="279">
        <f t="shared" si="126"/>
        <v>0</v>
      </c>
      <c r="E131" s="282"/>
      <c r="F131" s="278"/>
      <c r="G131" s="286"/>
      <c r="H131" s="284">
        <f t="shared" ref="H131:H135" si="132">LEN(G131)</f>
        <v>0</v>
      </c>
      <c r="J131" s="277">
        <v>6</v>
      </c>
      <c r="K131" s="278"/>
      <c r="L131" s="286"/>
      <c r="M131" s="279">
        <f t="shared" si="127"/>
        <v>0</v>
      </c>
      <c r="N131" s="282"/>
      <c r="O131" s="278"/>
      <c r="P131" s="286"/>
      <c r="Q131" s="284">
        <f t="shared" ref="Q131:Q135" si="133">LEN(P131)</f>
        <v>0</v>
      </c>
      <c r="S131" s="277">
        <v>6</v>
      </c>
      <c r="T131" s="278"/>
      <c r="U131" s="286"/>
      <c r="V131" s="279">
        <f t="shared" si="128"/>
        <v>0</v>
      </c>
      <c r="W131" s="282"/>
      <c r="X131" s="278"/>
      <c r="Y131" s="286"/>
      <c r="Z131" s="284">
        <f t="shared" ref="Z131:Z135" si="134">LEN(Y131)</f>
        <v>0</v>
      </c>
      <c r="AB131" s="277">
        <v>6</v>
      </c>
      <c r="AC131" s="278">
        <v>6</v>
      </c>
      <c r="AD131" s="286" t="s">
        <v>683</v>
      </c>
      <c r="AE131" s="279">
        <f t="shared" si="129"/>
        <v>198</v>
      </c>
      <c r="AF131" s="282"/>
      <c r="AG131" s="278"/>
      <c r="AH131" s="286"/>
      <c r="AI131" s="284">
        <f t="shared" ref="AI131:AI135" si="135">LEN(AH131)</f>
        <v>0</v>
      </c>
      <c r="AK131" s="277">
        <v>6</v>
      </c>
      <c r="AL131" s="278">
        <v>6</v>
      </c>
      <c r="AM131" s="286" t="s">
        <v>734</v>
      </c>
      <c r="AN131" s="279">
        <f t="shared" si="130"/>
        <v>213</v>
      </c>
      <c r="AO131" s="282"/>
      <c r="AP131" s="278"/>
      <c r="AQ131" s="286"/>
      <c r="AR131" s="284">
        <f t="shared" ref="AR131:AR135" si="136">LEN(AQ131)</f>
        <v>0</v>
      </c>
      <c r="AT131" s="277">
        <v>6</v>
      </c>
      <c r="AU131" s="278"/>
      <c r="AV131" s="286"/>
      <c r="AW131" s="279">
        <f t="shared" si="131"/>
        <v>0</v>
      </c>
      <c r="AX131" s="282"/>
      <c r="AY131" s="278"/>
      <c r="AZ131" s="286"/>
      <c r="BA131" s="284">
        <f t="shared" ref="BA131:BA135" si="137">LEN(AZ131)</f>
        <v>0</v>
      </c>
    </row>
    <row r="132" spans="1:53" s="292" customFormat="1" ht="90">
      <c r="A132" s="277">
        <v>7</v>
      </c>
      <c r="B132" s="278"/>
      <c r="C132" s="286"/>
      <c r="D132" s="279">
        <f t="shared" si="126"/>
        <v>0</v>
      </c>
      <c r="E132" s="282"/>
      <c r="F132" s="278"/>
      <c r="G132" s="286"/>
      <c r="H132" s="284">
        <f t="shared" si="132"/>
        <v>0</v>
      </c>
      <c r="J132" s="277">
        <v>7</v>
      </c>
      <c r="K132" s="278"/>
      <c r="L132" s="286"/>
      <c r="M132" s="279">
        <f t="shared" si="127"/>
        <v>0</v>
      </c>
      <c r="N132" s="282"/>
      <c r="O132" s="278"/>
      <c r="P132" s="286"/>
      <c r="Q132" s="284">
        <f t="shared" si="133"/>
        <v>0</v>
      </c>
      <c r="S132" s="277">
        <v>7</v>
      </c>
      <c r="T132" s="278"/>
      <c r="U132" s="286"/>
      <c r="V132" s="279">
        <f t="shared" si="128"/>
        <v>0</v>
      </c>
      <c r="W132" s="282"/>
      <c r="X132" s="278"/>
      <c r="Y132" s="286"/>
      <c r="Z132" s="284">
        <f t="shared" si="134"/>
        <v>0</v>
      </c>
      <c r="AB132" s="277">
        <v>7</v>
      </c>
      <c r="AC132" s="278"/>
      <c r="AD132" s="286"/>
      <c r="AE132" s="279">
        <f t="shared" si="129"/>
        <v>0</v>
      </c>
      <c r="AF132" s="282"/>
      <c r="AG132" s="278"/>
      <c r="AH132" s="286"/>
      <c r="AI132" s="284">
        <f t="shared" si="135"/>
        <v>0</v>
      </c>
      <c r="AK132" s="277">
        <v>7</v>
      </c>
      <c r="AL132" s="278">
        <v>7</v>
      </c>
      <c r="AM132" s="286" t="s">
        <v>735</v>
      </c>
      <c r="AN132" s="279">
        <f t="shared" si="130"/>
        <v>209</v>
      </c>
      <c r="AO132" s="282"/>
      <c r="AP132" s="278"/>
      <c r="AQ132" s="286"/>
      <c r="AR132" s="284">
        <f t="shared" si="136"/>
        <v>0</v>
      </c>
      <c r="AT132" s="277">
        <v>7</v>
      </c>
      <c r="AU132" s="278"/>
      <c r="AV132" s="286"/>
      <c r="AW132" s="279">
        <f t="shared" si="131"/>
        <v>0</v>
      </c>
      <c r="AX132" s="282"/>
      <c r="AY132" s="278"/>
      <c r="AZ132" s="286"/>
      <c r="BA132" s="284">
        <f t="shared" si="137"/>
        <v>0</v>
      </c>
    </row>
    <row r="133" spans="1:53" s="260" customFormat="1">
      <c r="A133" s="254">
        <v>8</v>
      </c>
      <c r="B133" s="255"/>
      <c r="C133" s="252"/>
      <c r="D133" s="256">
        <f t="shared" si="126"/>
        <v>0</v>
      </c>
      <c r="E133" s="257"/>
      <c r="F133" s="255"/>
      <c r="G133" s="252"/>
      <c r="H133" s="259">
        <f t="shared" si="132"/>
        <v>0</v>
      </c>
      <c r="J133" s="254">
        <v>8</v>
      </c>
      <c r="K133" s="255"/>
      <c r="L133" s="252"/>
      <c r="M133" s="256">
        <f t="shared" si="127"/>
        <v>0</v>
      </c>
      <c r="N133" s="257"/>
      <c r="O133" s="255"/>
      <c r="P133" s="252"/>
      <c r="Q133" s="259">
        <f t="shared" si="133"/>
        <v>0</v>
      </c>
      <c r="S133" s="254">
        <v>8</v>
      </c>
      <c r="T133" s="255"/>
      <c r="U133" s="252"/>
      <c r="V133" s="256">
        <f t="shared" si="128"/>
        <v>0</v>
      </c>
      <c r="W133" s="257"/>
      <c r="X133" s="255"/>
      <c r="Y133" s="252"/>
      <c r="Z133" s="259">
        <f t="shared" si="134"/>
        <v>0</v>
      </c>
      <c r="AB133" s="254">
        <v>8</v>
      </c>
      <c r="AC133" s="255"/>
      <c r="AD133" s="252"/>
      <c r="AE133" s="256">
        <f t="shared" si="129"/>
        <v>0</v>
      </c>
      <c r="AF133" s="257"/>
      <c r="AG133" s="255"/>
      <c r="AH133" s="252"/>
      <c r="AI133" s="259">
        <f t="shared" si="135"/>
        <v>0</v>
      </c>
      <c r="AK133" s="254">
        <v>8</v>
      </c>
      <c r="AL133" s="255">
        <v>8</v>
      </c>
      <c r="AM133" s="252"/>
      <c r="AN133" s="256">
        <f t="shared" si="130"/>
        <v>0</v>
      </c>
      <c r="AO133" s="257"/>
      <c r="AP133" s="255"/>
      <c r="AQ133" s="252"/>
      <c r="AR133" s="259">
        <f t="shared" si="136"/>
        <v>0</v>
      </c>
      <c r="AT133" s="254">
        <v>8</v>
      </c>
      <c r="AU133" s="255"/>
      <c r="AV133" s="252"/>
      <c r="AW133" s="256">
        <f t="shared" si="131"/>
        <v>0</v>
      </c>
      <c r="AX133" s="257"/>
      <c r="AY133" s="255"/>
      <c r="AZ133" s="252"/>
      <c r="BA133" s="259">
        <f t="shared" si="137"/>
        <v>0</v>
      </c>
    </row>
    <row r="134" spans="1:53" s="260" customFormat="1">
      <c r="A134" s="254">
        <v>9</v>
      </c>
      <c r="B134" s="255"/>
      <c r="C134" s="252"/>
      <c r="D134" s="256">
        <f t="shared" si="126"/>
        <v>0</v>
      </c>
      <c r="E134" s="257"/>
      <c r="F134" s="255"/>
      <c r="G134" s="252"/>
      <c r="H134" s="259">
        <f t="shared" si="132"/>
        <v>0</v>
      </c>
      <c r="J134" s="254">
        <v>9</v>
      </c>
      <c r="K134" s="255"/>
      <c r="L134" s="252"/>
      <c r="M134" s="256">
        <f t="shared" si="127"/>
        <v>0</v>
      </c>
      <c r="N134" s="257"/>
      <c r="O134" s="255"/>
      <c r="P134" s="252"/>
      <c r="Q134" s="259">
        <f t="shared" si="133"/>
        <v>0</v>
      </c>
      <c r="S134" s="254">
        <v>9</v>
      </c>
      <c r="T134" s="255"/>
      <c r="U134" s="252"/>
      <c r="V134" s="256">
        <f t="shared" si="128"/>
        <v>0</v>
      </c>
      <c r="W134" s="257"/>
      <c r="X134" s="255"/>
      <c r="Y134" s="252"/>
      <c r="Z134" s="259">
        <f t="shared" si="134"/>
        <v>0</v>
      </c>
      <c r="AB134" s="254">
        <v>9</v>
      </c>
      <c r="AC134" s="255"/>
      <c r="AD134" s="252"/>
      <c r="AE134" s="256">
        <f t="shared" si="129"/>
        <v>0</v>
      </c>
      <c r="AF134" s="257"/>
      <c r="AG134" s="255"/>
      <c r="AH134" s="252"/>
      <c r="AI134" s="259">
        <f t="shared" si="135"/>
        <v>0</v>
      </c>
      <c r="AK134" s="254">
        <v>9</v>
      </c>
      <c r="AL134" s="255"/>
      <c r="AM134" s="252"/>
      <c r="AN134" s="256">
        <f t="shared" si="130"/>
        <v>0</v>
      </c>
      <c r="AO134" s="257"/>
      <c r="AP134" s="255"/>
      <c r="AQ134" s="252"/>
      <c r="AR134" s="259">
        <f t="shared" si="136"/>
        <v>0</v>
      </c>
      <c r="AT134" s="254">
        <v>9</v>
      </c>
      <c r="AU134" s="255"/>
      <c r="AV134" s="252"/>
      <c r="AW134" s="256">
        <f t="shared" si="131"/>
        <v>0</v>
      </c>
      <c r="AX134" s="257"/>
      <c r="AY134" s="255"/>
      <c r="AZ134" s="252"/>
      <c r="BA134" s="259">
        <f t="shared" si="137"/>
        <v>0</v>
      </c>
    </row>
    <row r="135" spans="1:53" s="260" customFormat="1">
      <c r="A135" s="254">
        <v>10</v>
      </c>
      <c r="B135" s="255"/>
      <c r="C135" s="252"/>
      <c r="D135" s="256">
        <f t="shared" si="126"/>
        <v>0</v>
      </c>
      <c r="E135" s="257"/>
      <c r="F135" s="255"/>
      <c r="G135" s="252"/>
      <c r="H135" s="259">
        <f t="shared" si="132"/>
        <v>0</v>
      </c>
      <c r="J135" s="254">
        <v>10</v>
      </c>
      <c r="K135" s="255"/>
      <c r="L135" s="252"/>
      <c r="M135" s="256">
        <f t="shared" si="127"/>
        <v>0</v>
      </c>
      <c r="N135" s="257"/>
      <c r="O135" s="255"/>
      <c r="P135" s="252"/>
      <c r="Q135" s="259">
        <f t="shared" si="133"/>
        <v>0</v>
      </c>
      <c r="S135" s="254">
        <v>10</v>
      </c>
      <c r="T135" s="255"/>
      <c r="U135" s="252"/>
      <c r="V135" s="256">
        <f t="shared" si="128"/>
        <v>0</v>
      </c>
      <c r="W135" s="257"/>
      <c r="X135" s="255"/>
      <c r="Y135" s="252"/>
      <c r="Z135" s="259">
        <f t="shared" si="134"/>
        <v>0</v>
      </c>
      <c r="AB135" s="254">
        <v>10</v>
      </c>
      <c r="AC135" s="255"/>
      <c r="AD135" s="252"/>
      <c r="AE135" s="256">
        <f t="shared" si="129"/>
        <v>0</v>
      </c>
      <c r="AF135" s="257"/>
      <c r="AG135" s="255"/>
      <c r="AH135" s="252"/>
      <c r="AI135" s="259">
        <f t="shared" si="135"/>
        <v>0</v>
      </c>
      <c r="AK135" s="254">
        <v>10</v>
      </c>
      <c r="AL135" s="255"/>
      <c r="AM135" s="252"/>
      <c r="AN135" s="256">
        <f t="shared" si="130"/>
        <v>0</v>
      </c>
      <c r="AO135" s="257"/>
      <c r="AP135" s="255"/>
      <c r="AQ135" s="252"/>
      <c r="AR135" s="259">
        <f t="shared" si="136"/>
        <v>0</v>
      </c>
      <c r="AT135" s="254">
        <v>10</v>
      </c>
      <c r="AU135" s="255"/>
      <c r="AV135" s="252"/>
      <c r="AW135" s="256">
        <f t="shared" si="131"/>
        <v>0</v>
      </c>
      <c r="AX135" s="257"/>
      <c r="AY135" s="255"/>
      <c r="AZ135" s="252"/>
      <c r="BA135" s="259">
        <f t="shared" si="137"/>
        <v>0</v>
      </c>
    </row>
    <row r="136" spans="1:53">
      <c r="A136" s="165"/>
      <c r="B136" s="165"/>
      <c r="C136" s="166" t="s">
        <v>181</v>
      </c>
      <c r="D136" s="167">
        <f>COUNTA(C126:C135)</f>
        <v>2</v>
      </c>
      <c r="E136" s="161"/>
      <c r="F136" s="165"/>
      <c r="G136" s="166" t="s">
        <v>181</v>
      </c>
      <c r="H136" s="167">
        <f>COUNTA(G126:G135)</f>
        <v>2</v>
      </c>
      <c r="J136" s="165"/>
      <c r="K136" s="165"/>
      <c r="L136" s="166" t="s">
        <v>181</v>
      </c>
      <c r="M136" s="167">
        <f>COUNTA(L126:L135)</f>
        <v>2</v>
      </c>
      <c r="N136" s="161"/>
      <c r="O136" s="165"/>
      <c r="P136" s="166" t="s">
        <v>181</v>
      </c>
      <c r="Q136" s="167">
        <f>COUNTA(P126:P135)</f>
        <v>3</v>
      </c>
      <c r="S136" s="165"/>
      <c r="T136" s="165"/>
      <c r="U136" s="166" t="s">
        <v>181</v>
      </c>
      <c r="V136" s="167">
        <f>COUNTA(U126:U135)</f>
        <v>2</v>
      </c>
      <c r="W136" s="161"/>
      <c r="X136" s="165"/>
      <c r="Y136" s="166" t="s">
        <v>181</v>
      </c>
      <c r="Z136" s="167">
        <f>COUNTA(Y126:Y135)</f>
        <v>3</v>
      </c>
      <c r="AB136" s="165"/>
      <c r="AC136" s="165"/>
      <c r="AD136" s="166" t="s">
        <v>181</v>
      </c>
      <c r="AE136" s="167">
        <f>COUNTA(AD126:AD135)</f>
        <v>6</v>
      </c>
      <c r="AF136" s="161"/>
      <c r="AG136" s="165"/>
      <c r="AH136" s="166" t="s">
        <v>181</v>
      </c>
      <c r="AI136" s="167">
        <f>COUNTA(AH126:AH135)</f>
        <v>4</v>
      </c>
      <c r="AK136" s="165"/>
      <c r="AL136" s="165"/>
      <c r="AM136" s="166" t="s">
        <v>181</v>
      </c>
      <c r="AN136" s="167">
        <f>COUNTA(AM126:AM135)</f>
        <v>7</v>
      </c>
      <c r="AO136" s="161"/>
      <c r="AP136" s="165"/>
      <c r="AQ136" s="166" t="s">
        <v>181</v>
      </c>
      <c r="AR136" s="167">
        <f>COUNTA(AQ126:AQ135)</f>
        <v>5</v>
      </c>
      <c r="AT136" s="165"/>
      <c r="AU136" s="165"/>
      <c r="AV136" s="166" t="s">
        <v>181</v>
      </c>
      <c r="AW136" s="167">
        <f>COUNTA(AV126:AV135)</f>
        <v>3</v>
      </c>
      <c r="AX136" s="161"/>
      <c r="AY136" s="165"/>
      <c r="AZ136" s="166" t="s">
        <v>181</v>
      </c>
      <c r="BA136" s="167">
        <f>COUNTA(AZ126:AZ135)</f>
        <v>2</v>
      </c>
    </row>
    <row r="137" spans="1:53"/>
    <row r="138" spans="1:53"/>
    <row r="139" spans="1:53" ht="18.75">
      <c r="A139" s="161"/>
      <c r="B139" s="467" t="s">
        <v>189</v>
      </c>
      <c r="C139" s="467"/>
      <c r="D139" s="467"/>
      <c r="E139" s="467"/>
      <c r="F139" s="467"/>
      <c r="G139" s="467"/>
      <c r="H139" s="467"/>
      <c r="I139" s="171"/>
      <c r="J139" s="172"/>
      <c r="K139" s="467" t="s">
        <v>189</v>
      </c>
      <c r="L139" s="467"/>
      <c r="M139" s="467"/>
      <c r="N139" s="467"/>
      <c r="O139" s="467"/>
      <c r="P139" s="467"/>
      <c r="Q139" s="467"/>
      <c r="S139" s="161"/>
      <c r="T139" s="458" t="s">
        <v>189</v>
      </c>
      <c r="U139" s="458"/>
      <c r="V139" s="458"/>
      <c r="W139" s="458"/>
      <c r="X139" s="458"/>
      <c r="Y139" s="458"/>
      <c r="Z139" s="458"/>
      <c r="AB139" s="161"/>
      <c r="AC139" s="458" t="s">
        <v>189</v>
      </c>
      <c r="AD139" s="458"/>
      <c r="AE139" s="458"/>
      <c r="AF139" s="458"/>
      <c r="AG139" s="458"/>
      <c r="AH139" s="458"/>
      <c r="AI139" s="458"/>
      <c r="AK139" s="161"/>
      <c r="AL139" s="458" t="s">
        <v>189</v>
      </c>
      <c r="AM139" s="458"/>
      <c r="AN139" s="458"/>
      <c r="AO139" s="458"/>
      <c r="AP139" s="458"/>
      <c r="AQ139" s="458"/>
      <c r="AR139" s="458"/>
      <c r="AT139" s="161"/>
      <c r="AU139" s="458" t="s">
        <v>189</v>
      </c>
      <c r="AV139" s="458"/>
      <c r="AW139" s="458"/>
      <c r="AX139" s="458"/>
      <c r="AY139" s="458"/>
      <c r="AZ139" s="458"/>
      <c r="BA139" s="458"/>
    </row>
    <row r="140" spans="1:53">
      <c r="A140" s="168"/>
      <c r="B140" s="173"/>
      <c r="C140" s="173"/>
      <c r="D140" s="173"/>
      <c r="E140" s="173"/>
      <c r="F140" s="173"/>
      <c r="G140" s="173"/>
      <c r="H140" s="173"/>
      <c r="I140" s="171"/>
      <c r="J140" s="173"/>
      <c r="K140" s="173"/>
      <c r="L140" s="173"/>
      <c r="M140" s="173"/>
      <c r="N140" s="173"/>
      <c r="O140" s="173"/>
      <c r="P140" s="173"/>
      <c r="Q140" s="173"/>
      <c r="S140" s="168"/>
      <c r="T140" s="168"/>
      <c r="U140" s="168"/>
      <c r="V140" s="168"/>
      <c r="W140" s="168"/>
      <c r="X140" s="168"/>
      <c r="Y140" s="168"/>
      <c r="Z140" s="168"/>
      <c r="AB140" s="168"/>
      <c r="AC140" s="168"/>
      <c r="AD140" s="168"/>
      <c r="AE140" s="168"/>
      <c r="AF140" s="168"/>
      <c r="AG140" s="168"/>
      <c r="AH140" s="168"/>
      <c r="AI140" s="168"/>
      <c r="AK140" s="168"/>
      <c r="AL140" s="168"/>
      <c r="AM140" s="168"/>
      <c r="AN140" s="168"/>
      <c r="AO140" s="168"/>
      <c r="AP140" s="168"/>
      <c r="AQ140" s="168"/>
      <c r="AR140" s="168"/>
      <c r="AT140" s="168"/>
      <c r="AU140" s="168"/>
      <c r="AV140" s="168"/>
      <c r="AW140" s="168"/>
      <c r="AX140" s="168"/>
      <c r="AY140" s="168"/>
      <c r="AZ140" s="168"/>
      <c r="BA140" s="168"/>
    </row>
    <row r="141" spans="1:53">
      <c r="A141" s="463" t="s">
        <v>22</v>
      </c>
      <c r="B141" s="459" t="s">
        <v>178</v>
      </c>
      <c r="C141" s="461" t="s">
        <v>179</v>
      </c>
      <c r="D141" s="459" t="s">
        <v>180</v>
      </c>
      <c r="E141" s="174"/>
      <c r="F141" s="459" t="s">
        <v>178</v>
      </c>
      <c r="G141" s="461" t="s">
        <v>179</v>
      </c>
      <c r="H141" s="459" t="s">
        <v>180</v>
      </c>
      <c r="I141" s="171"/>
      <c r="J141" s="459" t="s">
        <v>22</v>
      </c>
      <c r="K141" s="459" t="s">
        <v>178</v>
      </c>
      <c r="L141" s="461" t="s">
        <v>179</v>
      </c>
      <c r="M141" s="459" t="s">
        <v>180</v>
      </c>
      <c r="N141" s="174"/>
      <c r="O141" s="459" t="s">
        <v>178</v>
      </c>
      <c r="P141" s="461" t="s">
        <v>179</v>
      </c>
      <c r="Q141" s="459" t="s">
        <v>180</v>
      </c>
      <c r="S141" s="463" t="s">
        <v>22</v>
      </c>
      <c r="T141" s="463" t="s">
        <v>178</v>
      </c>
      <c r="U141" s="462" t="s">
        <v>179</v>
      </c>
      <c r="V141" s="463" t="s">
        <v>180</v>
      </c>
      <c r="W141" s="164"/>
      <c r="X141" s="463" t="s">
        <v>178</v>
      </c>
      <c r="Y141" s="462" t="s">
        <v>179</v>
      </c>
      <c r="Z141" s="463" t="s">
        <v>180</v>
      </c>
      <c r="AB141" s="463" t="s">
        <v>22</v>
      </c>
      <c r="AC141" s="463" t="s">
        <v>178</v>
      </c>
      <c r="AD141" s="462" t="s">
        <v>179</v>
      </c>
      <c r="AE141" s="463" t="s">
        <v>180</v>
      </c>
      <c r="AF141" s="164"/>
      <c r="AG141" s="463" t="s">
        <v>178</v>
      </c>
      <c r="AH141" s="462" t="s">
        <v>179</v>
      </c>
      <c r="AI141" s="463" t="s">
        <v>180</v>
      </c>
      <c r="AK141" s="463" t="s">
        <v>22</v>
      </c>
      <c r="AL141" s="463" t="s">
        <v>178</v>
      </c>
      <c r="AM141" s="462" t="s">
        <v>179</v>
      </c>
      <c r="AN141" s="463" t="s">
        <v>180</v>
      </c>
      <c r="AO141" s="164"/>
      <c r="AP141" s="463" t="s">
        <v>178</v>
      </c>
      <c r="AQ141" s="462" t="s">
        <v>179</v>
      </c>
      <c r="AR141" s="463" t="s">
        <v>180</v>
      </c>
      <c r="AT141" s="463" t="s">
        <v>22</v>
      </c>
      <c r="AU141" s="463" t="s">
        <v>178</v>
      </c>
      <c r="AV141" s="462" t="s">
        <v>179</v>
      </c>
      <c r="AW141" s="463" t="s">
        <v>180</v>
      </c>
      <c r="AX141" s="164"/>
      <c r="AY141" s="463" t="s">
        <v>178</v>
      </c>
      <c r="AZ141" s="462" t="s">
        <v>179</v>
      </c>
      <c r="BA141" s="463" t="s">
        <v>180</v>
      </c>
    </row>
    <row r="142" spans="1:53">
      <c r="A142" s="464"/>
      <c r="B142" s="460"/>
      <c r="C142" s="461"/>
      <c r="D142" s="460"/>
      <c r="E142" s="172"/>
      <c r="F142" s="460"/>
      <c r="G142" s="461"/>
      <c r="H142" s="460"/>
      <c r="I142" s="171"/>
      <c r="J142" s="460"/>
      <c r="K142" s="460"/>
      <c r="L142" s="461"/>
      <c r="M142" s="460"/>
      <c r="N142" s="172"/>
      <c r="O142" s="460"/>
      <c r="P142" s="461"/>
      <c r="Q142" s="460"/>
      <c r="S142" s="464"/>
      <c r="T142" s="464"/>
      <c r="U142" s="462"/>
      <c r="V142" s="464"/>
      <c r="W142" s="161"/>
      <c r="X142" s="464"/>
      <c r="Y142" s="462"/>
      <c r="Z142" s="464"/>
      <c r="AB142" s="464"/>
      <c r="AC142" s="464"/>
      <c r="AD142" s="462"/>
      <c r="AE142" s="464"/>
      <c r="AF142" s="161"/>
      <c r="AG142" s="464"/>
      <c r="AH142" s="462"/>
      <c r="AI142" s="464"/>
      <c r="AK142" s="464"/>
      <c r="AL142" s="464"/>
      <c r="AM142" s="462"/>
      <c r="AN142" s="464"/>
      <c r="AO142" s="161"/>
      <c r="AP142" s="464"/>
      <c r="AQ142" s="462"/>
      <c r="AR142" s="464"/>
      <c r="AT142" s="464"/>
      <c r="AU142" s="464"/>
      <c r="AV142" s="462"/>
      <c r="AW142" s="464"/>
      <c r="AX142" s="161"/>
      <c r="AY142" s="464"/>
      <c r="AZ142" s="462"/>
      <c r="BA142" s="464"/>
    </row>
    <row r="143" spans="1:53" s="292" customFormat="1" ht="105">
      <c r="A143" s="277">
        <v>1</v>
      </c>
      <c r="B143" s="306"/>
      <c r="C143" s="307"/>
      <c r="D143" s="308">
        <f>LEN(C143)</f>
        <v>0</v>
      </c>
      <c r="E143" s="309"/>
      <c r="F143" s="306"/>
      <c r="G143" s="307"/>
      <c r="H143" s="308">
        <f>LEN(G143)</f>
        <v>0</v>
      </c>
      <c r="I143" s="309"/>
      <c r="J143" s="306">
        <v>1</v>
      </c>
      <c r="K143" s="306"/>
      <c r="L143" s="307"/>
      <c r="M143" s="308">
        <f>LEN(L143)</f>
        <v>0</v>
      </c>
      <c r="N143" s="309"/>
      <c r="O143" s="306"/>
      <c r="P143" s="307"/>
      <c r="Q143" s="308">
        <f>LEN(P143)</f>
        <v>0</v>
      </c>
      <c r="S143" s="277">
        <v>1</v>
      </c>
      <c r="T143" s="278">
        <v>1</v>
      </c>
      <c r="U143" s="286" t="s">
        <v>635</v>
      </c>
      <c r="V143" s="279">
        <f t="shared" ref="V143:V152" si="138">LEN(U143)</f>
        <v>143</v>
      </c>
      <c r="W143" s="282"/>
      <c r="X143" s="278">
        <v>1</v>
      </c>
      <c r="Y143" s="286" t="s">
        <v>636</v>
      </c>
      <c r="Z143" s="284">
        <f>LEN(Y143)</f>
        <v>137</v>
      </c>
      <c r="AB143" s="277">
        <v>1</v>
      </c>
      <c r="AC143" s="278">
        <v>1</v>
      </c>
      <c r="AD143" s="283" t="s">
        <v>684</v>
      </c>
      <c r="AE143" s="279">
        <f t="shared" ref="AE143:AE152" si="139">LEN(AD143)</f>
        <v>137</v>
      </c>
      <c r="AF143" s="282"/>
      <c r="AG143" s="278">
        <v>1</v>
      </c>
      <c r="AH143" s="286" t="s">
        <v>685</v>
      </c>
      <c r="AI143" s="284">
        <f>LEN(AH143)</f>
        <v>192</v>
      </c>
      <c r="AK143" s="277">
        <v>1</v>
      </c>
      <c r="AL143" s="278">
        <v>1</v>
      </c>
      <c r="AM143" s="286" t="s">
        <v>736</v>
      </c>
      <c r="AN143" s="279">
        <f t="shared" ref="AN143:AN152" si="140">LEN(AM143)</f>
        <v>249</v>
      </c>
      <c r="AO143" s="282"/>
      <c r="AP143" s="278">
        <v>1</v>
      </c>
      <c r="AQ143" s="286" t="s">
        <v>737</v>
      </c>
      <c r="AR143" s="284">
        <f>LEN(AQ143)</f>
        <v>194</v>
      </c>
      <c r="AT143" s="277">
        <v>1</v>
      </c>
      <c r="AU143" s="278">
        <v>1</v>
      </c>
      <c r="AV143" s="416" t="s">
        <v>982</v>
      </c>
      <c r="AW143" s="279">
        <f t="shared" ref="AW143:AW152" si="141">LEN(AV143)</f>
        <v>197</v>
      </c>
      <c r="AX143" s="282"/>
      <c r="AY143" s="278">
        <v>1</v>
      </c>
      <c r="AZ143" s="286" t="s">
        <v>776</v>
      </c>
      <c r="BA143" s="284">
        <f>LEN(AZ143)</f>
        <v>211</v>
      </c>
    </row>
    <row r="144" spans="1:53" s="292" customFormat="1" ht="165">
      <c r="A144" s="277">
        <v>2</v>
      </c>
      <c r="B144" s="306"/>
      <c r="C144" s="310"/>
      <c r="D144" s="308">
        <f>LEN(C144)</f>
        <v>0</v>
      </c>
      <c r="E144" s="309"/>
      <c r="F144" s="306"/>
      <c r="G144" s="307"/>
      <c r="H144" s="308">
        <f>LEN(G144)</f>
        <v>0</v>
      </c>
      <c r="I144" s="309"/>
      <c r="J144" s="306">
        <v>2</v>
      </c>
      <c r="K144" s="306"/>
      <c r="L144" s="310"/>
      <c r="M144" s="308">
        <f>LEN(L144)</f>
        <v>0</v>
      </c>
      <c r="N144" s="309"/>
      <c r="O144" s="306"/>
      <c r="P144" s="307"/>
      <c r="Q144" s="308">
        <f>LEN(P144)</f>
        <v>0</v>
      </c>
      <c r="S144" s="277">
        <v>2</v>
      </c>
      <c r="T144" s="278">
        <v>2</v>
      </c>
      <c r="U144" s="281" t="s">
        <v>637</v>
      </c>
      <c r="V144" s="279">
        <f t="shared" si="138"/>
        <v>191</v>
      </c>
      <c r="W144" s="282"/>
      <c r="X144" s="278">
        <v>2</v>
      </c>
      <c r="Y144" s="286" t="s">
        <v>638</v>
      </c>
      <c r="Z144" s="284">
        <f>LEN(Y144)</f>
        <v>250</v>
      </c>
      <c r="AB144" s="277">
        <v>2</v>
      </c>
      <c r="AC144" s="278">
        <v>2</v>
      </c>
      <c r="AD144" s="281" t="s">
        <v>686</v>
      </c>
      <c r="AE144" s="279">
        <f t="shared" si="139"/>
        <v>202</v>
      </c>
      <c r="AF144" s="282"/>
      <c r="AG144" s="278">
        <v>2</v>
      </c>
      <c r="AH144" s="283" t="s">
        <v>687</v>
      </c>
      <c r="AI144" s="284">
        <f>LEN(AH144)</f>
        <v>108</v>
      </c>
      <c r="AK144" s="277">
        <v>2</v>
      </c>
      <c r="AL144" s="278">
        <v>2</v>
      </c>
      <c r="AM144" s="281" t="s">
        <v>738</v>
      </c>
      <c r="AN144" s="279">
        <f t="shared" si="140"/>
        <v>238</v>
      </c>
      <c r="AO144" s="282"/>
      <c r="AP144" s="278">
        <v>2</v>
      </c>
      <c r="AQ144" s="286" t="s">
        <v>739</v>
      </c>
      <c r="AR144" s="284">
        <f>LEN(AQ144)</f>
        <v>237</v>
      </c>
      <c r="AT144" s="277">
        <v>2</v>
      </c>
      <c r="AU144" s="278">
        <v>2</v>
      </c>
      <c r="AV144" s="281" t="s">
        <v>777</v>
      </c>
      <c r="AW144" s="279">
        <f t="shared" si="141"/>
        <v>416</v>
      </c>
      <c r="AX144" s="282"/>
      <c r="AY144" s="278">
        <v>2</v>
      </c>
      <c r="AZ144" s="286" t="s">
        <v>984</v>
      </c>
      <c r="BA144" s="284">
        <f>LEN(AZ144)</f>
        <v>331</v>
      </c>
    </row>
    <row r="145" spans="1:53" s="292" customFormat="1" ht="120">
      <c r="A145" s="277">
        <v>3</v>
      </c>
      <c r="B145" s="306"/>
      <c r="C145" s="307"/>
      <c r="D145" s="308">
        <f>LEN(C145)</f>
        <v>0</v>
      </c>
      <c r="E145" s="309"/>
      <c r="F145" s="306"/>
      <c r="G145" s="307"/>
      <c r="H145" s="308">
        <f>LEN(G145)</f>
        <v>0</v>
      </c>
      <c r="I145" s="309"/>
      <c r="J145" s="306">
        <v>3</v>
      </c>
      <c r="K145" s="306"/>
      <c r="L145" s="307"/>
      <c r="M145" s="308">
        <f>LEN(L145)</f>
        <v>0</v>
      </c>
      <c r="N145" s="309"/>
      <c r="O145" s="306"/>
      <c r="P145" s="307"/>
      <c r="Q145" s="308">
        <f>LEN(P145)</f>
        <v>0</v>
      </c>
      <c r="S145" s="277">
        <v>3</v>
      </c>
      <c r="T145" s="278">
        <v>3</v>
      </c>
      <c r="U145" s="286" t="s">
        <v>639</v>
      </c>
      <c r="V145" s="279">
        <f t="shared" si="138"/>
        <v>182</v>
      </c>
      <c r="W145" s="282"/>
      <c r="X145" s="278">
        <v>3</v>
      </c>
      <c r="Y145" s="286" t="s">
        <v>640</v>
      </c>
      <c r="Z145" s="284">
        <f>LEN(Y145)</f>
        <v>202</v>
      </c>
      <c r="AB145" s="277">
        <v>3</v>
      </c>
      <c r="AC145" s="278">
        <v>3</v>
      </c>
      <c r="AD145" s="286" t="s">
        <v>688</v>
      </c>
      <c r="AE145" s="279">
        <f t="shared" si="139"/>
        <v>237</v>
      </c>
      <c r="AF145" s="282"/>
      <c r="AG145" s="278">
        <v>3</v>
      </c>
      <c r="AH145" s="286" t="s">
        <v>689</v>
      </c>
      <c r="AI145" s="284">
        <f>LEN(AH145)</f>
        <v>231</v>
      </c>
      <c r="AK145" s="277">
        <v>3</v>
      </c>
      <c r="AL145" s="278">
        <v>3</v>
      </c>
      <c r="AM145" s="286" t="s">
        <v>740</v>
      </c>
      <c r="AN145" s="279">
        <f t="shared" si="140"/>
        <v>298</v>
      </c>
      <c r="AO145" s="282"/>
      <c r="AP145" s="278">
        <v>3</v>
      </c>
      <c r="AQ145" s="286" t="s">
        <v>741</v>
      </c>
      <c r="AR145" s="284">
        <f>LEN(AQ145)</f>
        <v>192</v>
      </c>
      <c r="AT145" s="277">
        <v>3</v>
      </c>
      <c r="AU145" s="278">
        <v>3</v>
      </c>
      <c r="AV145" s="286" t="s">
        <v>778</v>
      </c>
      <c r="AW145" s="279">
        <f t="shared" si="141"/>
        <v>233</v>
      </c>
      <c r="AX145" s="282"/>
      <c r="AY145" s="278">
        <v>3</v>
      </c>
      <c r="AZ145" s="286" t="s">
        <v>779</v>
      </c>
      <c r="BA145" s="284">
        <f>LEN(AZ145)</f>
        <v>213</v>
      </c>
    </row>
    <row r="146" spans="1:53" s="292" customFormat="1" ht="135">
      <c r="A146" s="277">
        <v>4</v>
      </c>
      <c r="B146" s="306"/>
      <c r="C146" s="307"/>
      <c r="D146" s="308">
        <f>LEN(C146)</f>
        <v>0</v>
      </c>
      <c r="E146" s="309"/>
      <c r="F146" s="306"/>
      <c r="G146" s="307"/>
      <c r="H146" s="308">
        <f>LEN(G146)</f>
        <v>0</v>
      </c>
      <c r="I146" s="309"/>
      <c r="J146" s="306">
        <v>4</v>
      </c>
      <c r="K146" s="306"/>
      <c r="L146" s="307"/>
      <c r="M146" s="308">
        <f>LEN(L146)</f>
        <v>0</v>
      </c>
      <c r="N146" s="309"/>
      <c r="O146" s="306"/>
      <c r="P146" s="307"/>
      <c r="Q146" s="308">
        <f>LEN(P146)</f>
        <v>0</v>
      </c>
      <c r="S146" s="277">
        <v>4</v>
      </c>
      <c r="T146" s="278">
        <v>4</v>
      </c>
      <c r="U146" s="286" t="s">
        <v>641</v>
      </c>
      <c r="V146" s="279">
        <f t="shared" si="138"/>
        <v>203</v>
      </c>
      <c r="W146" s="282"/>
      <c r="X146" s="278">
        <v>4</v>
      </c>
      <c r="Y146" s="286" t="s">
        <v>642</v>
      </c>
      <c r="Z146" s="284">
        <f>LEN(Y146)</f>
        <v>204</v>
      </c>
      <c r="AB146" s="277">
        <v>4</v>
      </c>
      <c r="AC146" s="278">
        <v>4</v>
      </c>
      <c r="AD146" s="286" t="s">
        <v>690</v>
      </c>
      <c r="AE146" s="279">
        <f t="shared" si="139"/>
        <v>175</v>
      </c>
      <c r="AF146" s="282"/>
      <c r="AG146" s="278">
        <v>4</v>
      </c>
      <c r="AH146" s="286" t="s">
        <v>691</v>
      </c>
      <c r="AI146" s="284">
        <f>LEN(AH146)</f>
        <v>217</v>
      </c>
      <c r="AK146" s="277">
        <v>4</v>
      </c>
      <c r="AL146" s="278">
        <v>4</v>
      </c>
      <c r="AM146" s="416" t="s">
        <v>981</v>
      </c>
      <c r="AN146" s="279">
        <f t="shared" si="140"/>
        <v>321</v>
      </c>
      <c r="AO146" s="282"/>
      <c r="AP146" s="278"/>
      <c r="AQ146" s="286"/>
      <c r="AR146" s="284">
        <f>LEN(AQ146)</f>
        <v>0</v>
      </c>
      <c r="AT146" s="277">
        <v>4</v>
      </c>
      <c r="AU146" s="278"/>
      <c r="AV146" s="286"/>
      <c r="AW146" s="279">
        <f t="shared" si="141"/>
        <v>0</v>
      </c>
      <c r="AX146" s="282"/>
      <c r="AY146" s="278">
        <v>4</v>
      </c>
      <c r="AZ146" s="286" t="s">
        <v>780</v>
      </c>
      <c r="BA146" s="284">
        <f>LEN(AZ146)</f>
        <v>236</v>
      </c>
    </row>
    <row r="147" spans="1:53" s="292" customFormat="1" ht="105">
      <c r="A147" s="277">
        <v>5</v>
      </c>
      <c r="B147" s="306"/>
      <c r="C147" s="307"/>
      <c r="D147" s="308">
        <f>LEN(C147)</f>
        <v>0</v>
      </c>
      <c r="E147" s="309"/>
      <c r="F147" s="311"/>
      <c r="G147" s="307"/>
      <c r="H147" s="308">
        <f>LEN(G147)</f>
        <v>0</v>
      </c>
      <c r="I147" s="309"/>
      <c r="J147" s="306">
        <v>5</v>
      </c>
      <c r="K147" s="306"/>
      <c r="L147" s="307"/>
      <c r="M147" s="308">
        <f>LEN(L147)</f>
        <v>0</v>
      </c>
      <c r="N147" s="309"/>
      <c r="O147" s="311"/>
      <c r="P147" s="307"/>
      <c r="Q147" s="308">
        <f>LEN(P147)</f>
        <v>0</v>
      </c>
      <c r="S147" s="277">
        <v>5</v>
      </c>
      <c r="T147" s="278">
        <v>5</v>
      </c>
      <c r="U147" s="286" t="s">
        <v>643</v>
      </c>
      <c r="V147" s="279">
        <f t="shared" si="138"/>
        <v>161</v>
      </c>
      <c r="W147" s="282"/>
      <c r="X147" s="278">
        <v>5</v>
      </c>
      <c r="Y147" s="286" t="s">
        <v>644</v>
      </c>
      <c r="Z147" s="284">
        <f>LEN(Y147)</f>
        <v>164</v>
      </c>
      <c r="AB147" s="277">
        <v>5</v>
      </c>
      <c r="AC147" s="278">
        <v>5</v>
      </c>
      <c r="AD147" s="286" t="s">
        <v>692</v>
      </c>
      <c r="AE147" s="279">
        <f t="shared" si="139"/>
        <v>257</v>
      </c>
      <c r="AF147" s="282"/>
      <c r="AG147" s="278">
        <v>5</v>
      </c>
      <c r="AH147" s="286" t="s">
        <v>693</v>
      </c>
      <c r="AI147" s="284">
        <f>LEN(AH147)</f>
        <v>164</v>
      </c>
      <c r="AK147" s="277">
        <v>5</v>
      </c>
      <c r="AL147" s="278">
        <v>5</v>
      </c>
      <c r="AM147" s="286" t="s">
        <v>742</v>
      </c>
      <c r="AN147" s="279">
        <f t="shared" si="140"/>
        <v>3</v>
      </c>
      <c r="AO147" s="282"/>
      <c r="AP147" s="278"/>
      <c r="AQ147" s="286"/>
      <c r="AR147" s="284">
        <f>LEN(AQ147)</f>
        <v>0</v>
      </c>
      <c r="AT147" s="277">
        <v>5</v>
      </c>
      <c r="AU147" s="278"/>
      <c r="AV147" s="286"/>
      <c r="AW147" s="279">
        <f t="shared" si="141"/>
        <v>0</v>
      </c>
      <c r="AX147" s="282"/>
      <c r="AY147" s="278"/>
      <c r="AZ147" s="286"/>
      <c r="BA147" s="284">
        <f>LEN(AZ147)</f>
        <v>0</v>
      </c>
    </row>
    <row r="148" spans="1:53" s="292" customFormat="1" ht="75">
      <c r="A148" s="277">
        <v>6</v>
      </c>
      <c r="B148" s="306"/>
      <c r="C148" s="307"/>
      <c r="D148" s="308">
        <f t="shared" ref="D148:D152" si="142">LEN(C148)</f>
        <v>0</v>
      </c>
      <c r="E148" s="309"/>
      <c r="F148" s="311"/>
      <c r="G148" s="307"/>
      <c r="H148" s="308">
        <f t="shared" ref="H148:H152" si="143">LEN(G148)</f>
        <v>0</v>
      </c>
      <c r="I148" s="309"/>
      <c r="J148" s="306">
        <v>6</v>
      </c>
      <c r="K148" s="306"/>
      <c r="L148" s="307"/>
      <c r="M148" s="308">
        <f t="shared" ref="M148:M152" si="144">LEN(L148)</f>
        <v>0</v>
      </c>
      <c r="N148" s="309"/>
      <c r="O148" s="311"/>
      <c r="P148" s="307"/>
      <c r="Q148" s="308">
        <f t="shared" ref="Q148:Q152" si="145">LEN(P148)</f>
        <v>0</v>
      </c>
      <c r="S148" s="277">
        <v>6</v>
      </c>
      <c r="T148" s="278"/>
      <c r="U148" s="286"/>
      <c r="V148" s="279">
        <f t="shared" si="138"/>
        <v>0</v>
      </c>
      <c r="W148" s="282"/>
      <c r="X148" s="278"/>
      <c r="Y148" s="286"/>
      <c r="Z148" s="284">
        <f t="shared" ref="Z148:Z152" si="146">LEN(Y148)</f>
        <v>0</v>
      </c>
      <c r="AB148" s="277">
        <v>6</v>
      </c>
      <c r="AC148" s="278">
        <v>6</v>
      </c>
      <c r="AD148" s="286" t="s">
        <v>694</v>
      </c>
      <c r="AE148" s="279">
        <f t="shared" si="139"/>
        <v>165</v>
      </c>
      <c r="AF148" s="282"/>
      <c r="AG148" s="278"/>
      <c r="AH148" s="286"/>
      <c r="AI148" s="284">
        <f t="shared" ref="AI148:AI152" si="147">LEN(AH148)</f>
        <v>0</v>
      </c>
      <c r="AK148" s="277">
        <v>6</v>
      </c>
      <c r="AL148" s="278">
        <v>6</v>
      </c>
      <c r="AM148" s="286"/>
      <c r="AN148" s="279">
        <f t="shared" si="140"/>
        <v>0</v>
      </c>
      <c r="AO148" s="282"/>
      <c r="AP148" s="278"/>
      <c r="AQ148" s="286"/>
      <c r="AR148" s="284">
        <f t="shared" ref="AR148:AR152" si="148">LEN(AQ148)</f>
        <v>0</v>
      </c>
      <c r="AT148" s="277">
        <v>6</v>
      </c>
      <c r="AU148" s="278"/>
      <c r="AV148" s="286"/>
      <c r="AW148" s="279">
        <f t="shared" si="141"/>
        <v>0</v>
      </c>
      <c r="AX148" s="282"/>
      <c r="AY148" s="278"/>
      <c r="AZ148" s="286"/>
      <c r="BA148" s="284">
        <f t="shared" ref="BA148:BA152" si="149">LEN(AZ148)</f>
        <v>0</v>
      </c>
    </row>
    <row r="149" spans="1:53" s="260" customFormat="1">
      <c r="A149" s="254">
        <v>7</v>
      </c>
      <c r="B149" s="267"/>
      <c r="C149" s="268"/>
      <c r="D149" s="269">
        <f t="shared" si="142"/>
        <v>0</v>
      </c>
      <c r="E149" s="270"/>
      <c r="F149" s="272"/>
      <c r="G149" s="268"/>
      <c r="H149" s="269">
        <f t="shared" si="143"/>
        <v>0</v>
      </c>
      <c r="I149" s="270"/>
      <c r="J149" s="267">
        <v>7</v>
      </c>
      <c r="K149" s="267"/>
      <c r="L149" s="268"/>
      <c r="M149" s="269">
        <f t="shared" si="144"/>
        <v>0</v>
      </c>
      <c r="N149" s="270"/>
      <c r="O149" s="272"/>
      <c r="P149" s="268"/>
      <c r="Q149" s="269">
        <f t="shared" si="145"/>
        <v>0</v>
      </c>
      <c r="S149" s="254">
        <v>7</v>
      </c>
      <c r="T149" s="255"/>
      <c r="U149" s="252"/>
      <c r="V149" s="256">
        <f t="shared" si="138"/>
        <v>0</v>
      </c>
      <c r="W149" s="257"/>
      <c r="X149" s="255"/>
      <c r="Y149" s="252"/>
      <c r="Z149" s="259">
        <f t="shared" si="146"/>
        <v>0</v>
      </c>
      <c r="AB149" s="254">
        <v>7</v>
      </c>
      <c r="AC149" s="255"/>
      <c r="AD149" s="252"/>
      <c r="AE149" s="256">
        <f t="shared" si="139"/>
        <v>0</v>
      </c>
      <c r="AF149" s="257"/>
      <c r="AG149" s="255"/>
      <c r="AH149" s="252"/>
      <c r="AI149" s="259">
        <f t="shared" si="147"/>
        <v>0</v>
      </c>
      <c r="AK149" s="254">
        <v>7</v>
      </c>
      <c r="AL149" s="255"/>
      <c r="AM149" s="252"/>
      <c r="AN149" s="256">
        <f t="shared" si="140"/>
        <v>0</v>
      </c>
      <c r="AO149" s="257"/>
      <c r="AP149" s="255"/>
      <c r="AQ149" s="252"/>
      <c r="AR149" s="259">
        <f t="shared" si="148"/>
        <v>0</v>
      </c>
      <c r="AT149" s="254">
        <v>7</v>
      </c>
      <c r="AU149" s="255"/>
      <c r="AV149" s="252"/>
      <c r="AW149" s="256">
        <f t="shared" si="141"/>
        <v>0</v>
      </c>
      <c r="AX149" s="257"/>
      <c r="AY149" s="255"/>
      <c r="AZ149" s="252"/>
      <c r="BA149" s="259">
        <f t="shared" si="149"/>
        <v>0</v>
      </c>
    </row>
    <row r="150" spans="1:53" s="260" customFormat="1">
      <c r="A150" s="254">
        <v>8</v>
      </c>
      <c r="B150" s="267"/>
      <c r="C150" s="268"/>
      <c r="D150" s="269">
        <f t="shared" si="142"/>
        <v>0</v>
      </c>
      <c r="E150" s="270"/>
      <c r="F150" s="272"/>
      <c r="G150" s="268"/>
      <c r="H150" s="269">
        <f t="shared" si="143"/>
        <v>0</v>
      </c>
      <c r="I150" s="270"/>
      <c r="J150" s="267">
        <v>8</v>
      </c>
      <c r="K150" s="267"/>
      <c r="L150" s="268"/>
      <c r="M150" s="269">
        <f t="shared" si="144"/>
        <v>0</v>
      </c>
      <c r="N150" s="270"/>
      <c r="O150" s="272"/>
      <c r="P150" s="268"/>
      <c r="Q150" s="269">
        <f t="shared" si="145"/>
        <v>0</v>
      </c>
      <c r="S150" s="254">
        <v>8</v>
      </c>
      <c r="T150" s="255"/>
      <c r="U150" s="252"/>
      <c r="V150" s="256">
        <f t="shared" si="138"/>
        <v>0</v>
      </c>
      <c r="W150" s="257"/>
      <c r="X150" s="255"/>
      <c r="Y150" s="252"/>
      <c r="Z150" s="259">
        <f t="shared" si="146"/>
        <v>0</v>
      </c>
      <c r="AB150" s="254">
        <v>8</v>
      </c>
      <c r="AC150" s="255"/>
      <c r="AD150" s="252"/>
      <c r="AE150" s="256">
        <f t="shared" si="139"/>
        <v>0</v>
      </c>
      <c r="AF150" s="257"/>
      <c r="AG150" s="255"/>
      <c r="AH150" s="252"/>
      <c r="AI150" s="259">
        <f t="shared" si="147"/>
        <v>0</v>
      </c>
      <c r="AK150" s="254">
        <v>8</v>
      </c>
      <c r="AL150" s="255"/>
      <c r="AM150" s="252"/>
      <c r="AN150" s="256">
        <f t="shared" si="140"/>
        <v>0</v>
      </c>
      <c r="AO150" s="257"/>
      <c r="AP150" s="255"/>
      <c r="AQ150" s="252"/>
      <c r="AR150" s="259">
        <f t="shared" si="148"/>
        <v>0</v>
      </c>
      <c r="AT150" s="254">
        <v>8</v>
      </c>
      <c r="AU150" s="255"/>
      <c r="AV150" s="252"/>
      <c r="AW150" s="256">
        <f t="shared" si="141"/>
        <v>0</v>
      </c>
      <c r="AX150" s="257"/>
      <c r="AY150" s="255"/>
      <c r="AZ150" s="252"/>
      <c r="BA150" s="259">
        <f t="shared" si="149"/>
        <v>0</v>
      </c>
    </row>
    <row r="151" spans="1:53" s="260" customFormat="1">
      <c r="A151" s="254">
        <v>9</v>
      </c>
      <c r="B151" s="267"/>
      <c r="C151" s="268"/>
      <c r="D151" s="269">
        <f t="shared" si="142"/>
        <v>0</v>
      </c>
      <c r="E151" s="270"/>
      <c r="F151" s="272"/>
      <c r="G151" s="268"/>
      <c r="H151" s="269">
        <f t="shared" si="143"/>
        <v>0</v>
      </c>
      <c r="I151" s="270"/>
      <c r="J151" s="267">
        <v>9</v>
      </c>
      <c r="K151" s="267"/>
      <c r="L151" s="268"/>
      <c r="M151" s="269">
        <f t="shared" si="144"/>
        <v>0</v>
      </c>
      <c r="N151" s="270"/>
      <c r="O151" s="272"/>
      <c r="P151" s="268"/>
      <c r="Q151" s="269">
        <f t="shared" si="145"/>
        <v>0</v>
      </c>
      <c r="S151" s="254">
        <v>9</v>
      </c>
      <c r="T151" s="255"/>
      <c r="U151" s="252"/>
      <c r="V151" s="256">
        <f t="shared" si="138"/>
        <v>0</v>
      </c>
      <c r="W151" s="257"/>
      <c r="X151" s="255"/>
      <c r="Y151" s="252"/>
      <c r="Z151" s="259">
        <f t="shared" si="146"/>
        <v>0</v>
      </c>
      <c r="AB151" s="254">
        <v>9</v>
      </c>
      <c r="AC151" s="255"/>
      <c r="AD151" s="252"/>
      <c r="AE151" s="256">
        <f t="shared" si="139"/>
        <v>0</v>
      </c>
      <c r="AF151" s="257"/>
      <c r="AG151" s="255"/>
      <c r="AH151" s="252"/>
      <c r="AI151" s="259">
        <f t="shared" si="147"/>
        <v>0</v>
      </c>
      <c r="AK151" s="254">
        <v>9</v>
      </c>
      <c r="AL151" s="255"/>
      <c r="AM151" s="252"/>
      <c r="AN151" s="256">
        <f t="shared" si="140"/>
        <v>0</v>
      </c>
      <c r="AO151" s="257"/>
      <c r="AP151" s="255"/>
      <c r="AQ151" s="252"/>
      <c r="AR151" s="259">
        <f t="shared" si="148"/>
        <v>0</v>
      </c>
      <c r="AT151" s="254">
        <v>9</v>
      </c>
      <c r="AU151" s="255"/>
      <c r="AV151" s="252"/>
      <c r="AW151" s="256">
        <f t="shared" si="141"/>
        <v>0</v>
      </c>
      <c r="AX151" s="257"/>
      <c r="AY151" s="255"/>
      <c r="AZ151" s="252"/>
      <c r="BA151" s="259">
        <f t="shared" si="149"/>
        <v>0</v>
      </c>
    </row>
    <row r="152" spans="1:53" s="260" customFormat="1">
      <c r="A152" s="254">
        <v>10</v>
      </c>
      <c r="B152" s="267"/>
      <c r="C152" s="268"/>
      <c r="D152" s="269">
        <f t="shared" si="142"/>
        <v>0</v>
      </c>
      <c r="E152" s="270"/>
      <c r="F152" s="272"/>
      <c r="G152" s="268"/>
      <c r="H152" s="269">
        <f t="shared" si="143"/>
        <v>0</v>
      </c>
      <c r="I152" s="270"/>
      <c r="J152" s="267">
        <v>10</v>
      </c>
      <c r="K152" s="267"/>
      <c r="L152" s="268"/>
      <c r="M152" s="269">
        <f t="shared" si="144"/>
        <v>0</v>
      </c>
      <c r="N152" s="270"/>
      <c r="O152" s="272"/>
      <c r="P152" s="268"/>
      <c r="Q152" s="269">
        <f t="shared" si="145"/>
        <v>0</v>
      </c>
      <c r="S152" s="254">
        <v>10</v>
      </c>
      <c r="T152" s="255"/>
      <c r="U152" s="252"/>
      <c r="V152" s="256">
        <f t="shared" si="138"/>
        <v>0</v>
      </c>
      <c r="W152" s="257"/>
      <c r="X152" s="255"/>
      <c r="Y152" s="252"/>
      <c r="Z152" s="259">
        <f t="shared" si="146"/>
        <v>0</v>
      </c>
      <c r="AB152" s="254">
        <v>10</v>
      </c>
      <c r="AC152" s="255"/>
      <c r="AD152" s="252"/>
      <c r="AE152" s="256">
        <f t="shared" si="139"/>
        <v>0</v>
      </c>
      <c r="AF152" s="257"/>
      <c r="AG152" s="255"/>
      <c r="AH152" s="252"/>
      <c r="AI152" s="259">
        <f t="shared" si="147"/>
        <v>0</v>
      </c>
      <c r="AK152" s="254">
        <v>10</v>
      </c>
      <c r="AL152" s="255"/>
      <c r="AM152" s="252"/>
      <c r="AN152" s="256">
        <f t="shared" si="140"/>
        <v>0</v>
      </c>
      <c r="AO152" s="257"/>
      <c r="AP152" s="255"/>
      <c r="AQ152" s="252"/>
      <c r="AR152" s="259">
        <f t="shared" si="148"/>
        <v>0</v>
      </c>
      <c r="AT152" s="254">
        <v>10</v>
      </c>
      <c r="AU152" s="255"/>
      <c r="AV152" s="252"/>
      <c r="AW152" s="256">
        <f t="shared" si="141"/>
        <v>0</v>
      </c>
      <c r="AX152" s="257"/>
      <c r="AY152" s="255"/>
      <c r="AZ152" s="252"/>
      <c r="BA152" s="259">
        <f t="shared" si="149"/>
        <v>0</v>
      </c>
    </row>
    <row r="153" spans="1:53">
      <c r="A153" s="165"/>
      <c r="B153" s="175"/>
      <c r="C153" s="176" t="s">
        <v>181</v>
      </c>
      <c r="D153" s="177">
        <f>COUNTA(C143:C152)</f>
        <v>0</v>
      </c>
      <c r="E153" s="172"/>
      <c r="F153" s="175"/>
      <c r="G153" s="176" t="s">
        <v>181</v>
      </c>
      <c r="H153" s="177">
        <f>COUNTA(G143:G152)</f>
        <v>0</v>
      </c>
      <c r="I153" s="171"/>
      <c r="J153" s="175"/>
      <c r="K153" s="175"/>
      <c r="L153" s="176" t="s">
        <v>181</v>
      </c>
      <c r="M153" s="177">
        <f>COUNTA(L143:L152)</f>
        <v>0</v>
      </c>
      <c r="N153" s="172"/>
      <c r="O153" s="175"/>
      <c r="P153" s="176" t="s">
        <v>181</v>
      </c>
      <c r="Q153" s="177">
        <f>COUNTA(P143:P152)</f>
        <v>0</v>
      </c>
      <c r="S153" s="165"/>
      <c r="T153" s="165"/>
      <c r="U153" s="166" t="s">
        <v>181</v>
      </c>
      <c r="V153" s="167">
        <f>COUNTA(U143:U152)</f>
        <v>5</v>
      </c>
      <c r="W153" s="161"/>
      <c r="X153" s="165"/>
      <c r="Y153" s="166" t="s">
        <v>181</v>
      </c>
      <c r="Z153" s="167">
        <f>COUNTA(Y143:Y152)</f>
        <v>5</v>
      </c>
      <c r="AB153" s="165"/>
      <c r="AC153" s="165"/>
      <c r="AD153" s="166" t="s">
        <v>181</v>
      </c>
      <c r="AE153" s="167">
        <f>COUNTA(AD143:AD152)</f>
        <v>6</v>
      </c>
      <c r="AF153" s="161"/>
      <c r="AG153" s="165"/>
      <c r="AH153" s="166" t="s">
        <v>181</v>
      </c>
      <c r="AI153" s="167">
        <f>COUNTA(AH143:AH152)</f>
        <v>5</v>
      </c>
      <c r="AK153" s="165"/>
      <c r="AL153" s="165"/>
      <c r="AM153" s="166" t="s">
        <v>181</v>
      </c>
      <c r="AN153" s="167">
        <f>COUNTA(AM143:AM152)</f>
        <v>5</v>
      </c>
      <c r="AO153" s="161"/>
      <c r="AP153" s="165"/>
      <c r="AQ153" s="166" t="s">
        <v>181</v>
      </c>
      <c r="AR153" s="167">
        <f>COUNTA(AQ143:AQ152)</f>
        <v>3</v>
      </c>
      <c r="AT153" s="165"/>
      <c r="AU153" s="165"/>
      <c r="AV153" s="166" t="s">
        <v>181</v>
      </c>
      <c r="AW153" s="167">
        <f>COUNTA(AV143:AV152)</f>
        <v>3</v>
      </c>
      <c r="AX153" s="161"/>
      <c r="AY153" s="165"/>
      <c r="AZ153" s="166" t="s">
        <v>181</v>
      </c>
      <c r="BA153" s="167">
        <f>COUNTA(AZ143:AZ152)</f>
        <v>4</v>
      </c>
    </row>
    <row r="154" spans="1:53"/>
    <row r="155" spans="1:53"/>
    <row r="156" spans="1:53" ht="18.75">
      <c r="A156" s="161"/>
      <c r="B156" s="458" t="s">
        <v>190</v>
      </c>
      <c r="C156" s="458"/>
      <c r="D156" s="458"/>
      <c r="E156" s="458"/>
      <c r="F156" s="458"/>
      <c r="G156" s="458"/>
      <c r="H156" s="458"/>
      <c r="J156" s="161"/>
      <c r="K156" s="458" t="s">
        <v>190</v>
      </c>
      <c r="L156" s="458"/>
      <c r="M156" s="458"/>
      <c r="N156" s="458"/>
      <c r="O156" s="458"/>
      <c r="P156" s="458"/>
      <c r="Q156" s="458"/>
      <c r="S156" s="161"/>
      <c r="T156" s="458" t="s">
        <v>190</v>
      </c>
      <c r="U156" s="458"/>
      <c r="V156" s="458"/>
      <c r="W156" s="458"/>
      <c r="X156" s="458"/>
      <c r="Y156" s="458"/>
      <c r="Z156" s="458"/>
      <c r="AB156" s="161"/>
      <c r="AC156" s="458" t="s">
        <v>190</v>
      </c>
      <c r="AD156" s="458"/>
      <c r="AE156" s="458"/>
      <c r="AF156" s="458"/>
      <c r="AG156" s="458"/>
      <c r="AH156" s="458"/>
      <c r="AI156" s="458"/>
      <c r="AK156" s="161"/>
      <c r="AL156" s="458" t="s">
        <v>190</v>
      </c>
      <c r="AM156" s="458"/>
      <c r="AN156" s="458"/>
      <c r="AO156" s="458"/>
      <c r="AP156" s="458"/>
      <c r="AQ156" s="458"/>
      <c r="AR156" s="458"/>
      <c r="AT156" s="161"/>
      <c r="AU156" s="458" t="s">
        <v>190</v>
      </c>
      <c r="AV156" s="458"/>
      <c r="AW156" s="458"/>
      <c r="AX156" s="458"/>
      <c r="AY156" s="458"/>
      <c r="AZ156" s="458"/>
      <c r="BA156" s="458"/>
    </row>
    <row r="157" spans="1:53">
      <c r="A157" s="168"/>
      <c r="B157" s="168"/>
      <c r="C157" s="168"/>
      <c r="D157" s="168"/>
      <c r="E157" s="168"/>
      <c r="F157" s="168"/>
      <c r="G157" s="168"/>
      <c r="H157" s="168"/>
      <c r="J157" s="168"/>
      <c r="K157" s="168"/>
      <c r="L157" s="168"/>
      <c r="M157" s="168"/>
      <c r="N157" s="168"/>
      <c r="O157" s="168"/>
      <c r="P157" s="168"/>
      <c r="Q157" s="168"/>
      <c r="S157" s="168"/>
      <c r="T157" s="168"/>
      <c r="U157" s="168"/>
      <c r="V157" s="168"/>
      <c r="W157" s="168"/>
      <c r="X157" s="168"/>
      <c r="Y157" s="168"/>
      <c r="Z157" s="168"/>
      <c r="AB157" s="168"/>
      <c r="AC157" s="168"/>
      <c r="AD157" s="168"/>
      <c r="AE157" s="168"/>
      <c r="AF157" s="168"/>
      <c r="AG157" s="168"/>
      <c r="AH157" s="168"/>
      <c r="AI157" s="168"/>
      <c r="AK157" s="168"/>
      <c r="AL157" s="168"/>
      <c r="AM157" s="168"/>
      <c r="AN157" s="168"/>
      <c r="AO157" s="168"/>
      <c r="AP157" s="168"/>
      <c r="AQ157" s="168"/>
      <c r="AR157" s="168"/>
      <c r="AT157" s="168"/>
      <c r="AU157" s="168"/>
      <c r="AV157" s="168"/>
      <c r="AW157" s="168"/>
      <c r="AX157" s="168"/>
      <c r="AY157" s="168"/>
      <c r="AZ157" s="168"/>
      <c r="BA157" s="168"/>
    </row>
    <row r="158" spans="1:53">
      <c r="A158" s="455" t="s">
        <v>22</v>
      </c>
      <c r="B158" s="455" t="s">
        <v>178</v>
      </c>
      <c r="C158" s="457" t="s">
        <v>179</v>
      </c>
      <c r="D158" s="455" t="s">
        <v>180</v>
      </c>
      <c r="E158" s="164"/>
      <c r="F158" s="455" t="s">
        <v>178</v>
      </c>
      <c r="G158" s="457" t="s">
        <v>179</v>
      </c>
      <c r="H158" s="455" t="s">
        <v>180</v>
      </c>
      <c r="J158" s="455" t="s">
        <v>22</v>
      </c>
      <c r="K158" s="455" t="s">
        <v>178</v>
      </c>
      <c r="L158" s="457" t="s">
        <v>179</v>
      </c>
      <c r="M158" s="455" t="s">
        <v>180</v>
      </c>
      <c r="N158" s="164"/>
      <c r="O158" s="455" t="s">
        <v>178</v>
      </c>
      <c r="P158" s="457" t="s">
        <v>179</v>
      </c>
      <c r="Q158" s="455" t="s">
        <v>180</v>
      </c>
      <c r="S158" s="455" t="s">
        <v>22</v>
      </c>
      <c r="T158" s="455" t="s">
        <v>178</v>
      </c>
      <c r="U158" s="457" t="s">
        <v>179</v>
      </c>
      <c r="V158" s="455" t="s">
        <v>180</v>
      </c>
      <c r="W158" s="164"/>
      <c r="X158" s="471" t="s">
        <v>178</v>
      </c>
      <c r="Y158" s="457" t="s">
        <v>179</v>
      </c>
      <c r="Z158" s="473" t="s">
        <v>180</v>
      </c>
      <c r="AB158" s="455" t="s">
        <v>22</v>
      </c>
      <c r="AC158" s="455" t="s">
        <v>178</v>
      </c>
      <c r="AD158" s="457" t="s">
        <v>179</v>
      </c>
      <c r="AE158" s="455" t="s">
        <v>180</v>
      </c>
      <c r="AF158" s="164"/>
      <c r="AG158" s="471" t="s">
        <v>178</v>
      </c>
      <c r="AH158" s="457" t="s">
        <v>179</v>
      </c>
      <c r="AI158" s="473" t="s">
        <v>180</v>
      </c>
      <c r="AK158" s="455" t="s">
        <v>22</v>
      </c>
      <c r="AL158" s="455" t="s">
        <v>178</v>
      </c>
      <c r="AM158" s="457" t="s">
        <v>179</v>
      </c>
      <c r="AN158" s="455" t="s">
        <v>180</v>
      </c>
      <c r="AO158" s="164"/>
      <c r="AP158" s="455" t="s">
        <v>178</v>
      </c>
      <c r="AQ158" s="457" t="s">
        <v>179</v>
      </c>
      <c r="AR158" s="455" t="s">
        <v>180</v>
      </c>
      <c r="AT158" s="455" t="s">
        <v>22</v>
      </c>
      <c r="AU158" s="455" t="s">
        <v>178</v>
      </c>
      <c r="AV158" s="457" t="s">
        <v>179</v>
      </c>
      <c r="AW158" s="455" t="s">
        <v>180</v>
      </c>
      <c r="AX158" s="164"/>
      <c r="AY158" s="455" t="s">
        <v>178</v>
      </c>
      <c r="AZ158" s="457" t="s">
        <v>179</v>
      </c>
      <c r="BA158" s="455" t="s">
        <v>180</v>
      </c>
    </row>
    <row r="159" spans="1:53">
      <c r="A159" s="456"/>
      <c r="B159" s="456"/>
      <c r="C159" s="457"/>
      <c r="D159" s="456"/>
      <c r="E159" s="161"/>
      <c r="F159" s="456"/>
      <c r="G159" s="457"/>
      <c r="H159" s="456"/>
      <c r="J159" s="456"/>
      <c r="K159" s="456"/>
      <c r="L159" s="457"/>
      <c r="M159" s="456"/>
      <c r="N159" s="161"/>
      <c r="O159" s="456"/>
      <c r="P159" s="457"/>
      <c r="Q159" s="456"/>
      <c r="S159" s="456"/>
      <c r="T159" s="456"/>
      <c r="U159" s="457"/>
      <c r="V159" s="456"/>
      <c r="W159" s="161"/>
      <c r="X159" s="472"/>
      <c r="Y159" s="457"/>
      <c r="Z159" s="474"/>
      <c r="AB159" s="456"/>
      <c r="AC159" s="456"/>
      <c r="AD159" s="457"/>
      <c r="AE159" s="456"/>
      <c r="AF159" s="161"/>
      <c r="AG159" s="472"/>
      <c r="AH159" s="457"/>
      <c r="AI159" s="474"/>
      <c r="AK159" s="456"/>
      <c r="AL159" s="456"/>
      <c r="AM159" s="457"/>
      <c r="AN159" s="456"/>
      <c r="AO159" s="161"/>
      <c r="AP159" s="456"/>
      <c r="AQ159" s="457"/>
      <c r="AR159" s="456"/>
      <c r="AT159" s="456"/>
      <c r="AU159" s="456"/>
      <c r="AV159" s="457"/>
      <c r="AW159" s="456"/>
      <c r="AX159" s="161"/>
      <c r="AY159" s="456"/>
      <c r="AZ159" s="457"/>
      <c r="BA159" s="456"/>
    </row>
    <row r="160" spans="1:53" s="292" customFormat="1" ht="60">
      <c r="A160" s="277">
        <v>1</v>
      </c>
      <c r="B160" s="278">
        <v>1</v>
      </c>
      <c r="C160" s="276" t="s">
        <v>552</v>
      </c>
      <c r="D160" s="279">
        <f t="shared" ref="D160:D169" si="150">LEN(C160)</f>
        <v>105</v>
      </c>
      <c r="E160" s="282"/>
      <c r="F160" s="278">
        <v>1</v>
      </c>
      <c r="G160" s="281" t="s">
        <v>553</v>
      </c>
      <c r="H160" s="279">
        <f t="shared" ref="H160:H169" si="151">LEN(G160)</f>
        <v>126</v>
      </c>
      <c r="I160" s="282"/>
      <c r="J160" s="278">
        <v>1</v>
      </c>
      <c r="K160" s="305"/>
      <c r="L160" s="303" t="s">
        <v>554</v>
      </c>
      <c r="M160" s="301">
        <f t="shared" ref="M160:M169" si="152">LEN(L160)</f>
        <v>130</v>
      </c>
      <c r="N160" s="282"/>
      <c r="O160" s="278">
        <v>1</v>
      </c>
      <c r="P160" s="281" t="s">
        <v>555</v>
      </c>
      <c r="Q160" s="279">
        <f t="shared" ref="Q160:Q169" si="153">LEN(P160)</f>
        <v>122</v>
      </c>
      <c r="R160" s="282"/>
      <c r="S160" s="278">
        <v>1</v>
      </c>
      <c r="T160" s="278">
        <v>1</v>
      </c>
      <c r="U160" s="281" t="s">
        <v>556</v>
      </c>
      <c r="V160" s="279">
        <f t="shared" ref="V160:V169" si="154">LEN(U160)</f>
        <v>123</v>
      </c>
      <c r="W160" s="282"/>
      <c r="X160" s="305">
        <v>1</v>
      </c>
      <c r="Y160" s="303" t="s">
        <v>557</v>
      </c>
      <c r="Z160" s="301">
        <f t="shared" ref="Z160:Z169" si="155">LEN(Y160)</f>
        <v>128</v>
      </c>
      <c r="AA160" s="282"/>
      <c r="AB160" s="278">
        <v>1</v>
      </c>
      <c r="AC160" s="278">
        <v>1</v>
      </c>
      <c r="AD160" s="417" t="s">
        <v>558</v>
      </c>
      <c r="AE160" s="279">
        <f t="shared" ref="AE160:AE169" si="156">LEN(AD160)</f>
        <v>125</v>
      </c>
      <c r="AF160" s="282"/>
      <c r="AG160" s="305">
        <v>1</v>
      </c>
      <c r="AH160" s="303" t="s">
        <v>559</v>
      </c>
      <c r="AI160" s="301">
        <f t="shared" ref="AI160:AI169" si="157">LEN(AH160)</f>
        <v>136</v>
      </c>
      <c r="AJ160" s="282"/>
      <c r="AK160" s="278">
        <v>1</v>
      </c>
      <c r="AL160" s="278">
        <v>1</v>
      </c>
      <c r="AM160" s="281" t="s">
        <v>560</v>
      </c>
      <c r="AN160" s="279">
        <f t="shared" ref="AN160:AN169" si="158">LEN(AM160)</f>
        <v>121</v>
      </c>
      <c r="AO160" s="282"/>
      <c r="AP160" s="278">
        <v>1</v>
      </c>
      <c r="AQ160" s="281" t="s">
        <v>561</v>
      </c>
      <c r="AR160" s="279">
        <f t="shared" ref="AR160:AR169" si="159">LEN(AQ160)</f>
        <v>127</v>
      </c>
      <c r="AS160" s="282"/>
      <c r="AT160" s="278">
        <v>1</v>
      </c>
      <c r="AU160" s="278">
        <v>1</v>
      </c>
      <c r="AV160" s="281" t="s">
        <v>562</v>
      </c>
      <c r="AW160" s="279">
        <f t="shared" ref="AW160:AW169" si="160">LEN(AV160)</f>
        <v>126</v>
      </c>
      <c r="AX160" s="282"/>
      <c r="AY160" s="278">
        <v>1</v>
      </c>
      <c r="AZ160" s="281" t="s">
        <v>563</v>
      </c>
      <c r="BA160" s="284">
        <f>LEN(AZ160)</f>
        <v>130</v>
      </c>
    </row>
    <row r="161" spans="1:53" s="292" customFormat="1" ht="60">
      <c r="A161" s="277">
        <v>2</v>
      </c>
      <c r="B161" s="278">
        <v>2</v>
      </c>
      <c r="C161" s="293" t="s">
        <v>564</v>
      </c>
      <c r="D161" s="279">
        <f t="shared" si="150"/>
        <v>129</v>
      </c>
      <c r="E161" s="282"/>
      <c r="F161" s="278">
        <v>2</v>
      </c>
      <c r="G161" s="281" t="s">
        <v>565</v>
      </c>
      <c r="H161" s="279">
        <f t="shared" si="151"/>
        <v>117</v>
      </c>
      <c r="I161" s="282"/>
      <c r="J161" s="278">
        <v>2</v>
      </c>
      <c r="K161" s="305"/>
      <c r="L161" s="303" t="s">
        <v>566</v>
      </c>
      <c r="M161" s="301">
        <f t="shared" si="152"/>
        <v>138</v>
      </c>
      <c r="N161" s="282"/>
      <c r="O161" s="278">
        <v>2</v>
      </c>
      <c r="P161" s="281" t="s">
        <v>567</v>
      </c>
      <c r="Q161" s="279">
        <f t="shared" si="153"/>
        <v>118</v>
      </c>
      <c r="R161" s="282"/>
      <c r="S161" s="278">
        <v>2</v>
      </c>
      <c r="T161" s="278">
        <v>2</v>
      </c>
      <c r="U161" s="283" t="s">
        <v>568</v>
      </c>
      <c r="V161" s="279">
        <f t="shared" si="154"/>
        <v>128</v>
      </c>
      <c r="W161" s="282"/>
      <c r="X161" s="305">
        <v>2</v>
      </c>
      <c r="Y161" s="303" t="s">
        <v>569</v>
      </c>
      <c r="Z161" s="301">
        <f t="shared" si="155"/>
        <v>105</v>
      </c>
      <c r="AA161" s="282"/>
      <c r="AB161" s="278">
        <v>2</v>
      </c>
      <c r="AC161" s="278">
        <v>2</v>
      </c>
      <c r="AD161" s="283" t="s">
        <v>570</v>
      </c>
      <c r="AE161" s="279">
        <f t="shared" si="156"/>
        <v>120</v>
      </c>
      <c r="AF161" s="282"/>
      <c r="AG161" s="305">
        <v>2</v>
      </c>
      <c r="AH161" s="303" t="s">
        <v>571</v>
      </c>
      <c r="AI161" s="301">
        <f t="shared" si="157"/>
        <v>116</v>
      </c>
      <c r="AJ161" s="282"/>
      <c r="AK161" s="278">
        <v>2</v>
      </c>
      <c r="AL161" s="278">
        <v>2</v>
      </c>
      <c r="AM161" s="283" t="s">
        <v>572</v>
      </c>
      <c r="AN161" s="279">
        <f t="shared" si="158"/>
        <v>129</v>
      </c>
      <c r="AO161" s="282"/>
      <c r="AP161" s="278">
        <v>2</v>
      </c>
      <c r="AQ161" s="281" t="s">
        <v>573</v>
      </c>
      <c r="AR161" s="279">
        <f t="shared" si="159"/>
        <v>115</v>
      </c>
      <c r="AS161" s="282"/>
      <c r="AT161" s="278">
        <v>2</v>
      </c>
      <c r="AU161" s="278">
        <v>2</v>
      </c>
      <c r="AV161" s="283" t="s">
        <v>574</v>
      </c>
      <c r="AW161" s="279">
        <f t="shared" si="160"/>
        <v>127</v>
      </c>
      <c r="AX161" s="282"/>
      <c r="AY161" s="278">
        <v>2</v>
      </c>
      <c r="AZ161" s="281" t="s">
        <v>575</v>
      </c>
      <c r="BA161" s="284">
        <f>LEN(AZ161)</f>
        <v>129</v>
      </c>
    </row>
    <row r="162" spans="1:53" s="292" customFormat="1" ht="45">
      <c r="A162" s="277">
        <v>3</v>
      </c>
      <c r="B162" s="278"/>
      <c r="C162" s="286"/>
      <c r="D162" s="279">
        <f t="shared" si="150"/>
        <v>0</v>
      </c>
      <c r="E162" s="282"/>
      <c r="F162" s="278">
        <v>3</v>
      </c>
      <c r="G162" s="281" t="s">
        <v>576</v>
      </c>
      <c r="H162" s="279">
        <f t="shared" si="151"/>
        <v>106</v>
      </c>
      <c r="I162" s="282"/>
      <c r="J162" s="278">
        <v>3</v>
      </c>
      <c r="K162" s="278"/>
      <c r="L162" s="304"/>
      <c r="M162" s="279">
        <f t="shared" si="152"/>
        <v>0</v>
      </c>
      <c r="N162" s="282"/>
      <c r="O162" s="278">
        <v>3</v>
      </c>
      <c r="P162" s="283" t="s">
        <v>577</v>
      </c>
      <c r="Q162" s="279">
        <f t="shared" si="153"/>
        <v>124</v>
      </c>
      <c r="R162" s="282"/>
      <c r="S162" s="278">
        <v>3</v>
      </c>
      <c r="T162" s="278"/>
      <c r="U162" s="286"/>
      <c r="V162" s="279">
        <f t="shared" si="154"/>
        <v>0</v>
      </c>
      <c r="W162" s="282"/>
      <c r="X162" s="305">
        <v>3</v>
      </c>
      <c r="Y162" s="303" t="s">
        <v>578</v>
      </c>
      <c r="Z162" s="301">
        <f t="shared" si="155"/>
        <v>102</v>
      </c>
      <c r="AA162" s="282"/>
      <c r="AB162" s="278">
        <v>3</v>
      </c>
      <c r="AC162" s="278"/>
      <c r="AD162" s="286"/>
      <c r="AE162" s="279">
        <f t="shared" si="156"/>
        <v>0</v>
      </c>
      <c r="AF162" s="282"/>
      <c r="AG162" s="278">
        <v>3</v>
      </c>
      <c r="AH162" s="283" t="s">
        <v>579</v>
      </c>
      <c r="AI162" s="279">
        <f t="shared" si="157"/>
        <v>114</v>
      </c>
      <c r="AJ162" s="282"/>
      <c r="AK162" s="278">
        <v>3</v>
      </c>
      <c r="AL162" s="278"/>
      <c r="AM162" s="286"/>
      <c r="AN162" s="279">
        <f t="shared" si="158"/>
        <v>0</v>
      </c>
      <c r="AO162" s="282"/>
      <c r="AP162" s="278">
        <v>3</v>
      </c>
      <c r="AQ162" s="281" t="s">
        <v>580</v>
      </c>
      <c r="AR162" s="279">
        <f t="shared" si="159"/>
        <v>111</v>
      </c>
      <c r="AS162" s="282"/>
      <c r="AT162" s="278">
        <v>3</v>
      </c>
      <c r="AU162" s="278"/>
      <c r="AV162" s="286"/>
      <c r="AW162" s="279">
        <f t="shared" si="160"/>
        <v>0</v>
      </c>
      <c r="AX162" s="282"/>
      <c r="AY162" s="278">
        <v>3</v>
      </c>
      <c r="AZ162" s="281" t="s">
        <v>581</v>
      </c>
      <c r="BA162" s="284">
        <f>LEN(AZ162)</f>
        <v>127</v>
      </c>
    </row>
    <row r="163" spans="1:53" s="260" customFormat="1">
      <c r="A163" s="254">
        <v>4</v>
      </c>
      <c r="B163" s="255"/>
      <c r="C163" s="252"/>
      <c r="D163" s="256">
        <f t="shared" si="150"/>
        <v>0</v>
      </c>
      <c r="E163" s="257"/>
      <c r="F163" s="255"/>
      <c r="G163" s="252"/>
      <c r="H163" s="256">
        <f t="shared" si="151"/>
        <v>0</v>
      </c>
      <c r="I163" s="258"/>
      <c r="J163" s="255">
        <v>4</v>
      </c>
      <c r="K163" s="255"/>
      <c r="L163" s="252"/>
      <c r="M163" s="256">
        <f t="shared" si="152"/>
        <v>0</v>
      </c>
      <c r="N163" s="257"/>
      <c r="O163" s="255"/>
      <c r="P163" s="266"/>
      <c r="Q163" s="256">
        <f t="shared" si="153"/>
        <v>0</v>
      </c>
      <c r="R163" s="258"/>
      <c r="S163" s="255">
        <v>4</v>
      </c>
      <c r="T163" s="255"/>
      <c r="U163" s="252"/>
      <c r="V163" s="256">
        <f t="shared" si="154"/>
        <v>0</v>
      </c>
      <c r="W163" s="257"/>
      <c r="X163" s="255"/>
      <c r="Y163" s="302"/>
      <c r="Z163" s="256">
        <f t="shared" si="155"/>
        <v>0</v>
      </c>
      <c r="AA163" s="258"/>
      <c r="AB163" s="255">
        <v>4</v>
      </c>
      <c r="AC163" s="255"/>
      <c r="AD163" s="252"/>
      <c r="AE163" s="256">
        <f t="shared" si="156"/>
        <v>0</v>
      </c>
      <c r="AF163" s="257"/>
      <c r="AG163" s="255"/>
      <c r="AH163" s="252"/>
      <c r="AI163" s="256">
        <f t="shared" si="157"/>
        <v>0</v>
      </c>
      <c r="AJ163" s="258"/>
      <c r="AK163" s="255">
        <v>4</v>
      </c>
      <c r="AL163" s="255"/>
      <c r="AM163" s="252"/>
      <c r="AN163" s="256">
        <f t="shared" si="158"/>
        <v>0</v>
      </c>
      <c r="AO163" s="257"/>
      <c r="AP163" s="255"/>
      <c r="AQ163" s="252"/>
      <c r="AR163" s="256">
        <f t="shared" si="159"/>
        <v>0</v>
      </c>
      <c r="AS163" s="258"/>
      <c r="AT163" s="255">
        <v>4</v>
      </c>
      <c r="AU163" s="255"/>
      <c r="AV163" s="252"/>
      <c r="AW163" s="256">
        <f t="shared" si="160"/>
        <v>0</v>
      </c>
      <c r="AX163" s="257"/>
      <c r="AY163" s="255"/>
      <c r="AZ163" s="252"/>
      <c r="BA163" s="259">
        <f>LEN(AZ163)</f>
        <v>0</v>
      </c>
    </row>
    <row r="164" spans="1:53" s="260" customFormat="1">
      <c r="A164" s="254">
        <v>5</v>
      </c>
      <c r="B164" s="255"/>
      <c r="C164" s="252"/>
      <c r="D164" s="256">
        <f t="shared" si="150"/>
        <v>0</v>
      </c>
      <c r="E164" s="257"/>
      <c r="F164" s="255"/>
      <c r="G164" s="252"/>
      <c r="H164" s="256">
        <f t="shared" si="151"/>
        <v>0</v>
      </c>
      <c r="I164" s="258"/>
      <c r="J164" s="255">
        <v>5</v>
      </c>
      <c r="K164" s="255"/>
      <c r="L164" s="252"/>
      <c r="M164" s="256">
        <f t="shared" si="152"/>
        <v>0</v>
      </c>
      <c r="N164" s="257"/>
      <c r="O164" s="255"/>
      <c r="P164" s="266"/>
      <c r="Q164" s="256">
        <f t="shared" si="153"/>
        <v>0</v>
      </c>
      <c r="R164" s="258"/>
      <c r="S164" s="255">
        <v>5</v>
      </c>
      <c r="T164" s="255"/>
      <c r="U164" s="252"/>
      <c r="V164" s="256">
        <f t="shared" si="154"/>
        <v>0</v>
      </c>
      <c r="W164" s="257"/>
      <c r="X164" s="255"/>
      <c r="Y164" s="252"/>
      <c r="Z164" s="256">
        <f t="shared" si="155"/>
        <v>0</v>
      </c>
      <c r="AA164" s="258"/>
      <c r="AB164" s="255">
        <v>5</v>
      </c>
      <c r="AC164" s="255"/>
      <c r="AD164" s="252"/>
      <c r="AE164" s="256">
        <f t="shared" si="156"/>
        <v>0</v>
      </c>
      <c r="AF164" s="257"/>
      <c r="AG164" s="255"/>
      <c r="AH164" s="252"/>
      <c r="AI164" s="256">
        <f t="shared" si="157"/>
        <v>0</v>
      </c>
      <c r="AJ164" s="258"/>
      <c r="AK164" s="255">
        <v>5</v>
      </c>
      <c r="AL164" s="255"/>
      <c r="AM164" s="252"/>
      <c r="AN164" s="256">
        <f t="shared" si="158"/>
        <v>0</v>
      </c>
      <c r="AO164" s="257"/>
      <c r="AP164" s="255"/>
      <c r="AQ164" s="252"/>
      <c r="AR164" s="256">
        <f t="shared" si="159"/>
        <v>0</v>
      </c>
      <c r="AS164" s="258"/>
      <c r="AT164" s="255">
        <v>5</v>
      </c>
      <c r="AU164" s="255"/>
      <c r="AV164" s="252"/>
      <c r="AW164" s="256">
        <f t="shared" si="160"/>
        <v>0</v>
      </c>
      <c r="AX164" s="257"/>
      <c r="AY164" s="255"/>
      <c r="AZ164" s="252"/>
      <c r="BA164" s="259">
        <f>LEN(AZ164)</f>
        <v>0</v>
      </c>
    </row>
    <row r="165" spans="1:53" s="260" customFormat="1">
      <c r="A165" s="254">
        <v>6</v>
      </c>
      <c r="B165" s="255"/>
      <c r="C165" s="252"/>
      <c r="D165" s="256">
        <f t="shared" si="150"/>
        <v>0</v>
      </c>
      <c r="E165" s="257"/>
      <c r="F165" s="255"/>
      <c r="G165" s="252"/>
      <c r="H165" s="256">
        <f t="shared" si="151"/>
        <v>0</v>
      </c>
      <c r="I165" s="258"/>
      <c r="J165" s="255">
        <v>6</v>
      </c>
      <c r="K165" s="255"/>
      <c r="L165" s="252"/>
      <c r="M165" s="256">
        <f t="shared" si="152"/>
        <v>0</v>
      </c>
      <c r="N165" s="257"/>
      <c r="O165" s="255"/>
      <c r="P165" s="266"/>
      <c r="Q165" s="256">
        <f t="shared" si="153"/>
        <v>0</v>
      </c>
      <c r="R165" s="258"/>
      <c r="S165" s="255">
        <v>6</v>
      </c>
      <c r="T165" s="255"/>
      <c r="U165" s="252"/>
      <c r="V165" s="256">
        <f t="shared" si="154"/>
        <v>0</v>
      </c>
      <c r="W165" s="257"/>
      <c r="X165" s="255"/>
      <c r="Y165" s="252"/>
      <c r="Z165" s="256">
        <f t="shared" si="155"/>
        <v>0</v>
      </c>
      <c r="AA165" s="258"/>
      <c r="AB165" s="255">
        <v>6</v>
      </c>
      <c r="AC165" s="255"/>
      <c r="AD165" s="252"/>
      <c r="AE165" s="256">
        <f t="shared" si="156"/>
        <v>0</v>
      </c>
      <c r="AF165" s="257"/>
      <c r="AG165" s="255"/>
      <c r="AH165" s="252"/>
      <c r="AI165" s="256">
        <f t="shared" si="157"/>
        <v>0</v>
      </c>
      <c r="AJ165" s="258"/>
      <c r="AK165" s="255">
        <v>6</v>
      </c>
      <c r="AL165" s="255"/>
      <c r="AM165" s="252"/>
      <c r="AN165" s="256">
        <f t="shared" si="158"/>
        <v>0</v>
      </c>
      <c r="AO165" s="257"/>
      <c r="AP165" s="255"/>
      <c r="AQ165" s="252"/>
      <c r="AR165" s="256">
        <f t="shared" si="159"/>
        <v>0</v>
      </c>
      <c r="AS165" s="258"/>
      <c r="AT165" s="255">
        <v>6</v>
      </c>
      <c r="AU165" s="255"/>
      <c r="AV165" s="252"/>
      <c r="AW165" s="256">
        <f t="shared" si="160"/>
        <v>0</v>
      </c>
      <c r="AX165" s="257"/>
      <c r="AY165" s="255"/>
      <c r="AZ165" s="252"/>
      <c r="BA165" s="259">
        <f t="shared" ref="BA165:BA169" si="161">LEN(AZ165)</f>
        <v>0</v>
      </c>
    </row>
    <row r="166" spans="1:53" s="260" customFormat="1">
      <c r="A166" s="254">
        <v>7</v>
      </c>
      <c r="B166" s="255"/>
      <c r="C166" s="252"/>
      <c r="D166" s="256">
        <f t="shared" si="150"/>
        <v>0</v>
      </c>
      <c r="E166" s="257"/>
      <c r="F166" s="255"/>
      <c r="G166" s="252"/>
      <c r="H166" s="256">
        <f t="shared" si="151"/>
        <v>0</v>
      </c>
      <c r="I166" s="258"/>
      <c r="J166" s="255">
        <v>7</v>
      </c>
      <c r="K166" s="255"/>
      <c r="L166" s="252"/>
      <c r="M166" s="256">
        <f t="shared" si="152"/>
        <v>0</v>
      </c>
      <c r="N166" s="257"/>
      <c r="O166" s="255"/>
      <c r="P166" s="252"/>
      <c r="Q166" s="256">
        <f t="shared" si="153"/>
        <v>0</v>
      </c>
      <c r="R166" s="258"/>
      <c r="S166" s="255">
        <v>7</v>
      </c>
      <c r="T166" s="255"/>
      <c r="U166" s="252"/>
      <c r="V166" s="256">
        <f t="shared" si="154"/>
        <v>0</v>
      </c>
      <c r="W166" s="257"/>
      <c r="X166" s="255"/>
      <c r="Y166" s="252"/>
      <c r="Z166" s="256">
        <f t="shared" si="155"/>
        <v>0</v>
      </c>
      <c r="AA166" s="258"/>
      <c r="AB166" s="255">
        <v>7</v>
      </c>
      <c r="AC166" s="255"/>
      <c r="AD166" s="252"/>
      <c r="AE166" s="256">
        <f t="shared" si="156"/>
        <v>0</v>
      </c>
      <c r="AF166" s="257"/>
      <c r="AG166" s="255"/>
      <c r="AH166" s="252"/>
      <c r="AI166" s="256">
        <f t="shared" si="157"/>
        <v>0</v>
      </c>
      <c r="AJ166" s="258"/>
      <c r="AK166" s="255">
        <v>7</v>
      </c>
      <c r="AL166" s="255"/>
      <c r="AM166" s="252"/>
      <c r="AN166" s="256">
        <f t="shared" si="158"/>
        <v>0</v>
      </c>
      <c r="AO166" s="257"/>
      <c r="AP166" s="255"/>
      <c r="AQ166" s="252"/>
      <c r="AR166" s="256">
        <f t="shared" si="159"/>
        <v>0</v>
      </c>
      <c r="AS166" s="258"/>
      <c r="AT166" s="255">
        <v>7</v>
      </c>
      <c r="AU166" s="255"/>
      <c r="AV166" s="252"/>
      <c r="AW166" s="256">
        <f t="shared" si="160"/>
        <v>0</v>
      </c>
      <c r="AX166" s="257"/>
      <c r="AY166" s="255"/>
      <c r="AZ166" s="252"/>
      <c r="BA166" s="259">
        <f t="shared" si="161"/>
        <v>0</v>
      </c>
    </row>
    <row r="167" spans="1:53" s="260" customFormat="1">
      <c r="A167" s="254">
        <v>8</v>
      </c>
      <c r="B167" s="255"/>
      <c r="C167" s="252"/>
      <c r="D167" s="256">
        <f t="shared" si="150"/>
        <v>0</v>
      </c>
      <c r="E167" s="257"/>
      <c r="F167" s="255"/>
      <c r="G167" s="252"/>
      <c r="H167" s="256">
        <f t="shared" si="151"/>
        <v>0</v>
      </c>
      <c r="I167" s="258"/>
      <c r="J167" s="255">
        <v>8</v>
      </c>
      <c r="K167" s="255"/>
      <c r="L167" s="252"/>
      <c r="M167" s="256">
        <f t="shared" si="152"/>
        <v>0</v>
      </c>
      <c r="N167" s="257"/>
      <c r="O167" s="255"/>
      <c r="P167" s="252"/>
      <c r="Q167" s="256">
        <f t="shared" si="153"/>
        <v>0</v>
      </c>
      <c r="R167" s="258"/>
      <c r="S167" s="255">
        <v>8</v>
      </c>
      <c r="T167" s="255"/>
      <c r="U167" s="252"/>
      <c r="V167" s="256">
        <f t="shared" si="154"/>
        <v>0</v>
      </c>
      <c r="W167" s="257"/>
      <c r="X167" s="255"/>
      <c r="Y167" s="252"/>
      <c r="Z167" s="256">
        <f t="shared" si="155"/>
        <v>0</v>
      </c>
      <c r="AA167" s="258"/>
      <c r="AB167" s="255">
        <v>8</v>
      </c>
      <c r="AC167" s="255"/>
      <c r="AD167" s="252"/>
      <c r="AE167" s="256">
        <f t="shared" si="156"/>
        <v>0</v>
      </c>
      <c r="AF167" s="257"/>
      <c r="AG167" s="255"/>
      <c r="AH167" s="252"/>
      <c r="AI167" s="256">
        <f t="shared" si="157"/>
        <v>0</v>
      </c>
      <c r="AJ167" s="258"/>
      <c r="AK167" s="255">
        <v>8</v>
      </c>
      <c r="AL167" s="255"/>
      <c r="AM167" s="252"/>
      <c r="AN167" s="256">
        <f t="shared" si="158"/>
        <v>0</v>
      </c>
      <c r="AO167" s="257"/>
      <c r="AP167" s="255"/>
      <c r="AQ167" s="252"/>
      <c r="AR167" s="256">
        <f t="shared" si="159"/>
        <v>0</v>
      </c>
      <c r="AS167" s="258"/>
      <c r="AT167" s="255">
        <v>8</v>
      </c>
      <c r="AU167" s="255"/>
      <c r="AV167" s="252"/>
      <c r="AW167" s="256">
        <f t="shared" si="160"/>
        <v>0</v>
      </c>
      <c r="AX167" s="257"/>
      <c r="AY167" s="255"/>
      <c r="AZ167" s="252"/>
      <c r="BA167" s="259">
        <f t="shared" si="161"/>
        <v>0</v>
      </c>
    </row>
    <row r="168" spans="1:53" s="260" customFormat="1">
      <c r="A168" s="254">
        <v>9</v>
      </c>
      <c r="B168" s="255"/>
      <c r="C168" s="252"/>
      <c r="D168" s="256">
        <f t="shared" si="150"/>
        <v>0</v>
      </c>
      <c r="E168" s="257"/>
      <c r="F168" s="255"/>
      <c r="G168" s="252"/>
      <c r="H168" s="256">
        <f t="shared" si="151"/>
        <v>0</v>
      </c>
      <c r="I168" s="258"/>
      <c r="J168" s="255">
        <v>9</v>
      </c>
      <c r="K168" s="255"/>
      <c r="L168" s="252"/>
      <c r="M168" s="256">
        <f t="shared" si="152"/>
        <v>0</v>
      </c>
      <c r="N168" s="257"/>
      <c r="O168" s="255"/>
      <c r="P168" s="252"/>
      <c r="Q168" s="256">
        <f t="shared" si="153"/>
        <v>0</v>
      </c>
      <c r="R168" s="258"/>
      <c r="S168" s="255">
        <v>9</v>
      </c>
      <c r="T168" s="255"/>
      <c r="U168" s="252"/>
      <c r="V168" s="256">
        <f t="shared" si="154"/>
        <v>0</v>
      </c>
      <c r="W168" s="257"/>
      <c r="X168" s="255"/>
      <c r="Y168" s="252"/>
      <c r="Z168" s="256">
        <f t="shared" si="155"/>
        <v>0</v>
      </c>
      <c r="AA168" s="258"/>
      <c r="AB168" s="255">
        <v>9</v>
      </c>
      <c r="AC168" s="255"/>
      <c r="AD168" s="252"/>
      <c r="AE168" s="256">
        <f t="shared" si="156"/>
        <v>0</v>
      </c>
      <c r="AF168" s="257"/>
      <c r="AG168" s="255"/>
      <c r="AH168" s="252"/>
      <c r="AI168" s="256">
        <f t="shared" si="157"/>
        <v>0</v>
      </c>
      <c r="AJ168" s="258"/>
      <c r="AK168" s="255">
        <v>9</v>
      </c>
      <c r="AL168" s="255"/>
      <c r="AM168" s="252"/>
      <c r="AN168" s="256">
        <f t="shared" si="158"/>
        <v>0</v>
      </c>
      <c r="AO168" s="257"/>
      <c r="AP168" s="255"/>
      <c r="AQ168" s="252"/>
      <c r="AR168" s="256">
        <f t="shared" si="159"/>
        <v>0</v>
      </c>
      <c r="AS168" s="258"/>
      <c r="AT168" s="255">
        <v>9</v>
      </c>
      <c r="AU168" s="255"/>
      <c r="AV168" s="252"/>
      <c r="AW168" s="256">
        <f t="shared" si="160"/>
        <v>0</v>
      </c>
      <c r="AX168" s="257"/>
      <c r="AY168" s="255"/>
      <c r="AZ168" s="252"/>
      <c r="BA168" s="259">
        <f t="shared" si="161"/>
        <v>0</v>
      </c>
    </row>
    <row r="169" spans="1:53" s="260" customFormat="1">
      <c r="A169" s="254">
        <v>10</v>
      </c>
      <c r="B169" s="255"/>
      <c r="C169" s="252"/>
      <c r="D169" s="256">
        <f t="shared" si="150"/>
        <v>0</v>
      </c>
      <c r="E169" s="257"/>
      <c r="F169" s="255"/>
      <c r="G169" s="252"/>
      <c r="H169" s="256">
        <f t="shared" si="151"/>
        <v>0</v>
      </c>
      <c r="I169" s="258"/>
      <c r="J169" s="255">
        <v>10</v>
      </c>
      <c r="K169" s="255"/>
      <c r="L169" s="252"/>
      <c r="M169" s="256">
        <f t="shared" si="152"/>
        <v>0</v>
      </c>
      <c r="N169" s="257"/>
      <c r="O169" s="255"/>
      <c r="P169" s="252"/>
      <c r="Q169" s="256">
        <f t="shared" si="153"/>
        <v>0</v>
      </c>
      <c r="R169" s="258"/>
      <c r="S169" s="255">
        <v>10</v>
      </c>
      <c r="T169" s="255"/>
      <c r="U169" s="252"/>
      <c r="V169" s="256">
        <f t="shared" si="154"/>
        <v>0</v>
      </c>
      <c r="W169" s="257"/>
      <c r="X169" s="255"/>
      <c r="Y169" s="252"/>
      <c r="Z169" s="256">
        <f t="shared" si="155"/>
        <v>0</v>
      </c>
      <c r="AA169" s="258"/>
      <c r="AB169" s="255">
        <v>10</v>
      </c>
      <c r="AC169" s="255"/>
      <c r="AD169" s="252"/>
      <c r="AE169" s="256">
        <f t="shared" si="156"/>
        <v>0</v>
      </c>
      <c r="AF169" s="257"/>
      <c r="AG169" s="255"/>
      <c r="AH169" s="252"/>
      <c r="AI169" s="256">
        <f t="shared" si="157"/>
        <v>0</v>
      </c>
      <c r="AJ169" s="258"/>
      <c r="AK169" s="255">
        <v>10</v>
      </c>
      <c r="AL169" s="255"/>
      <c r="AM169" s="252"/>
      <c r="AN169" s="256">
        <f t="shared" si="158"/>
        <v>0</v>
      </c>
      <c r="AO169" s="257"/>
      <c r="AP169" s="255"/>
      <c r="AQ169" s="252"/>
      <c r="AR169" s="256">
        <f t="shared" si="159"/>
        <v>0</v>
      </c>
      <c r="AS169" s="258"/>
      <c r="AT169" s="255">
        <v>10</v>
      </c>
      <c r="AU169" s="255"/>
      <c r="AV169" s="252"/>
      <c r="AW169" s="256">
        <f t="shared" si="160"/>
        <v>0</v>
      </c>
      <c r="AX169" s="257"/>
      <c r="AY169" s="255"/>
      <c r="AZ169" s="252"/>
      <c r="BA169" s="259">
        <f t="shared" si="161"/>
        <v>0</v>
      </c>
    </row>
    <row r="170" spans="1:53">
      <c r="A170" s="165"/>
      <c r="B170" s="165"/>
      <c r="C170" s="166" t="s">
        <v>181</v>
      </c>
      <c r="D170" s="167">
        <f>COUNTA(C160:C169)</f>
        <v>2</v>
      </c>
      <c r="E170" s="161"/>
      <c r="F170" s="165"/>
      <c r="G170" s="166" t="s">
        <v>181</v>
      </c>
      <c r="H170" s="167">
        <f>COUNTA(G160:G169)</f>
        <v>3</v>
      </c>
      <c r="J170" s="165"/>
      <c r="K170" s="165"/>
      <c r="L170" s="166" t="s">
        <v>181</v>
      </c>
      <c r="M170" s="167">
        <f>COUNTA(L160:L169)</f>
        <v>2</v>
      </c>
      <c r="N170" s="161"/>
      <c r="O170" s="165"/>
      <c r="P170" s="166" t="s">
        <v>181</v>
      </c>
      <c r="Q170" s="167">
        <f>COUNTA(P160:P169)</f>
        <v>3</v>
      </c>
      <c r="S170" s="165"/>
      <c r="T170" s="165"/>
      <c r="U170" s="166" t="s">
        <v>181</v>
      </c>
      <c r="V170" s="167">
        <f>COUNTA(U160:U169)</f>
        <v>2</v>
      </c>
      <c r="W170" s="161"/>
      <c r="X170" s="165"/>
      <c r="Y170" s="166" t="s">
        <v>181</v>
      </c>
      <c r="Z170" s="167">
        <f>COUNTA(Y160:Y169)</f>
        <v>3</v>
      </c>
      <c r="AB170" s="165"/>
      <c r="AC170" s="165"/>
      <c r="AD170" s="166" t="s">
        <v>181</v>
      </c>
      <c r="AE170" s="167">
        <f>COUNTA(AD160:AD169)</f>
        <v>2</v>
      </c>
      <c r="AF170" s="161"/>
      <c r="AG170" s="165"/>
      <c r="AH170" s="166" t="s">
        <v>181</v>
      </c>
      <c r="AI170" s="167">
        <f>COUNTA(AH160:AH169)</f>
        <v>3</v>
      </c>
      <c r="AK170" s="165"/>
      <c r="AL170" s="165"/>
      <c r="AM170" s="166" t="s">
        <v>181</v>
      </c>
      <c r="AN170" s="167">
        <f>COUNTA(AM160:AM169)</f>
        <v>2</v>
      </c>
      <c r="AO170" s="161"/>
      <c r="AP170" s="165"/>
      <c r="AQ170" s="166" t="s">
        <v>181</v>
      </c>
      <c r="AR170" s="167">
        <f>COUNTA(AQ160:AQ169)</f>
        <v>3</v>
      </c>
      <c r="AT170" s="165"/>
      <c r="AU170" s="165"/>
      <c r="AV170" s="166" t="s">
        <v>181</v>
      </c>
      <c r="AW170" s="167">
        <f>COUNTA(AV160:AV169)</f>
        <v>2</v>
      </c>
      <c r="AX170" s="161"/>
      <c r="AY170" s="165"/>
      <c r="AZ170" s="166" t="s">
        <v>181</v>
      </c>
      <c r="BA170" s="167">
        <f>COUNTA(AZ160:AZ169)</f>
        <v>3</v>
      </c>
    </row>
    <row r="171" spans="1:53"/>
    <row r="172" spans="1:53"/>
    <row r="173" spans="1:53" ht="18.75">
      <c r="A173" s="161"/>
      <c r="B173" s="458" t="s">
        <v>191</v>
      </c>
      <c r="C173" s="458"/>
      <c r="D173" s="458"/>
      <c r="E173" s="458"/>
      <c r="F173" s="458"/>
      <c r="G173" s="458"/>
      <c r="H173" s="458"/>
      <c r="J173" s="161"/>
      <c r="K173" s="458" t="s">
        <v>191</v>
      </c>
      <c r="L173" s="458"/>
      <c r="M173" s="458"/>
      <c r="N173" s="458"/>
      <c r="O173" s="458"/>
      <c r="P173" s="458"/>
      <c r="Q173" s="458"/>
      <c r="S173" s="161"/>
      <c r="T173" s="458" t="s">
        <v>191</v>
      </c>
      <c r="U173" s="458"/>
      <c r="V173" s="458"/>
      <c r="W173" s="458"/>
      <c r="X173" s="458"/>
      <c r="Y173" s="458"/>
      <c r="Z173" s="458"/>
      <c r="AB173" s="161"/>
      <c r="AC173" s="458" t="s">
        <v>191</v>
      </c>
      <c r="AD173" s="458"/>
      <c r="AE173" s="458"/>
      <c r="AF173" s="458"/>
      <c r="AG173" s="458"/>
      <c r="AH173" s="458"/>
      <c r="AI173" s="458"/>
      <c r="AK173" s="161"/>
      <c r="AL173" s="458" t="s">
        <v>191</v>
      </c>
      <c r="AM173" s="458"/>
      <c r="AN173" s="458"/>
      <c r="AO173" s="458"/>
      <c r="AP173" s="458"/>
      <c r="AQ173" s="458"/>
      <c r="AR173" s="458"/>
      <c r="AT173" s="161"/>
      <c r="AU173" s="458" t="s">
        <v>191</v>
      </c>
      <c r="AV173" s="458"/>
      <c r="AW173" s="458"/>
      <c r="AX173" s="458"/>
      <c r="AY173" s="458"/>
      <c r="AZ173" s="458"/>
      <c r="BA173" s="458"/>
    </row>
    <row r="174" spans="1:53">
      <c r="A174" s="168"/>
      <c r="B174" s="168"/>
      <c r="C174" s="168"/>
      <c r="D174" s="168"/>
      <c r="E174" s="168"/>
      <c r="F174" s="168"/>
      <c r="G174" s="168"/>
      <c r="H174" s="168"/>
      <c r="J174" s="168"/>
      <c r="K174" s="168"/>
      <c r="L174" s="168"/>
      <c r="M174" s="168"/>
      <c r="N174" s="168"/>
      <c r="O174" s="168"/>
      <c r="P174" s="168"/>
      <c r="Q174" s="168"/>
      <c r="S174" s="168"/>
      <c r="T174" s="168"/>
      <c r="U174" s="168"/>
      <c r="V174" s="168"/>
      <c r="W174" s="168"/>
      <c r="X174" s="168"/>
      <c r="Y174" s="168"/>
      <c r="Z174" s="168"/>
      <c r="AB174" s="168"/>
      <c r="AC174" s="168"/>
      <c r="AD174" s="168"/>
      <c r="AE174" s="168"/>
      <c r="AF174" s="168"/>
      <c r="AG174" s="168"/>
      <c r="AH174" s="168"/>
      <c r="AI174" s="168"/>
      <c r="AK174" s="168"/>
      <c r="AL174" s="168"/>
      <c r="AM174" s="168"/>
      <c r="AN174" s="168"/>
      <c r="AO174" s="168"/>
      <c r="AP174" s="168"/>
      <c r="AQ174" s="168"/>
      <c r="AR174" s="168"/>
      <c r="AT174" s="168"/>
      <c r="AU174" s="168"/>
      <c r="AV174" s="168"/>
      <c r="AW174" s="168"/>
      <c r="AX174" s="168"/>
      <c r="AY174" s="168"/>
      <c r="AZ174" s="168"/>
      <c r="BA174" s="168"/>
    </row>
    <row r="175" spans="1:53">
      <c r="A175" s="455" t="s">
        <v>22</v>
      </c>
      <c r="B175" s="455" t="s">
        <v>178</v>
      </c>
      <c r="C175" s="457" t="s">
        <v>179</v>
      </c>
      <c r="D175" s="455" t="s">
        <v>180</v>
      </c>
      <c r="E175" s="164"/>
      <c r="F175" s="455" t="s">
        <v>178</v>
      </c>
      <c r="G175" s="457" t="s">
        <v>179</v>
      </c>
      <c r="H175" s="455" t="s">
        <v>180</v>
      </c>
      <c r="J175" s="455" t="s">
        <v>22</v>
      </c>
      <c r="K175" s="455" t="s">
        <v>178</v>
      </c>
      <c r="L175" s="457" t="s">
        <v>179</v>
      </c>
      <c r="M175" s="455" t="s">
        <v>180</v>
      </c>
      <c r="N175" s="164"/>
      <c r="O175" s="455" t="s">
        <v>178</v>
      </c>
      <c r="P175" s="457" t="s">
        <v>179</v>
      </c>
      <c r="Q175" s="455" t="s">
        <v>180</v>
      </c>
      <c r="S175" s="455" t="s">
        <v>22</v>
      </c>
      <c r="T175" s="455" t="s">
        <v>178</v>
      </c>
      <c r="U175" s="457" t="s">
        <v>179</v>
      </c>
      <c r="V175" s="455" t="s">
        <v>180</v>
      </c>
      <c r="W175" s="164"/>
      <c r="X175" s="455" t="s">
        <v>178</v>
      </c>
      <c r="Y175" s="457" t="s">
        <v>179</v>
      </c>
      <c r="Z175" s="455" t="s">
        <v>180</v>
      </c>
      <c r="AB175" s="455" t="s">
        <v>22</v>
      </c>
      <c r="AC175" s="455" t="s">
        <v>178</v>
      </c>
      <c r="AD175" s="457" t="s">
        <v>179</v>
      </c>
      <c r="AE175" s="455" t="s">
        <v>180</v>
      </c>
      <c r="AF175" s="164"/>
      <c r="AG175" s="455" t="s">
        <v>178</v>
      </c>
      <c r="AH175" s="457" t="s">
        <v>179</v>
      </c>
      <c r="AI175" s="455" t="s">
        <v>180</v>
      </c>
      <c r="AK175" s="455" t="s">
        <v>22</v>
      </c>
      <c r="AL175" s="455" t="s">
        <v>178</v>
      </c>
      <c r="AM175" s="457" t="s">
        <v>179</v>
      </c>
      <c r="AN175" s="455" t="s">
        <v>180</v>
      </c>
      <c r="AO175" s="164"/>
      <c r="AP175" s="455" t="s">
        <v>178</v>
      </c>
      <c r="AQ175" s="457" t="s">
        <v>179</v>
      </c>
      <c r="AR175" s="455" t="s">
        <v>180</v>
      </c>
      <c r="AT175" s="455" t="s">
        <v>22</v>
      </c>
      <c r="AU175" s="455" t="s">
        <v>178</v>
      </c>
      <c r="AV175" s="457" t="s">
        <v>179</v>
      </c>
      <c r="AW175" s="455" t="s">
        <v>180</v>
      </c>
      <c r="AX175" s="164"/>
      <c r="AY175" s="455" t="s">
        <v>178</v>
      </c>
      <c r="AZ175" s="457" t="s">
        <v>179</v>
      </c>
      <c r="BA175" s="455" t="s">
        <v>180</v>
      </c>
    </row>
    <row r="176" spans="1:53">
      <c r="A176" s="456"/>
      <c r="B176" s="456"/>
      <c r="C176" s="457"/>
      <c r="D176" s="456"/>
      <c r="E176" s="161"/>
      <c r="F176" s="456"/>
      <c r="G176" s="457"/>
      <c r="H176" s="456"/>
      <c r="J176" s="456"/>
      <c r="K176" s="456"/>
      <c r="L176" s="457"/>
      <c r="M176" s="456"/>
      <c r="N176" s="161"/>
      <c r="O176" s="456"/>
      <c r="P176" s="457"/>
      <c r="Q176" s="456"/>
      <c r="S176" s="456"/>
      <c r="T176" s="456"/>
      <c r="U176" s="457"/>
      <c r="V176" s="456"/>
      <c r="W176" s="161"/>
      <c r="X176" s="456"/>
      <c r="Y176" s="457"/>
      <c r="Z176" s="456"/>
      <c r="AB176" s="456"/>
      <c r="AC176" s="456"/>
      <c r="AD176" s="457"/>
      <c r="AE176" s="456"/>
      <c r="AF176" s="161"/>
      <c r="AG176" s="456"/>
      <c r="AH176" s="457"/>
      <c r="AI176" s="456"/>
      <c r="AK176" s="456"/>
      <c r="AL176" s="456"/>
      <c r="AM176" s="457"/>
      <c r="AN176" s="456"/>
      <c r="AO176" s="161"/>
      <c r="AP176" s="456"/>
      <c r="AQ176" s="457"/>
      <c r="AR176" s="456"/>
      <c r="AT176" s="456"/>
      <c r="AU176" s="456"/>
      <c r="AV176" s="457"/>
      <c r="AW176" s="456"/>
      <c r="AX176" s="161"/>
      <c r="AY176" s="456"/>
      <c r="AZ176" s="457"/>
      <c r="BA176" s="456"/>
    </row>
    <row r="177" spans="1:53" s="292" customFormat="1" ht="60">
      <c r="A177" s="277">
        <v>1</v>
      </c>
      <c r="B177" s="278">
        <v>1</v>
      </c>
      <c r="C177" s="281" t="s">
        <v>582</v>
      </c>
      <c r="D177" s="279">
        <f t="shared" ref="D177:D186" si="162">LEN(C177)</f>
        <v>120</v>
      </c>
      <c r="E177" s="282"/>
      <c r="F177" s="278">
        <v>1</v>
      </c>
      <c r="G177" s="281" t="s">
        <v>583</v>
      </c>
      <c r="H177" s="279">
        <f t="shared" ref="H177:H186" si="163">LEN(G177)</f>
        <v>114</v>
      </c>
      <c r="I177" s="282"/>
      <c r="J177" s="278">
        <v>1</v>
      </c>
      <c r="K177" s="278">
        <v>1</v>
      </c>
      <c r="L177" s="281" t="s">
        <v>584</v>
      </c>
      <c r="M177" s="279">
        <f t="shared" ref="M177:M186" si="164">LEN(L177)</f>
        <v>130</v>
      </c>
      <c r="N177" s="282"/>
      <c r="O177" s="278">
        <v>1</v>
      </c>
      <c r="P177" s="418" t="s">
        <v>986</v>
      </c>
      <c r="Q177" s="279">
        <f t="shared" ref="Q177:Q186" si="165">LEN(P177)</f>
        <v>145</v>
      </c>
      <c r="R177" s="282"/>
      <c r="S177" s="278">
        <v>1</v>
      </c>
      <c r="T177" s="278">
        <v>1</v>
      </c>
      <c r="U177" s="418" t="s">
        <v>988</v>
      </c>
      <c r="V177" s="279">
        <f t="shared" ref="V177:V186" si="166">LEN(U177)</f>
        <v>108</v>
      </c>
      <c r="W177" s="282"/>
      <c r="X177" s="278">
        <v>1</v>
      </c>
      <c r="Y177" s="418" t="s">
        <v>991</v>
      </c>
      <c r="Z177" s="279">
        <f t="shared" ref="Z177:Z186" si="167">LEN(Y177)</f>
        <v>106</v>
      </c>
      <c r="AA177" s="282"/>
      <c r="AB177" s="278">
        <v>1</v>
      </c>
      <c r="AC177" s="278">
        <v>1</v>
      </c>
      <c r="AD177" s="418" t="s">
        <v>992</v>
      </c>
      <c r="AE177" s="279">
        <f t="shared" ref="AE177:AE186" si="168">LEN(AD177)</f>
        <v>112</v>
      </c>
      <c r="AF177" s="282"/>
      <c r="AG177" s="278">
        <v>1</v>
      </c>
      <c r="AH177" s="418" t="s">
        <v>994</v>
      </c>
      <c r="AI177" s="279">
        <f t="shared" ref="AI177:AI186" si="169">LEN(AH177)</f>
        <v>111</v>
      </c>
      <c r="AJ177" s="282"/>
      <c r="AK177" s="278">
        <v>1</v>
      </c>
      <c r="AL177" s="278">
        <v>1</v>
      </c>
      <c r="AM177" s="418" t="s">
        <v>996</v>
      </c>
      <c r="AN177" s="279">
        <f t="shared" ref="AN177:AN186" si="170">LEN(AM177)</f>
        <v>109</v>
      </c>
      <c r="AO177" s="282"/>
      <c r="AP177" s="278">
        <v>1</v>
      </c>
      <c r="AQ177" s="418" t="s">
        <v>998</v>
      </c>
      <c r="AR177" s="279">
        <f t="shared" ref="AR177:AR186" si="171">LEN(AQ177)</f>
        <v>99</v>
      </c>
      <c r="AS177" s="282"/>
      <c r="AT177" s="278">
        <v>1</v>
      </c>
      <c r="AU177" s="278">
        <v>1</v>
      </c>
      <c r="AV177" s="418" t="s">
        <v>1001</v>
      </c>
      <c r="AW177" s="279">
        <f t="shared" ref="AW177:AW186" si="172">LEN(AV177)</f>
        <v>113</v>
      </c>
      <c r="AX177" s="282"/>
      <c r="AY177" s="278">
        <v>1</v>
      </c>
      <c r="AZ177" s="418" t="s">
        <v>1003</v>
      </c>
      <c r="BA177" s="284">
        <f>LEN(AZ177)</f>
        <v>122</v>
      </c>
    </row>
    <row r="178" spans="1:53" s="292" customFormat="1" ht="60">
      <c r="A178" s="277">
        <v>2</v>
      </c>
      <c r="B178" s="278">
        <v>2</v>
      </c>
      <c r="C178" s="283" t="s">
        <v>585</v>
      </c>
      <c r="D178" s="279">
        <f t="shared" si="162"/>
        <v>127</v>
      </c>
      <c r="E178" s="282"/>
      <c r="F178" s="278">
        <v>2</v>
      </c>
      <c r="G178" s="418" t="s">
        <v>985</v>
      </c>
      <c r="H178" s="279">
        <f t="shared" si="163"/>
        <v>116</v>
      </c>
      <c r="I178" s="282"/>
      <c r="J178" s="278">
        <v>2</v>
      </c>
      <c r="K178" s="278">
        <v>2</v>
      </c>
      <c r="L178" s="281" t="s">
        <v>586</v>
      </c>
      <c r="M178" s="279">
        <f t="shared" si="164"/>
        <v>135</v>
      </c>
      <c r="N178" s="282"/>
      <c r="O178" s="278">
        <v>2</v>
      </c>
      <c r="P178" s="418" t="s">
        <v>987</v>
      </c>
      <c r="Q178" s="279">
        <f t="shared" si="165"/>
        <v>120</v>
      </c>
      <c r="R178" s="282"/>
      <c r="S178" s="278">
        <v>2</v>
      </c>
      <c r="T178" s="278">
        <v>2</v>
      </c>
      <c r="U178" s="418" t="s">
        <v>989</v>
      </c>
      <c r="V178" s="279">
        <f t="shared" si="166"/>
        <v>112</v>
      </c>
      <c r="W178" s="282"/>
      <c r="X178" s="278">
        <v>2</v>
      </c>
      <c r="Y178" s="418" t="s">
        <v>990</v>
      </c>
      <c r="Z178" s="279">
        <f t="shared" si="167"/>
        <v>101</v>
      </c>
      <c r="AA178" s="282"/>
      <c r="AB178" s="278">
        <v>2</v>
      </c>
      <c r="AC178" s="278">
        <v>2</v>
      </c>
      <c r="AD178" s="418" t="s">
        <v>993</v>
      </c>
      <c r="AE178" s="279">
        <f t="shared" si="168"/>
        <v>123</v>
      </c>
      <c r="AF178" s="282"/>
      <c r="AG178" s="278">
        <v>2</v>
      </c>
      <c r="AH178" s="418" t="s">
        <v>995</v>
      </c>
      <c r="AI178" s="279">
        <f t="shared" si="169"/>
        <v>112</v>
      </c>
      <c r="AJ178" s="282"/>
      <c r="AK178" s="278">
        <v>2</v>
      </c>
      <c r="AL178" s="278">
        <v>2</v>
      </c>
      <c r="AM178" s="418" t="s">
        <v>997</v>
      </c>
      <c r="AN178" s="279">
        <f t="shared" si="170"/>
        <v>112</v>
      </c>
      <c r="AO178" s="282"/>
      <c r="AP178" s="278">
        <v>2</v>
      </c>
      <c r="AQ178" s="418" t="s">
        <v>999</v>
      </c>
      <c r="AR178" s="279">
        <f t="shared" si="171"/>
        <v>87</v>
      </c>
      <c r="AS178" s="282"/>
      <c r="AT178" s="278">
        <v>2</v>
      </c>
      <c r="AU178" s="278">
        <v>2</v>
      </c>
      <c r="AV178" s="418" t="s">
        <v>1002</v>
      </c>
      <c r="AW178" s="279">
        <f t="shared" si="172"/>
        <v>112</v>
      </c>
      <c r="AX178" s="282"/>
      <c r="AY178" s="278">
        <v>2</v>
      </c>
      <c r="AZ178" s="418" t="s">
        <v>1004</v>
      </c>
      <c r="BA178" s="284">
        <f>LEN(AZ178)</f>
        <v>107</v>
      </c>
    </row>
    <row r="179" spans="1:53" s="292" customFormat="1" ht="45">
      <c r="A179" s="277">
        <v>3</v>
      </c>
      <c r="B179" s="278"/>
      <c r="C179" s="286"/>
      <c r="D179" s="279">
        <f t="shared" si="162"/>
        <v>0</v>
      </c>
      <c r="E179" s="282"/>
      <c r="F179" s="278">
        <v>3</v>
      </c>
      <c r="G179" s="281" t="s">
        <v>587</v>
      </c>
      <c r="H179" s="279">
        <f t="shared" si="163"/>
        <v>109</v>
      </c>
      <c r="I179" s="282"/>
      <c r="J179" s="278">
        <v>3</v>
      </c>
      <c r="K179" s="278"/>
      <c r="L179" s="283"/>
      <c r="M179" s="279">
        <f t="shared" si="164"/>
        <v>0</v>
      </c>
      <c r="N179" s="282"/>
      <c r="O179" s="278">
        <v>3</v>
      </c>
      <c r="P179" s="281" t="s">
        <v>588</v>
      </c>
      <c r="Q179" s="279">
        <f t="shared" si="165"/>
        <v>123</v>
      </c>
      <c r="R179" s="282"/>
      <c r="S179" s="278">
        <v>3</v>
      </c>
      <c r="T179" s="278"/>
      <c r="U179" s="286"/>
      <c r="V179" s="279">
        <f t="shared" si="166"/>
        <v>0</v>
      </c>
      <c r="W179" s="282"/>
      <c r="X179" s="278">
        <v>3</v>
      </c>
      <c r="Y179" s="283" t="s">
        <v>589</v>
      </c>
      <c r="Z179" s="279">
        <f t="shared" si="167"/>
        <v>109</v>
      </c>
      <c r="AA179" s="282"/>
      <c r="AB179" s="278">
        <v>3</v>
      </c>
      <c r="AC179" s="278"/>
      <c r="AD179" s="286"/>
      <c r="AE179" s="279">
        <f t="shared" si="168"/>
        <v>0</v>
      </c>
      <c r="AF179" s="282"/>
      <c r="AG179" s="278">
        <v>3</v>
      </c>
      <c r="AH179" s="283" t="s">
        <v>590</v>
      </c>
      <c r="AI179" s="279">
        <f t="shared" si="169"/>
        <v>121</v>
      </c>
      <c r="AJ179" s="282"/>
      <c r="AK179" s="278">
        <v>3</v>
      </c>
      <c r="AL179" s="278"/>
      <c r="AM179" s="286"/>
      <c r="AN179" s="279">
        <f t="shared" si="170"/>
        <v>0</v>
      </c>
      <c r="AO179" s="282"/>
      <c r="AP179" s="278">
        <v>3</v>
      </c>
      <c r="AQ179" s="418" t="s">
        <v>1000</v>
      </c>
      <c r="AR179" s="279">
        <f t="shared" si="171"/>
        <v>108</v>
      </c>
      <c r="AS179" s="282"/>
      <c r="AT179" s="278">
        <v>3</v>
      </c>
      <c r="AU179" s="278"/>
      <c r="AV179" s="283"/>
      <c r="AW179" s="279">
        <f t="shared" si="172"/>
        <v>0</v>
      </c>
      <c r="AX179" s="282"/>
      <c r="AY179" s="278">
        <v>3</v>
      </c>
      <c r="AZ179" s="418" t="s">
        <v>1005</v>
      </c>
      <c r="BA179" s="284">
        <f>LEN(AZ179)</f>
        <v>108</v>
      </c>
    </row>
    <row r="180" spans="1:53" s="260" customFormat="1">
      <c r="A180" s="254">
        <v>4</v>
      </c>
      <c r="B180" s="255"/>
      <c r="C180" s="252"/>
      <c r="D180" s="256">
        <f t="shared" si="162"/>
        <v>0</v>
      </c>
      <c r="E180" s="257"/>
      <c r="F180" s="255"/>
      <c r="G180" s="252"/>
      <c r="H180" s="256">
        <f t="shared" si="163"/>
        <v>0</v>
      </c>
      <c r="I180" s="258"/>
      <c r="J180" s="255">
        <v>4</v>
      </c>
      <c r="K180" s="255"/>
      <c r="L180" s="252"/>
      <c r="M180" s="256">
        <f t="shared" si="164"/>
        <v>0</v>
      </c>
      <c r="N180" s="257"/>
      <c r="O180" s="255"/>
      <c r="P180" s="252"/>
      <c r="Q180" s="256">
        <f t="shared" si="165"/>
        <v>0</v>
      </c>
      <c r="R180" s="258"/>
      <c r="S180" s="255">
        <v>4</v>
      </c>
      <c r="T180" s="255"/>
      <c r="U180" s="252"/>
      <c r="V180" s="256">
        <f t="shared" si="166"/>
        <v>0</v>
      </c>
      <c r="W180" s="257"/>
      <c r="X180" s="255"/>
      <c r="Y180" s="252"/>
      <c r="Z180" s="256">
        <f t="shared" si="167"/>
        <v>0</v>
      </c>
      <c r="AA180" s="258"/>
      <c r="AB180" s="255">
        <v>4</v>
      </c>
      <c r="AC180" s="255"/>
      <c r="AD180" s="252"/>
      <c r="AE180" s="256">
        <f t="shared" si="168"/>
        <v>0</v>
      </c>
      <c r="AF180" s="257"/>
      <c r="AG180" s="255"/>
      <c r="AH180" s="252"/>
      <c r="AI180" s="256">
        <f t="shared" si="169"/>
        <v>0</v>
      </c>
      <c r="AJ180" s="258"/>
      <c r="AK180" s="255">
        <v>4</v>
      </c>
      <c r="AL180" s="255"/>
      <c r="AM180" s="252"/>
      <c r="AN180" s="256">
        <f t="shared" si="170"/>
        <v>0</v>
      </c>
      <c r="AO180" s="257"/>
      <c r="AP180" s="255"/>
      <c r="AQ180" s="252"/>
      <c r="AR180" s="256">
        <f t="shared" si="171"/>
        <v>0</v>
      </c>
      <c r="AS180" s="258"/>
      <c r="AT180" s="255">
        <v>4</v>
      </c>
      <c r="AU180" s="255"/>
      <c r="AV180" s="252"/>
      <c r="AW180" s="256">
        <f t="shared" si="172"/>
        <v>0</v>
      </c>
      <c r="AX180" s="257"/>
      <c r="AY180" s="255"/>
      <c r="AZ180" s="252"/>
      <c r="BA180" s="259">
        <f>LEN(AZ180)</f>
        <v>0</v>
      </c>
    </row>
    <row r="181" spans="1:53" s="260" customFormat="1">
      <c r="A181" s="254">
        <v>5</v>
      </c>
      <c r="B181" s="255"/>
      <c r="C181" s="252"/>
      <c r="D181" s="256">
        <f t="shared" si="162"/>
        <v>0</v>
      </c>
      <c r="E181" s="257"/>
      <c r="F181" s="255"/>
      <c r="G181" s="252"/>
      <c r="H181" s="256">
        <f t="shared" si="163"/>
        <v>0</v>
      </c>
      <c r="I181" s="258"/>
      <c r="J181" s="255">
        <v>5</v>
      </c>
      <c r="K181" s="255"/>
      <c r="L181" s="252"/>
      <c r="M181" s="256">
        <f t="shared" si="164"/>
        <v>0</v>
      </c>
      <c r="N181" s="257"/>
      <c r="O181" s="255"/>
      <c r="P181" s="252"/>
      <c r="Q181" s="256">
        <f t="shared" si="165"/>
        <v>0</v>
      </c>
      <c r="R181" s="258"/>
      <c r="S181" s="255">
        <v>5</v>
      </c>
      <c r="T181" s="255"/>
      <c r="U181" s="252"/>
      <c r="V181" s="256">
        <f t="shared" si="166"/>
        <v>0</v>
      </c>
      <c r="W181" s="257"/>
      <c r="X181" s="255"/>
      <c r="Y181" s="252"/>
      <c r="Z181" s="256">
        <f t="shared" si="167"/>
        <v>0</v>
      </c>
      <c r="AA181" s="258"/>
      <c r="AB181" s="255">
        <v>5</v>
      </c>
      <c r="AC181" s="255"/>
      <c r="AD181" s="252"/>
      <c r="AE181" s="256">
        <f t="shared" si="168"/>
        <v>0</v>
      </c>
      <c r="AF181" s="257"/>
      <c r="AG181" s="255"/>
      <c r="AH181" s="252"/>
      <c r="AI181" s="256">
        <f t="shared" si="169"/>
        <v>0</v>
      </c>
      <c r="AJ181" s="258"/>
      <c r="AK181" s="255">
        <v>5</v>
      </c>
      <c r="AL181" s="255"/>
      <c r="AM181" s="252"/>
      <c r="AN181" s="256">
        <f t="shared" si="170"/>
        <v>0</v>
      </c>
      <c r="AO181" s="257"/>
      <c r="AP181" s="255"/>
      <c r="AQ181" s="252"/>
      <c r="AR181" s="256">
        <f t="shared" si="171"/>
        <v>0</v>
      </c>
      <c r="AS181" s="258"/>
      <c r="AT181" s="255">
        <v>5</v>
      </c>
      <c r="AU181" s="255"/>
      <c r="AV181" s="252"/>
      <c r="AW181" s="256">
        <f t="shared" si="172"/>
        <v>0</v>
      </c>
      <c r="AX181" s="257"/>
      <c r="AY181" s="255"/>
      <c r="AZ181" s="252"/>
      <c r="BA181" s="259">
        <f>LEN(AZ181)</f>
        <v>0</v>
      </c>
    </row>
    <row r="182" spans="1:53" s="260" customFormat="1">
      <c r="A182" s="254">
        <v>6</v>
      </c>
      <c r="B182" s="255"/>
      <c r="C182" s="252"/>
      <c r="D182" s="256">
        <f t="shared" si="162"/>
        <v>0</v>
      </c>
      <c r="E182" s="257"/>
      <c r="F182" s="255"/>
      <c r="G182" s="252"/>
      <c r="H182" s="256">
        <f t="shared" si="163"/>
        <v>0</v>
      </c>
      <c r="I182" s="258"/>
      <c r="J182" s="255">
        <v>6</v>
      </c>
      <c r="K182" s="255"/>
      <c r="L182" s="252"/>
      <c r="M182" s="256">
        <f t="shared" si="164"/>
        <v>0</v>
      </c>
      <c r="N182" s="257"/>
      <c r="O182" s="255"/>
      <c r="P182" s="252"/>
      <c r="Q182" s="256">
        <f t="shared" si="165"/>
        <v>0</v>
      </c>
      <c r="R182" s="258"/>
      <c r="S182" s="255">
        <v>6</v>
      </c>
      <c r="T182" s="255"/>
      <c r="U182" s="252"/>
      <c r="V182" s="256">
        <f t="shared" si="166"/>
        <v>0</v>
      </c>
      <c r="W182" s="257"/>
      <c r="X182" s="255"/>
      <c r="Y182" s="252"/>
      <c r="Z182" s="256">
        <f t="shared" si="167"/>
        <v>0</v>
      </c>
      <c r="AA182" s="258"/>
      <c r="AB182" s="255">
        <v>6</v>
      </c>
      <c r="AC182" s="255"/>
      <c r="AD182" s="252"/>
      <c r="AE182" s="256">
        <f t="shared" si="168"/>
        <v>0</v>
      </c>
      <c r="AF182" s="257"/>
      <c r="AG182" s="255"/>
      <c r="AH182" s="252"/>
      <c r="AI182" s="256">
        <f t="shared" si="169"/>
        <v>0</v>
      </c>
      <c r="AJ182" s="258"/>
      <c r="AK182" s="255">
        <v>6</v>
      </c>
      <c r="AL182" s="255"/>
      <c r="AM182" s="252"/>
      <c r="AN182" s="256">
        <f t="shared" si="170"/>
        <v>0</v>
      </c>
      <c r="AO182" s="257"/>
      <c r="AP182" s="255"/>
      <c r="AQ182" s="252"/>
      <c r="AR182" s="256">
        <f t="shared" si="171"/>
        <v>0</v>
      </c>
      <c r="AS182" s="258"/>
      <c r="AT182" s="255">
        <v>6</v>
      </c>
      <c r="AU182" s="255"/>
      <c r="AV182" s="252"/>
      <c r="AW182" s="256">
        <f t="shared" si="172"/>
        <v>0</v>
      </c>
      <c r="AX182" s="257"/>
      <c r="AY182" s="255"/>
      <c r="AZ182" s="252"/>
      <c r="BA182" s="259">
        <f t="shared" ref="BA182:BA186" si="173">LEN(AZ182)</f>
        <v>0</v>
      </c>
    </row>
    <row r="183" spans="1:53" s="260" customFormat="1">
      <c r="A183" s="254">
        <v>7</v>
      </c>
      <c r="B183" s="255"/>
      <c r="C183" s="252"/>
      <c r="D183" s="256">
        <f t="shared" si="162"/>
        <v>0</v>
      </c>
      <c r="E183" s="257"/>
      <c r="F183" s="255"/>
      <c r="G183" s="252"/>
      <c r="H183" s="256">
        <f t="shared" si="163"/>
        <v>0</v>
      </c>
      <c r="I183" s="258"/>
      <c r="J183" s="255">
        <v>7</v>
      </c>
      <c r="K183" s="255"/>
      <c r="L183" s="252"/>
      <c r="M183" s="256">
        <f t="shared" si="164"/>
        <v>0</v>
      </c>
      <c r="N183" s="257"/>
      <c r="O183" s="255"/>
      <c r="P183" s="252"/>
      <c r="Q183" s="256">
        <f t="shared" si="165"/>
        <v>0</v>
      </c>
      <c r="R183" s="258"/>
      <c r="S183" s="255">
        <v>7</v>
      </c>
      <c r="T183" s="255"/>
      <c r="U183" s="252"/>
      <c r="V183" s="256">
        <f t="shared" si="166"/>
        <v>0</v>
      </c>
      <c r="W183" s="257"/>
      <c r="X183" s="255"/>
      <c r="Y183" s="252"/>
      <c r="Z183" s="256">
        <f t="shared" si="167"/>
        <v>0</v>
      </c>
      <c r="AA183" s="258"/>
      <c r="AB183" s="255">
        <v>7</v>
      </c>
      <c r="AC183" s="255"/>
      <c r="AD183" s="252"/>
      <c r="AE183" s="256">
        <f t="shared" si="168"/>
        <v>0</v>
      </c>
      <c r="AF183" s="257"/>
      <c r="AG183" s="255"/>
      <c r="AH183" s="252"/>
      <c r="AI183" s="256">
        <f t="shared" si="169"/>
        <v>0</v>
      </c>
      <c r="AJ183" s="258"/>
      <c r="AK183" s="255">
        <v>7</v>
      </c>
      <c r="AL183" s="255"/>
      <c r="AM183" s="252"/>
      <c r="AN183" s="256">
        <f t="shared" si="170"/>
        <v>0</v>
      </c>
      <c r="AO183" s="257"/>
      <c r="AP183" s="255"/>
      <c r="AQ183" s="252"/>
      <c r="AR183" s="256">
        <f t="shared" si="171"/>
        <v>0</v>
      </c>
      <c r="AS183" s="258"/>
      <c r="AT183" s="255">
        <v>7</v>
      </c>
      <c r="AU183" s="255"/>
      <c r="AV183" s="252"/>
      <c r="AW183" s="256">
        <f t="shared" si="172"/>
        <v>0</v>
      </c>
      <c r="AX183" s="257"/>
      <c r="AY183" s="255"/>
      <c r="AZ183" s="252"/>
      <c r="BA183" s="259">
        <f t="shared" si="173"/>
        <v>0</v>
      </c>
    </row>
    <row r="184" spans="1:53" s="260" customFormat="1">
      <c r="A184" s="254">
        <v>8</v>
      </c>
      <c r="B184" s="255"/>
      <c r="C184" s="252"/>
      <c r="D184" s="256">
        <f t="shared" si="162"/>
        <v>0</v>
      </c>
      <c r="E184" s="257"/>
      <c r="F184" s="255"/>
      <c r="G184" s="252"/>
      <c r="H184" s="256">
        <f t="shared" si="163"/>
        <v>0</v>
      </c>
      <c r="I184" s="258"/>
      <c r="J184" s="255">
        <v>8</v>
      </c>
      <c r="K184" s="255"/>
      <c r="L184" s="252"/>
      <c r="M184" s="256">
        <f t="shared" si="164"/>
        <v>0</v>
      </c>
      <c r="N184" s="257"/>
      <c r="O184" s="255"/>
      <c r="P184" s="252"/>
      <c r="Q184" s="256">
        <f t="shared" si="165"/>
        <v>0</v>
      </c>
      <c r="R184" s="258"/>
      <c r="S184" s="255">
        <v>8</v>
      </c>
      <c r="T184" s="255"/>
      <c r="U184" s="252"/>
      <c r="V184" s="256">
        <f t="shared" si="166"/>
        <v>0</v>
      </c>
      <c r="W184" s="257"/>
      <c r="X184" s="255"/>
      <c r="Y184" s="252"/>
      <c r="Z184" s="256">
        <f t="shared" si="167"/>
        <v>0</v>
      </c>
      <c r="AA184" s="258"/>
      <c r="AB184" s="255">
        <v>8</v>
      </c>
      <c r="AC184" s="255"/>
      <c r="AD184" s="252"/>
      <c r="AE184" s="256">
        <f t="shared" si="168"/>
        <v>0</v>
      </c>
      <c r="AF184" s="257"/>
      <c r="AG184" s="255"/>
      <c r="AH184" s="252"/>
      <c r="AI184" s="256">
        <f t="shared" si="169"/>
        <v>0</v>
      </c>
      <c r="AJ184" s="258"/>
      <c r="AK184" s="255">
        <v>8</v>
      </c>
      <c r="AL184" s="255"/>
      <c r="AM184" s="252"/>
      <c r="AN184" s="256">
        <f t="shared" si="170"/>
        <v>0</v>
      </c>
      <c r="AO184" s="257"/>
      <c r="AP184" s="255"/>
      <c r="AQ184" s="252"/>
      <c r="AR184" s="256">
        <f t="shared" si="171"/>
        <v>0</v>
      </c>
      <c r="AS184" s="258"/>
      <c r="AT184" s="255">
        <v>8</v>
      </c>
      <c r="AU184" s="255"/>
      <c r="AV184" s="252"/>
      <c r="AW184" s="256">
        <f t="shared" si="172"/>
        <v>0</v>
      </c>
      <c r="AX184" s="257"/>
      <c r="AY184" s="255"/>
      <c r="AZ184" s="252"/>
      <c r="BA184" s="259">
        <f t="shared" si="173"/>
        <v>0</v>
      </c>
    </row>
    <row r="185" spans="1:53" s="260" customFormat="1">
      <c r="A185" s="254">
        <v>9</v>
      </c>
      <c r="B185" s="255"/>
      <c r="C185" s="252"/>
      <c r="D185" s="256">
        <f t="shared" si="162"/>
        <v>0</v>
      </c>
      <c r="E185" s="257"/>
      <c r="F185" s="255"/>
      <c r="G185" s="252"/>
      <c r="H185" s="256">
        <f t="shared" si="163"/>
        <v>0</v>
      </c>
      <c r="I185" s="258"/>
      <c r="J185" s="255">
        <v>9</v>
      </c>
      <c r="K185" s="255"/>
      <c r="L185" s="252"/>
      <c r="M185" s="256">
        <f t="shared" si="164"/>
        <v>0</v>
      </c>
      <c r="N185" s="257"/>
      <c r="O185" s="255"/>
      <c r="P185" s="252"/>
      <c r="Q185" s="256">
        <f t="shared" si="165"/>
        <v>0</v>
      </c>
      <c r="R185" s="258"/>
      <c r="S185" s="255">
        <v>9</v>
      </c>
      <c r="T185" s="255"/>
      <c r="U185" s="252"/>
      <c r="V185" s="256">
        <f t="shared" si="166"/>
        <v>0</v>
      </c>
      <c r="W185" s="257"/>
      <c r="X185" s="255"/>
      <c r="Y185" s="252"/>
      <c r="Z185" s="256">
        <f t="shared" si="167"/>
        <v>0</v>
      </c>
      <c r="AA185" s="258"/>
      <c r="AB185" s="255">
        <v>9</v>
      </c>
      <c r="AC185" s="255"/>
      <c r="AD185" s="252"/>
      <c r="AE185" s="256">
        <f t="shared" si="168"/>
        <v>0</v>
      </c>
      <c r="AF185" s="257"/>
      <c r="AG185" s="255"/>
      <c r="AH185" s="252"/>
      <c r="AI185" s="256">
        <f t="shared" si="169"/>
        <v>0</v>
      </c>
      <c r="AJ185" s="258"/>
      <c r="AK185" s="255">
        <v>9</v>
      </c>
      <c r="AL185" s="255"/>
      <c r="AM185" s="252"/>
      <c r="AN185" s="256">
        <f t="shared" si="170"/>
        <v>0</v>
      </c>
      <c r="AO185" s="257"/>
      <c r="AP185" s="255"/>
      <c r="AQ185" s="252"/>
      <c r="AR185" s="256">
        <f t="shared" si="171"/>
        <v>0</v>
      </c>
      <c r="AS185" s="258"/>
      <c r="AT185" s="255">
        <v>9</v>
      </c>
      <c r="AU185" s="255"/>
      <c r="AV185" s="252"/>
      <c r="AW185" s="256">
        <f t="shared" si="172"/>
        <v>0</v>
      </c>
      <c r="AX185" s="257"/>
      <c r="AY185" s="255"/>
      <c r="AZ185" s="252"/>
      <c r="BA185" s="259">
        <f t="shared" si="173"/>
        <v>0</v>
      </c>
    </row>
    <row r="186" spans="1:53" s="260" customFormat="1">
      <c r="A186" s="254">
        <v>10</v>
      </c>
      <c r="B186" s="255"/>
      <c r="C186" s="252"/>
      <c r="D186" s="256">
        <f t="shared" si="162"/>
        <v>0</v>
      </c>
      <c r="E186" s="257"/>
      <c r="F186" s="255"/>
      <c r="G186" s="252"/>
      <c r="H186" s="256">
        <f t="shared" si="163"/>
        <v>0</v>
      </c>
      <c r="I186" s="258"/>
      <c r="J186" s="255">
        <v>10</v>
      </c>
      <c r="K186" s="255"/>
      <c r="L186" s="252"/>
      <c r="M186" s="256">
        <f t="shared" si="164"/>
        <v>0</v>
      </c>
      <c r="N186" s="257"/>
      <c r="O186" s="255"/>
      <c r="P186" s="252"/>
      <c r="Q186" s="256">
        <f t="shared" si="165"/>
        <v>0</v>
      </c>
      <c r="R186" s="258"/>
      <c r="S186" s="255">
        <v>10</v>
      </c>
      <c r="T186" s="255"/>
      <c r="U186" s="252"/>
      <c r="V186" s="256">
        <f t="shared" si="166"/>
        <v>0</v>
      </c>
      <c r="W186" s="257"/>
      <c r="X186" s="255"/>
      <c r="Y186" s="252"/>
      <c r="Z186" s="256">
        <f t="shared" si="167"/>
        <v>0</v>
      </c>
      <c r="AA186" s="258"/>
      <c r="AB186" s="255">
        <v>10</v>
      </c>
      <c r="AC186" s="255"/>
      <c r="AD186" s="252"/>
      <c r="AE186" s="256">
        <f t="shared" si="168"/>
        <v>0</v>
      </c>
      <c r="AF186" s="257"/>
      <c r="AG186" s="255"/>
      <c r="AH186" s="252"/>
      <c r="AI186" s="256">
        <f t="shared" si="169"/>
        <v>0</v>
      </c>
      <c r="AJ186" s="258"/>
      <c r="AK186" s="255">
        <v>10</v>
      </c>
      <c r="AL186" s="255"/>
      <c r="AM186" s="252"/>
      <c r="AN186" s="256">
        <f t="shared" si="170"/>
        <v>0</v>
      </c>
      <c r="AO186" s="257"/>
      <c r="AP186" s="255"/>
      <c r="AQ186" s="252"/>
      <c r="AR186" s="256">
        <f t="shared" si="171"/>
        <v>0</v>
      </c>
      <c r="AS186" s="258"/>
      <c r="AT186" s="255">
        <v>10</v>
      </c>
      <c r="AU186" s="255"/>
      <c r="AV186" s="252"/>
      <c r="AW186" s="256">
        <f t="shared" si="172"/>
        <v>0</v>
      </c>
      <c r="AX186" s="257"/>
      <c r="AY186" s="255"/>
      <c r="AZ186" s="252"/>
      <c r="BA186" s="259">
        <f t="shared" si="173"/>
        <v>0</v>
      </c>
    </row>
    <row r="187" spans="1:53">
      <c r="A187" s="165"/>
      <c r="B187" s="165"/>
      <c r="C187" s="166" t="s">
        <v>181</v>
      </c>
      <c r="D187" s="167">
        <f>COUNTA(C177:C186)</f>
        <v>2</v>
      </c>
      <c r="E187" s="161"/>
      <c r="F187" s="165"/>
      <c r="G187" s="166" t="s">
        <v>181</v>
      </c>
      <c r="H187" s="167">
        <f>COUNTA(G177:G186)</f>
        <v>3</v>
      </c>
      <c r="J187" s="165"/>
      <c r="K187" s="165"/>
      <c r="L187" s="166" t="s">
        <v>181</v>
      </c>
      <c r="M187" s="167">
        <f>COUNTA(L177:L186)</f>
        <v>2</v>
      </c>
      <c r="N187" s="161"/>
      <c r="O187" s="165"/>
      <c r="P187" s="166" t="s">
        <v>181</v>
      </c>
      <c r="Q187" s="167">
        <f>COUNTA(P177:P186)</f>
        <v>3</v>
      </c>
      <c r="S187" s="165"/>
      <c r="T187" s="165"/>
      <c r="U187" s="166" t="s">
        <v>181</v>
      </c>
      <c r="V187" s="167">
        <f>COUNTA(U177:U186)</f>
        <v>2</v>
      </c>
      <c r="W187" s="161"/>
      <c r="X187" s="165"/>
      <c r="Y187" s="166" t="s">
        <v>181</v>
      </c>
      <c r="Z187" s="167">
        <f>COUNTA(Y177:Y186)</f>
        <v>3</v>
      </c>
      <c r="AB187" s="165"/>
      <c r="AC187" s="165"/>
      <c r="AD187" s="166" t="s">
        <v>181</v>
      </c>
      <c r="AE187" s="167">
        <f>COUNTA(AD177:AD186)</f>
        <v>2</v>
      </c>
      <c r="AF187" s="161"/>
      <c r="AG187" s="165"/>
      <c r="AH187" s="166" t="s">
        <v>181</v>
      </c>
      <c r="AI187" s="167">
        <f>COUNTA(AH177:AH186)</f>
        <v>3</v>
      </c>
      <c r="AK187" s="165"/>
      <c r="AL187" s="165"/>
      <c r="AM187" s="166" t="s">
        <v>181</v>
      </c>
      <c r="AN187" s="167">
        <f>COUNTA(AM177:AM186)</f>
        <v>2</v>
      </c>
      <c r="AO187" s="161"/>
      <c r="AP187" s="165"/>
      <c r="AQ187" s="166" t="s">
        <v>181</v>
      </c>
      <c r="AR187" s="167">
        <f>COUNTA(AQ177:AQ186)</f>
        <v>3</v>
      </c>
      <c r="AT187" s="165"/>
      <c r="AU187" s="165"/>
      <c r="AV187" s="166" t="s">
        <v>181</v>
      </c>
      <c r="AW187" s="167">
        <f>COUNTA(AV177:AV186)</f>
        <v>2</v>
      </c>
      <c r="AX187" s="161"/>
      <c r="AY187" s="165"/>
      <c r="AZ187" s="166" t="s">
        <v>181</v>
      </c>
      <c r="BA187" s="167">
        <f>COUNTA(AZ177:AZ186)</f>
        <v>3</v>
      </c>
    </row>
    <row r="188" spans="1:53">
      <c r="A188" s="161"/>
      <c r="B188" s="161"/>
      <c r="C188" s="169"/>
      <c r="D188" s="170"/>
      <c r="E188" s="161"/>
      <c r="F188" s="161"/>
      <c r="G188" s="169"/>
      <c r="H188" s="170"/>
      <c r="J188" s="161"/>
      <c r="K188" s="161"/>
      <c r="L188" s="169"/>
      <c r="M188" s="170"/>
      <c r="N188" s="161"/>
      <c r="O188" s="161"/>
      <c r="P188" s="169"/>
      <c r="Q188" s="170"/>
      <c r="S188" s="161"/>
      <c r="T188" s="161"/>
      <c r="U188" s="169"/>
      <c r="V188" s="170"/>
      <c r="W188" s="161"/>
      <c r="X188" s="161"/>
      <c r="Y188" s="169"/>
      <c r="Z188" s="170"/>
      <c r="AB188" s="161"/>
      <c r="AC188" s="161"/>
      <c r="AD188" s="169"/>
      <c r="AE188" s="170"/>
      <c r="AF188" s="161"/>
      <c r="AG188" s="161"/>
      <c r="AH188" s="169"/>
      <c r="AI188" s="170"/>
      <c r="AK188" s="161"/>
      <c r="AL188" s="161"/>
      <c r="AM188" s="169"/>
      <c r="AN188" s="170"/>
      <c r="AO188" s="161"/>
      <c r="AP188" s="161"/>
      <c r="AQ188" s="169"/>
      <c r="AR188" s="170"/>
      <c r="AT188" s="161"/>
      <c r="AU188" s="161"/>
      <c r="AV188" s="169"/>
      <c r="AW188" s="170"/>
      <c r="AX188" s="161"/>
      <c r="AY188" s="161"/>
      <c r="AZ188" s="169"/>
      <c r="BA188" s="170"/>
    </row>
    <row r="189" spans="1:53"/>
    <row r="190" spans="1:53" ht="18.75">
      <c r="A190" s="161"/>
      <c r="B190" s="458" t="s">
        <v>192</v>
      </c>
      <c r="C190" s="458"/>
      <c r="D190" s="458"/>
      <c r="E190" s="458"/>
      <c r="F190" s="458"/>
      <c r="G190" s="458"/>
      <c r="H190" s="458"/>
      <c r="J190" s="161"/>
      <c r="K190" s="458" t="s">
        <v>192</v>
      </c>
      <c r="L190" s="458"/>
      <c r="M190" s="458"/>
      <c r="N190" s="458"/>
      <c r="O190" s="458"/>
      <c r="P190" s="458"/>
      <c r="Q190" s="458"/>
      <c r="S190" s="161"/>
      <c r="T190" s="458" t="s">
        <v>192</v>
      </c>
      <c r="U190" s="458"/>
      <c r="V190" s="458"/>
      <c r="W190" s="458"/>
      <c r="X190" s="458"/>
      <c r="Y190" s="458"/>
      <c r="Z190" s="458"/>
      <c r="AB190" s="161"/>
      <c r="AC190" s="458" t="s">
        <v>192</v>
      </c>
      <c r="AD190" s="458"/>
      <c r="AE190" s="458"/>
      <c r="AF190" s="458"/>
      <c r="AG190" s="458"/>
      <c r="AH190" s="458"/>
      <c r="AI190" s="458"/>
      <c r="AK190" s="161"/>
      <c r="AL190" s="458" t="s">
        <v>192</v>
      </c>
      <c r="AM190" s="458"/>
      <c r="AN190" s="458"/>
      <c r="AO190" s="458"/>
      <c r="AP190" s="458"/>
      <c r="AQ190" s="458"/>
      <c r="AR190" s="458"/>
      <c r="AT190" s="161"/>
      <c r="AU190" s="458" t="s">
        <v>192</v>
      </c>
      <c r="AV190" s="458"/>
      <c r="AW190" s="458"/>
      <c r="AX190" s="458"/>
      <c r="AY190" s="458"/>
      <c r="AZ190" s="458"/>
      <c r="BA190" s="458"/>
    </row>
    <row r="191" spans="1:53">
      <c r="A191" s="168"/>
      <c r="B191" s="168"/>
      <c r="C191" s="168"/>
      <c r="D191" s="168"/>
      <c r="E191" s="168"/>
      <c r="F191" s="168"/>
      <c r="G191" s="168"/>
      <c r="H191" s="168"/>
      <c r="J191" s="168"/>
      <c r="K191" s="168"/>
      <c r="L191" s="168"/>
      <c r="M191" s="168"/>
      <c r="N191" s="168"/>
      <c r="O191" s="168"/>
      <c r="P191" s="168"/>
      <c r="Q191" s="168"/>
      <c r="S191" s="168"/>
      <c r="T191" s="168"/>
      <c r="U191" s="168"/>
      <c r="V191" s="168"/>
      <c r="W191" s="168"/>
      <c r="X191" s="168"/>
      <c r="Y191" s="168"/>
      <c r="Z191" s="168"/>
      <c r="AB191" s="168"/>
      <c r="AC191" s="168"/>
      <c r="AD191" s="168"/>
      <c r="AE191" s="168"/>
      <c r="AF191" s="168"/>
      <c r="AG191" s="168"/>
      <c r="AH191" s="168"/>
      <c r="AI191" s="168"/>
      <c r="AK191" s="168"/>
      <c r="AL191" s="168"/>
      <c r="AM191" s="168"/>
      <c r="AN191" s="168"/>
      <c r="AO191" s="168"/>
      <c r="AP191" s="168"/>
      <c r="AQ191" s="168"/>
      <c r="AR191" s="168"/>
      <c r="AT191" s="168"/>
      <c r="AU191" s="168"/>
      <c r="AV191" s="168"/>
      <c r="AW191" s="168"/>
      <c r="AX191" s="168"/>
      <c r="AY191" s="168"/>
      <c r="AZ191" s="168"/>
      <c r="BA191" s="168"/>
    </row>
    <row r="192" spans="1:53">
      <c r="A192" s="455" t="s">
        <v>22</v>
      </c>
      <c r="B192" s="455" t="s">
        <v>178</v>
      </c>
      <c r="C192" s="457" t="s">
        <v>179</v>
      </c>
      <c r="D192" s="455" t="s">
        <v>180</v>
      </c>
      <c r="E192" s="164"/>
      <c r="F192" s="455" t="s">
        <v>178</v>
      </c>
      <c r="G192" s="457" t="s">
        <v>179</v>
      </c>
      <c r="H192" s="455" t="s">
        <v>180</v>
      </c>
      <c r="J192" s="455" t="s">
        <v>22</v>
      </c>
      <c r="K192" s="455" t="s">
        <v>178</v>
      </c>
      <c r="L192" s="457" t="s">
        <v>179</v>
      </c>
      <c r="M192" s="455" t="s">
        <v>180</v>
      </c>
      <c r="N192" s="164"/>
      <c r="O192" s="455" t="s">
        <v>178</v>
      </c>
      <c r="P192" s="457" t="s">
        <v>179</v>
      </c>
      <c r="Q192" s="455" t="s">
        <v>180</v>
      </c>
      <c r="S192" s="455" t="s">
        <v>22</v>
      </c>
      <c r="T192" s="455" t="s">
        <v>178</v>
      </c>
      <c r="U192" s="457" t="s">
        <v>179</v>
      </c>
      <c r="V192" s="455" t="s">
        <v>180</v>
      </c>
      <c r="W192" s="164"/>
      <c r="X192" s="455" t="s">
        <v>178</v>
      </c>
      <c r="Y192" s="457" t="s">
        <v>179</v>
      </c>
      <c r="Z192" s="455" t="s">
        <v>180</v>
      </c>
      <c r="AB192" s="455" t="s">
        <v>22</v>
      </c>
      <c r="AC192" s="455" t="s">
        <v>178</v>
      </c>
      <c r="AD192" s="457" t="s">
        <v>179</v>
      </c>
      <c r="AE192" s="455" t="s">
        <v>180</v>
      </c>
      <c r="AF192" s="164"/>
      <c r="AG192" s="455" t="s">
        <v>178</v>
      </c>
      <c r="AH192" s="457" t="s">
        <v>179</v>
      </c>
      <c r="AI192" s="455" t="s">
        <v>180</v>
      </c>
      <c r="AK192" s="455" t="s">
        <v>22</v>
      </c>
      <c r="AL192" s="455" t="s">
        <v>178</v>
      </c>
      <c r="AM192" s="457" t="s">
        <v>179</v>
      </c>
      <c r="AN192" s="455" t="s">
        <v>180</v>
      </c>
      <c r="AO192" s="164"/>
      <c r="AP192" s="455" t="s">
        <v>178</v>
      </c>
      <c r="AQ192" s="457" t="s">
        <v>179</v>
      </c>
      <c r="AR192" s="455" t="s">
        <v>180</v>
      </c>
      <c r="AT192" s="455" t="s">
        <v>22</v>
      </c>
      <c r="AU192" s="455" t="s">
        <v>178</v>
      </c>
      <c r="AV192" s="457" t="s">
        <v>179</v>
      </c>
      <c r="AW192" s="455" t="s">
        <v>180</v>
      </c>
      <c r="AX192" s="164"/>
      <c r="AY192" s="455" t="s">
        <v>178</v>
      </c>
      <c r="AZ192" s="457" t="s">
        <v>179</v>
      </c>
      <c r="BA192" s="455" t="s">
        <v>180</v>
      </c>
    </row>
    <row r="193" spans="1:53">
      <c r="A193" s="456"/>
      <c r="B193" s="456"/>
      <c r="C193" s="457"/>
      <c r="D193" s="456"/>
      <c r="E193" s="161"/>
      <c r="F193" s="456"/>
      <c r="G193" s="457"/>
      <c r="H193" s="456"/>
      <c r="J193" s="456"/>
      <c r="K193" s="456"/>
      <c r="L193" s="457"/>
      <c r="M193" s="456"/>
      <c r="N193" s="161"/>
      <c r="O193" s="456"/>
      <c r="P193" s="457"/>
      <c r="Q193" s="456"/>
      <c r="S193" s="456"/>
      <c r="T193" s="456"/>
      <c r="U193" s="457"/>
      <c r="V193" s="456"/>
      <c r="W193" s="161"/>
      <c r="X193" s="456"/>
      <c r="Y193" s="457"/>
      <c r="Z193" s="456"/>
      <c r="AB193" s="456"/>
      <c r="AC193" s="456"/>
      <c r="AD193" s="457"/>
      <c r="AE193" s="456"/>
      <c r="AF193" s="161"/>
      <c r="AG193" s="456"/>
      <c r="AH193" s="457"/>
      <c r="AI193" s="456"/>
      <c r="AK193" s="456"/>
      <c r="AL193" s="456"/>
      <c r="AM193" s="457"/>
      <c r="AN193" s="456"/>
      <c r="AO193" s="161"/>
      <c r="AP193" s="456"/>
      <c r="AQ193" s="457"/>
      <c r="AR193" s="456"/>
      <c r="AT193" s="456"/>
      <c r="AU193" s="456"/>
      <c r="AV193" s="457"/>
      <c r="AW193" s="456"/>
      <c r="AX193" s="161"/>
      <c r="AY193" s="456"/>
      <c r="AZ193" s="457"/>
      <c r="BA193" s="456"/>
    </row>
    <row r="194" spans="1:53" s="292" customFormat="1" ht="135">
      <c r="A194" s="277">
        <v>1</v>
      </c>
      <c r="B194" s="278">
        <v>1</v>
      </c>
      <c r="C194" s="286" t="s">
        <v>595</v>
      </c>
      <c r="D194" s="279">
        <f t="shared" ref="D194:D203" si="174">LEN(C194)</f>
        <v>181</v>
      </c>
      <c r="E194" s="282"/>
      <c r="F194" s="278">
        <v>1</v>
      </c>
      <c r="G194" s="286" t="s">
        <v>596</v>
      </c>
      <c r="H194" s="284">
        <f>LEN(G194)</f>
        <v>126</v>
      </c>
      <c r="J194" s="277">
        <v>1</v>
      </c>
      <c r="K194" s="278">
        <v>1</v>
      </c>
      <c r="L194" s="286" t="s">
        <v>615</v>
      </c>
      <c r="M194" s="279">
        <f t="shared" ref="M194:M203" si="175">LEN(L194)</f>
        <v>159</v>
      </c>
      <c r="N194" s="282"/>
      <c r="O194" s="278">
        <v>1</v>
      </c>
      <c r="P194" s="286" t="s">
        <v>616</v>
      </c>
      <c r="Q194" s="284">
        <f>LEN(P194)</f>
        <v>250</v>
      </c>
      <c r="S194" s="277">
        <v>1</v>
      </c>
      <c r="T194" s="278">
        <v>1</v>
      </c>
      <c r="U194" s="286" t="s">
        <v>645</v>
      </c>
      <c r="V194" s="279">
        <f t="shared" ref="V194:V203" si="176">LEN(U194)</f>
        <v>151</v>
      </c>
      <c r="W194" s="282"/>
      <c r="X194" s="278">
        <v>1</v>
      </c>
      <c r="Y194" s="286" t="s">
        <v>646</v>
      </c>
      <c r="Z194" s="284">
        <f>LEN(Y194)</f>
        <v>105</v>
      </c>
      <c r="AB194" s="277">
        <v>1</v>
      </c>
      <c r="AC194" s="278">
        <v>1</v>
      </c>
      <c r="AD194" s="416" t="s">
        <v>695</v>
      </c>
      <c r="AE194" s="279">
        <f t="shared" ref="AE194:AE203" si="177">LEN(AD194)</f>
        <v>247</v>
      </c>
      <c r="AF194" s="282"/>
      <c r="AG194" s="278">
        <v>1</v>
      </c>
      <c r="AH194" s="286" t="s">
        <v>696</v>
      </c>
      <c r="AI194" s="284">
        <f>LEN(AH194)</f>
        <v>176</v>
      </c>
      <c r="AK194" s="277">
        <v>1</v>
      </c>
      <c r="AL194" s="278">
        <v>1</v>
      </c>
      <c r="AM194" s="286" t="s">
        <v>743</v>
      </c>
      <c r="AN194" s="279">
        <f t="shared" ref="AN194:AN203" si="178">LEN(AM194)</f>
        <v>316</v>
      </c>
      <c r="AO194" s="282"/>
      <c r="AP194" s="278">
        <v>1</v>
      </c>
      <c r="AQ194" s="286" t="s">
        <v>744</v>
      </c>
      <c r="AR194" s="284">
        <f>LEN(AQ194)</f>
        <v>289</v>
      </c>
      <c r="AT194" s="277">
        <v>1</v>
      </c>
      <c r="AU194" s="278">
        <v>1</v>
      </c>
      <c r="AV194" s="416" t="s">
        <v>1009</v>
      </c>
      <c r="AW194" s="279">
        <f t="shared" ref="AW194:AW203" si="179">LEN(AV194)</f>
        <v>344</v>
      </c>
      <c r="AX194" s="282"/>
      <c r="AY194" s="278">
        <v>1</v>
      </c>
      <c r="AZ194" s="416" t="s">
        <v>1008</v>
      </c>
      <c r="BA194" s="284">
        <f>LEN(AZ194)</f>
        <v>354</v>
      </c>
    </row>
    <row r="195" spans="1:53" s="292" customFormat="1" ht="135">
      <c r="A195" s="277">
        <v>2</v>
      </c>
      <c r="B195" s="278">
        <v>2</v>
      </c>
      <c r="C195" s="281" t="s">
        <v>597</v>
      </c>
      <c r="D195" s="279">
        <f t="shared" si="174"/>
        <v>163</v>
      </c>
      <c r="E195" s="282"/>
      <c r="F195" s="278">
        <v>2</v>
      </c>
      <c r="G195" s="286" t="s">
        <v>598</v>
      </c>
      <c r="H195" s="284">
        <f>LEN(G195)</f>
        <v>149</v>
      </c>
      <c r="J195" s="277">
        <v>2</v>
      </c>
      <c r="K195" s="278">
        <v>2</v>
      </c>
      <c r="L195" s="281" t="s">
        <v>617</v>
      </c>
      <c r="M195" s="279">
        <f t="shared" si="175"/>
        <v>173</v>
      </c>
      <c r="N195" s="282"/>
      <c r="O195" s="278">
        <v>2</v>
      </c>
      <c r="P195" s="286" t="s">
        <v>618</v>
      </c>
      <c r="Q195" s="284">
        <f>LEN(P195)</f>
        <v>193</v>
      </c>
      <c r="S195" s="277">
        <v>2</v>
      </c>
      <c r="T195" s="278">
        <v>2</v>
      </c>
      <c r="U195" s="281" t="s">
        <v>647</v>
      </c>
      <c r="V195" s="279">
        <f t="shared" si="176"/>
        <v>126</v>
      </c>
      <c r="W195" s="282"/>
      <c r="X195" s="278">
        <v>2</v>
      </c>
      <c r="Y195" s="286" t="s">
        <v>648</v>
      </c>
      <c r="Z195" s="284">
        <f>LEN(Y195)</f>
        <v>82</v>
      </c>
      <c r="AB195" s="277">
        <v>2</v>
      </c>
      <c r="AC195" s="278">
        <v>2</v>
      </c>
      <c r="AD195" s="281" t="s">
        <v>697</v>
      </c>
      <c r="AE195" s="279">
        <f t="shared" si="177"/>
        <v>194</v>
      </c>
      <c r="AF195" s="282"/>
      <c r="AG195" s="278">
        <v>2</v>
      </c>
      <c r="AH195" s="286" t="s">
        <v>698</v>
      </c>
      <c r="AI195" s="284">
        <f>LEN(AH195)</f>
        <v>248</v>
      </c>
      <c r="AK195" s="277">
        <v>2</v>
      </c>
      <c r="AL195" s="278">
        <v>2</v>
      </c>
      <c r="AM195" s="418" t="s">
        <v>1006</v>
      </c>
      <c r="AN195" s="279">
        <f t="shared" si="178"/>
        <v>311</v>
      </c>
      <c r="AO195" s="282"/>
      <c r="AP195" s="278">
        <v>2</v>
      </c>
      <c r="AQ195" s="416" t="s">
        <v>745</v>
      </c>
      <c r="AR195" s="284">
        <f>LEN(AQ195)</f>
        <v>259</v>
      </c>
      <c r="AT195" s="277">
        <v>2</v>
      </c>
      <c r="AU195" s="278">
        <v>2</v>
      </c>
      <c r="AV195" s="281" t="s">
        <v>781</v>
      </c>
      <c r="AW195" s="279">
        <f t="shared" si="179"/>
        <v>377</v>
      </c>
      <c r="AX195" s="282"/>
      <c r="AY195" s="278">
        <v>2</v>
      </c>
      <c r="AZ195" s="286" t="s">
        <v>782</v>
      </c>
      <c r="BA195" s="284">
        <f>LEN(AZ195)</f>
        <v>231</v>
      </c>
    </row>
    <row r="196" spans="1:53" s="292" customFormat="1" ht="165">
      <c r="A196" s="277">
        <v>3</v>
      </c>
      <c r="B196" s="278"/>
      <c r="C196" s="286"/>
      <c r="D196" s="279">
        <f t="shared" si="174"/>
        <v>0</v>
      </c>
      <c r="E196" s="282"/>
      <c r="F196" s="278">
        <v>3</v>
      </c>
      <c r="G196" s="286" t="s">
        <v>599</v>
      </c>
      <c r="H196" s="284">
        <f>LEN(G196)</f>
        <v>217</v>
      </c>
      <c r="J196" s="277">
        <v>3</v>
      </c>
      <c r="K196" s="278">
        <v>3</v>
      </c>
      <c r="L196" s="286"/>
      <c r="M196" s="279">
        <f t="shared" si="175"/>
        <v>0</v>
      </c>
      <c r="N196" s="282"/>
      <c r="O196" s="278">
        <v>3</v>
      </c>
      <c r="P196" s="286" t="s">
        <v>619</v>
      </c>
      <c r="Q196" s="284">
        <f>LEN(P196)</f>
        <v>269</v>
      </c>
      <c r="S196" s="277">
        <v>3</v>
      </c>
      <c r="T196" s="278">
        <v>3</v>
      </c>
      <c r="U196" s="286" t="s">
        <v>649</v>
      </c>
      <c r="V196" s="279">
        <f t="shared" si="176"/>
        <v>110</v>
      </c>
      <c r="W196" s="282"/>
      <c r="X196" s="278"/>
      <c r="Y196" s="286"/>
      <c r="Z196" s="284">
        <f>LEN(Y196)</f>
        <v>0</v>
      </c>
      <c r="AB196" s="277">
        <v>3</v>
      </c>
      <c r="AC196" s="278">
        <v>3</v>
      </c>
      <c r="AD196" s="286" t="s">
        <v>699</v>
      </c>
      <c r="AE196" s="279">
        <f t="shared" si="177"/>
        <v>248</v>
      </c>
      <c r="AF196" s="282"/>
      <c r="AG196" s="278"/>
      <c r="AH196" s="286"/>
      <c r="AI196" s="284">
        <f>LEN(AH196)</f>
        <v>0</v>
      </c>
      <c r="AK196" s="277">
        <v>3</v>
      </c>
      <c r="AL196" s="278">
        <v>3</v>
      </c>
      <c r="AM196" s="416" t="s">
        <v>746</v>
      </c>
      <c r="AN196" s="279">
        <f t="shared" si="178"/>
        <v>295</v>
      </c>
      <c r="AO196" s="282"/>
      <c r="AP196" s="278">
        <v>3</v>
      </c>
      <c r="AQ196" s="416" t="s">
        <v>1007</v>
      </c>
      <c r="AR196" s="284">
        <f>LEN(AQ196)</f>
        <v>438</v>
      </c>
      <c r="AT196" s="277">
        <v>3</v>
      </c>
      <c r="AU196" s="278">
        <v>3</v>
      </c>
      <c r="AV196" s="286" t="s">
        <v>783</v>
      </c>
      <c r="AW196" s="279">
        <f t="shared" si="179"/>
        <v>375</v>
      </c>
      <c r="AX196" s="282"/>
      <c r="AY196" s="278">
        <v>3</v>
      </c>
      <c r="AZ196" s="286" t="s">
        <v>784</v>
      </c>
      <c r="BA196" s="284">
        <f>LEN(AZ196)</f>
        <v>279</v>
      </c>
    </row>
    <row r="197" spans="1:53" s="292" customFormat="1" ht="150">
      <c r="A197" s="277">
        <v>4</v>
      </c>
      <c r="B197" s="278"/>
      <c r="C197" s="286"/>
      <c r="D197" s="279">
        <f t="shared" si="174"/>
        <v>0</v>
      </c>
      <c r="E197" s="282"/>
      <c r="F197" s="278"/>
      <c r="G197" s="286"/>
      <c r="H197" s="284">
        <f>LEN(G197)</f>
        <v>0</v>
      </c>
      <c r="J197" s="277">
        <v>4</v>
      </c>
      <c r="K197" s="278"/>
      <c r="L197" s="286"/>
      <c r="M197" s="279">
        <f t="shared" si="175"/>
        <v>0</v>
      </c>
      <c r="N197" s="282"/>
      <c r="O197" s="278"/>
      <c r="P197" s="286"/>
      <c r="Q197" s="284">
        <f>LEN(P197)</f>
        <v>0</v>
      </c>
      <c r="S197" s="277">
        <v>4</v>
      </c>
      <c r="T197" s="278"/>
      <c r="U197" s="286"/>
      <c r="V197" s="279">
        <f t="shared" si="176"/>
        <v>0</v>
      </c>
      <c r="W197" s="282"/>
      <c r="X197" s="278"/>
      <c r="Y197" s="286"/>
      <c r="Z197" s="284">
        <f>LEN(Y197)</f>
        <v>0</v>
      </c>
      <c r="AB197" s="277">
        <v>4</v>
      </c>
      <c r="AC197" s="278">
        <v>4</v>
      </c>
      <c r="AD197" s="286"/>
      <c r="AE197" s="279">
        <f t="shared" si="177"/>
        <v>0</v>
      </c>
      <c r="AF197" s="282"/>
      <c r="AG197" s="278"/>
      <c r="AH197" s="286"/>
      <c r="AI197" s="284">
        <f>LEN(AH197)</f>
        <v>0</v>
      </c>
      <c r="AK197" s="277">
        <v>4</v>
      </c>
      <c r="AL197" s="278">
        <v>4</v>
      </c>
      <c r="AM197" s="286" t="s">
        <v>747</v>
      </c>
      <c r="AN197" s="279">
        <f t="shared" si="178"/>
        <v>375</v>
      </c>
      <c r="AO197" s="282"/>
      <c r="AP197" s="278">
        <v>4</v>
      </c>
      <c r="AQ197" s="286" t="s">
        <v>748</v>
      </c>
      <c r="AR197" s="284">
        <f>LEN(AQ197)</f>
        <v>300</v>
      </c>
      <c r="AT197" s="277">
        <v>4</v>
      </c>
      <c r="AU197" s="278">
        <v>4</v>
      </c>
      <c r="AV197" s="286" t="s">
        <v>785</v>
      </c>
      <c r="AW197" s="279">
        <f t="shared" si="179"/>
        <v>377</v>
      </c>
      <c r="AX197" s="282"/>
      <c r="AY197" s="278">
        <v>4</v>
      </c>
      <c r="AZ197" s="286" t="s">
        <v>786</v>
      </c>
      <c r="BA197" s="284">
        <f>LEN(AZ197)</f>
        <v>155</v>
      </c>
    </row>
    <row r="198" spans="1:53" s="292" customFormat="1" ht="165">
      <c r="A198" s="277">
        <v>5</v>
      </c>
      <c r="B198" s="278"/>
      <c r="C198" s="286"/>
      <c r="D198" s="279">
        <f t="shared" si="174"/>
        <v>0</v>
      </c>
      <c r="E198" s="282"/>
      <c r="F198" s="278"/>
      <c r="G198" s="286"/>
      <c r="H198" s="284">
        <f>LEN(G198)</f>
        <v>0</v>
      </c>
      <c r="J198" s="277">
        <v>5</v>
      </c>
      <c r="K198" s="278"/>
      <c r="L198" s="286"/>
      <c r="M198" s="279">
        <f t="shared" si="175"/>
        <v>0</v>
      </c>
      <c r="N198" s="282"/>
      <c r="O198" s="278"/>
      <c r="P198" s="286"/>
      <c r="Q198" s="284">
        <f>LEN(P198)</f>
        <v>0</v>
      </c>
      <c r="S198" s="277">
        <v>5</v>
      </c>
      <c r="T198" s="278"/>
      <c r="U198" s="286"/>
      <c r="V198" s="279">
        <f t="shared" si="176"/>
        <v>0</v>
      </c>
      <c r="W198" s="282"/>
      <c r="X198" s="278"/>
      <c r="Y198" s="286"/>
      <c r="Z198" s="284">
        <f>LEN(Y198)</f>
        <v>0</v>
      </c>
      <c r="AB198" s="277">
        <v>5</v>
      </c>
      <c r="AC198" s="278">
        <v>5</v>
      </c>
      <c r="AD198" s="286"/>
      <c r="AE198" s="279">
        <f t="shared" si="177"/>
        <v>0</v>
      </c>
      <c r="AF198" s="282"/>
      <c r="AG198" s="278"/>
      <c r="AH198" s="286"/>
      <c r="AI198" s="284">
        <f>LEN(AH198)</f>
        <v>0</v>
      </c>
      <c r="AK198" s="277">
        <v>5</v>
      </c>
      <c r="AL198" s="278">
        <v>5</v>
      </c>
      <c r="AM198" s="286" t="s">
        <v>749</v>
      </c>
      <c r="AN198" s="279">
        <f t="shared" si="178"/>
        <v>266</v>
      </c>
      <c r="AO198" s="282"/>
      <c r="AP198" s="278">
        <v>5</v>
      </c>
      <c r="AQ198" s="286" t="s">
        <v>750</v>
      </c>
      <c r="AR198" s="284">
        <f>LEN(AQ198)</f>
        <v>423</v>
      </c>
      <c r="AT198" s="277">
        <v>5</v>
      </c>
      <c r="AU198" s="278">
        <v>5</v>
      </c>
      <c r="AV198" s="286" t="s">
        <v>787</v>
      </c>
      <c r="AW198" s="279">
        <f t="shared" si="179"/>
        <v>235</v>
      </c>
      <c r="AX198" s="282"/>
      <c r="AY198" s="278">
        <v>5</v>
      </c>
      <c r="AZ198" s="416" t="s">
        <v>788</v>
      </c>
      <c r="BA198" s="284">
        <f>LEN(AZ198)</f>
        <v>375</v>
      </c>
    </row>
    <row r="199" spans="1:53" s="292" customFormat="1" ht="120">
      <c r="A199" s="277">
        <v>6</v>
      </c>
      <c r="B199" s="278"/>
      <c r="C199" s="286"/>
      <c r="D199" s="279">
        <f t="shared" si="174"/>
        <v>0</v>
      </c>
      <c r="E199" s="282"/>
      <c r="F199" s="278"/>
      <c r="G199" s="286"/>
      <c r="H199" s="284">
        <f t="shared" ref="H199:H203" si="180">LEN(G199)</f>
        <v>0</v>
      </c>
      <c r="J199" s="277">
        <v>6</v>
      </c>
      <c r="K199" s="278"/>
      <c r="L199" s="286"/>
      <c r="M199" s="279">
        <f t="shared" si="175"/>
        <v>0</v>
      </c>
      <c r="N199" s="282"/>
      <c r="O199" s="278"/>
      <c r="P199" s="286"/>
      <c r="Q199" s="284">
        <f t="shared" ref="Q199:Q203" si="181">LEN(P199)</f>
        <v>0</v>
      </c>
      <c r="S199" s="277">
        <v>6</v>
      </c>
      <c r="T199" s="278"/>
      <c r="U199" s="286"/>
      <c r="V199" s="279">
        <f t="shared" si="176"/>
        <v>0</v>
      </c>
      <c r="W199" s="282"/>
      <c r="X199" s="278"/>
      <c r="Y199" s="286"/>
      <c r="Z199" s="284">
        <f t="shared" ref="Z199:Z203" si="182">LEN(Y199)</f>
        <v>0</v>
      </c>
      <c r="AB199" s="277">
        <v>6</v>
      </c>
      <c r="AC199" s="278"/>
      <c r="AD199" s="286"/>
      <c r="AE199" s="279">
        <f t="shared" si="177"/>
        <v>0</v>
      </c>
      <c r="AF199" s="282"/>
      <c r="AG199" s="278"/>
      <c r="AH199" s="286"/>
      <c r="AI199" s="284">
        <f t="shared" ref="AI199:AI203" si="183">LEN(AH199)</f>
        <v>0</v>
      </c>
      <c r="AK199" s="277">
        <v>6</v>
      </c>
      <c r="AL199" s="278"/>
      <c r="AM199" s="286"/>
      <c r="AN199" s="279">
        <f t="shared" si="178"/>
        <v>0</v>
      </c>
      <c r="AO199" s="282"/>
      <c r="AP199" s="278"/>
      <c r="AQ199" s="286"/>
      <c r="AR199" s="284">
        <f t="shared" ref="AR199:AR203" si="184">LEN(AQ199)</f>
        <v>0</v>
      </c>
      <c r="AT199" s="277">
        <v>6</v>
      </c>
      <c r="AU199" s="278">
        <v>6</v>
      </c>
      <c r="AV199" s="286" t="s">
        <v>789</v>
      </c>
      <c r="AW199" s="279">
        <f t="shared" si="179"/>
        <v>229</v>
      </c>
      <c r="AX199" s="282"/>
      <c r="AY199" s="278">
        <v>6</v>
      </c>
      <c r="AZ199" s="286" t="s">
        <v>790</v>
      </c>
      <c r="BA199" s="284">
        <f t="shared" ref="BA199:BA203" si="185">LEN(AZ199)</f>
        <v>333</v>
      </c>
    </row>
    <row r="200" spans="1:53" s="260" customFormat="1">
      <c r="A200" s="254">
        <v>7</v>
      </c>
      <c r="B200" s="255"/>
      <c r="C200" s="252"/>
      <c r="D200" s="256">
        <f t="shared" si="174"/>
        <v>0</v>
      </c>
      <c r="E200" s="257"/>
      <c r="F200" s="255"/>
      <c r="G200" s="252"/>
      <c r="H200" s="259">
        <f t="shared" si="180"/>
        <v>0</v>
      </c>
      <c r="J200" s="254">
        <v>7</v>
      </c>
      <c r="K200" s="255"/>
      <c r="L200" s="252"/>
      <c r="M200" s="256">
        <f t="shared" si="175"/>
        <v>0</v>
      </c>
      <c r="N200" s="257"/>
      <c r="O200" s="255"/>
      <c r="P200" s="252"/>
      <c r="Q200" s="259">
        <f t="shared" si="181"/>
        <v>0</v>
      </c>
      <c r="S200" s="254">
        <v>7</v>
      </c>
      <c r="T200" s="255"/>
      <c r="U200" s="252"/>
      <c r="V200" s="256">
        <f t="shared" si="176"/>
        <v>0</v>
      </c>
      <c r="W200" s="257"/>
      <c r="X200" s="255"/>
      <c r="Y200" s="252"/>
      <c r="Z200" s="259">
        <f t="shared" si="182"/>
        <v>0</v>
      </c>
      <c r="AB200" s="254">
        <v>7</v>
      </c>
      <c r="AC200" s="255"/>
      <c r="AD200" s="252"/>
      <c r="AE200" s="256">
        <f t="shared" si="177"/>
        <v>0</v>
      </c>
      <c r="AF200" s="257"/>
      <c r="AG200" s="255"/>
      <c r="AH200" s="252"/>
      <c r="AI200" s="259">
        <f t="shared" si="183"/>
        <v>0</v>
      </c>
      <c r="AK200" s="254">
        <v>7</v>
      </c>
      <c r="AL200" s="255"/>
      <c r="AM200" s="252"/>
      <c r="AN200" s="256">
        <f t="shared" si="178"/>
        <v>0</v>
      </c>
      <c r="AO200" s="257"/>
      <c r="AP200" s="255"/>
      <c r="AQ200" s="252"/>
      <c r="AR200" s="259">
        <f t="shared" si="184"/>
        <v>0</v>
      </c>
      <c r="AT200" s="254">
        <v>7</v>
      </c>
      <c r="AU200" s="255"/>
      <c r="AV200" s="252"/>
      <c r="AW200" s="256">
        <f t="shared" si="179"/>
        <v>0</v>
      </c>
      <c r="AX200" s="257"/>
      <c r="AY200" s="255"/>
      <c r="AZ200" s="252"/>
      <c r="BA200" s="259">
        <f t="shared" si="185"/>
        <v>0</v>
      </c>
    </row>
    <row r="201" spans="1:53" s="260" customFormat="1">
      <c r="A201" s="254">
        <v>8</v>
      </c>
      <c r="B201" s="255"/>
      <c r="C201" s="252"/>
      <c r="D201" s="256">
        <f t="shared" si="174"/>
        <v>0</v>
      </c>
      <c r="E201" s="257"/>
      <c r="F201" s="255"/>
      <c r="G201" s="252"/>
      <c r="H201" s="259">
        <f t="shared" si="180"/>
        <v>0</v>
      </c>
      <c r="J201" s="254">
        <v>8</v>
      </c>
      <c r="K201" s="255"/>
      <c r="L201" s="252"/>
      <c r="M201" s="256">
        <f t="shared" si="175"/>
        <v>0</v>
      </c>
      <c r="N201" s="257"/>
      <c r="O201" s="255"/>
      <c r="P201" s="252"/>
      <c r="Q201" s="259">
        <f t="shared" si="181"/>
        <v>0</v>
      </c>
      <c r="S201" s="254">
        <v>8</v>
      </c>
      <c r="T201" s="255"/>
      <c r="U201" s="252"/>
      <c r="V201" s="256">
        <f t="shared" si="176"/>
        <v>0</v>
      </c>
      <c r="W201" s="257"/>
      <c r="X201" s="255"/>
      <c r="Y201" s="252"/>
      <c r="Z201" s="259">
        <f t="shared" si="182"/>
        <v>0</v>
      </c>
      <c r="AB201" s="254">
        <v>8</v>
      </c>
      <c r="AC201" s="255"/>
      <c r="AD201" s="252"/>
      <c r="AE201" s="256">
        <f t="shared" si="177"/>
        <v>0</v>
      </c>
      <c r="AF201" s="257"/>
      <c r="AG201" s="255"/>
      <c r="AH201" s="252"/>
      <c r="AI201" s="259">
        <f t="shared" si="183"/>
        <v>0</v>
      </c>
      <c r="AK201" s="254">
        <v>8</v>
      </c>
      <c r="AL201" s="255"/>
      <c r="AM201" s="252"/>
      <c r="AN201" s="256">
        <f t="shared" si="178"/>
        <v>0</v>
      </c>
      <c r="AO201" s="257"/>
      <c r="AP201" s="255"/>
      <c r="AQ201" s="252"/>
      <c r="AR201" s="259">
        <f t="shared" si="184"/>
        <v>0</v>
      </c>
      <c r="AT201" s="254">
        <v>8</v>
      </c>
      <c r="AU201" s="255"/>
      <c r="AV201" s="252"/>
      <c r="AW201" s="256">
        <f t="shared" si="179"/>
        <v>0</v>
      </c>
      <c r="AX201" s="257"/>
      <c r="AY201" s="255"/>
      <c r="AZ201" s="252"/>
      <c r="BA201" s="259">
        <f t="shared" si="185"/>
        <v>0</v>
      </c>
    </row>
    <row r="202" spans="1:53" s="260" customFormat="1">
      <c r="A202" s="254">
        <v>9</v>
      </c>
      <c r="B202" s="255"/>
      <c r="C202" s="252"/>
      <c r="D202" s="256">
        <f t="shared" si="174"/>
        <v>0</v>
      </c>
      <c r="E202" s="257"/>
      <c r="F202" s="255"/>
      <c r="G202" s="252"/>
      <c r="H202" s="259">
        <f t="shared" si="180"/>
        <v>0</v>
      </c>
      <c r="J202" s="254">
        <v>9</v>
      </c>
      <c r="K202" s="255"/>
      <c r="L202" s="252"/>
      <c r="M202" s="256">
        <f t="shared" si="175"/>
        <v>0</v>
      </c>
      <c r="N202" s="257"/>
      <c r="O202" s="255"/>
      <c r="P202" s="252"/>
      <c r="Q202" s="259">
        <f t="shared" si="181"/>
        <v>0</v>
      </c>
      <c r="S202" s="254">
        <v>9</v>
      </c>
      <c r="T202" s="255"/>
      <c r="U202" s="252"/>
      <c r="V202" s="256">
        <f t="shared" si="176"/>
        <v>0</v>
      </c>
      <c r="W202" s="257"/>
      <c r="X202" s="255"/>
      <c r="Y202" s="252"/>
      <c r="Z202" s="259">
        <f t="shared" si="182"/>
        <v>0</v>
      </c>
      <c r="AB202" s="254">
        <v>9</v>
      </c>
      <c r="AC202" s="255"/>
      <c r="AD202" s="252"/>
      <c r="AE202" s="256">
        <f t="shared" si="177"/>
        <v>0</v>
      </c>
      <c r="AF202" s="257"/>
      <c r="AG202" s="255"/>
      <c r="AH202" s="252"/>
      <c r="AI202" s="259">
        <f t="shared" si="183"/>
        <v>0</v>
      </c>
      <c r="AK202" s="254">
        <v>9</v>
      </c>
      <c r="AL202" s="255"/>
      <c r="AM202" s="252"/>
      <c r="AN202" s="256">
        <f t="shared" si="178"/>
        <v>0</v>
      </c>
      <c r="AO202" s="257"/>
      <c r="AP202" s="255"/>
      <c r="AQ202" s="252"/>
      <c r="AR202" s="259">
        <f t="shared" si="184"/>
        <v>0</v>
      </c>
      <c r="AT202" s="254">
        <v>9</v>
      </c>
      <c r="AU202" s="255"/>
      <c r="AV202" s="252"/>
      <c r="AW202" s="256">
        <f t="shared" si="179"/>
        <v>0</v>
      </c>
      <c r="AX202" s="257"/>
      <c r="AY202" s="255"/>
      <c r="AZ202" s="252"/>
      <c r="BA202" s="259">
        <f t="shared" si="185"/>
        <v>0</v>
      </c>
    </row>
    <row r="203" spans="1:53" s="260" customFormat="1">
      <c r="A203" s="254">
        <v>10</v>
      </c>
      <c r="B203" s="255"/>
      <c r="C203" s="252"/>
      <c r="D203" s="256">
        <f t="shared" si="174"/>
        <v>0</v>
      </c>
      <c r="E203" s="257"/>
      <c r="F203" s="255"/>
      <c r="G203" s="252"/>
      <c r="H203" s="259">
        <f t="shared" si="180"/>
        <v>0</v>
      </c>
      <c r="J203" s="254">
        <v>10</v>
      </c>
      <c r="K203" s="255"/>
      <c r="L203" s="252"/>
      <c r="M203" s="256">
        <f t="shared" si="175"/>
        <v>0</v>
      </c>
      <c r="N203" s="257"/>
      <c r="O203" s="255"/>
      <c r="P203" s="252"/>
      <c r="Q203" s="259">
        <f t="shared" si="181"/>
        <v>0</v>
      </c>
      <c r="S203" s="254">
        <v>10</v>
      </c>
      <c r="T203" s="255"/>
      <c r="U203" s="252"/>
      <c r="V203" s="256">
        <f t="shared" si="176"/>
        <v>0</v>
      </c>
      <c r="W203" s="257"/>
      <c r="X203" s="255"/>
      <c r="Y203" s="252"/>
      <c r="Z203" s="259">
        <f t="shared" si="182"/>
        <v>0</v>
      </c>
      <c r="AB203" s="254">
        <v>10</v>
      </c>
      <c r="AC203" s="255"/>
      <c r="AD203" s="252"/>
      <c r="AE203" s="256">
        <f t="shared" si="177"/>
        <v>0</v>
      </c>
      <c r="AF203" s="257"/>
      <c r="AG203" s="255"/>
      <c r="AH203" s="252"/>
      <c r="AI203" s="259">
        <f t="shared" si="183"/>
        <v>0</v>
      </c>
      <c r="AK203" s="254">
        <v>10</v>
      </c>
      <c r="AL203" s="255"/>
      <c r="AM203" s="252"/>
      <c r="AN203" s="256">
        <f t="shared" si="178"/>
        <v>0</v>
      </c>
      <c r="AO203" s="257"/>
      <c r="AP203" s="255"/>
      <c r="AQ203" s="252"/>
      <c r="AR203" s="259">
        <f t="shared" si="184"/>
        <v>0</v>
      </c>
      <c r="AT203" s="254">
        <v>10</v>
      </c>
      <c r="AU203" s="255"/>
      <c r="AV203" s="252"/>
      <c r="AW203" s="256">
        <f t="shared" si="179"/>
        <v>0</v>
      </c>
      <c r="AX203" s="257"/>
      <c r="AY203" s="255"/>
      <c r="AZ203" s="252"/>
      <c r="BA203" s="259">
        <f t="shared" si="185"/>
        <v>0</v>
      </c>
    </row>
    <row r="204" spans="1:53">
      <c r="A204" s="165"/>
      <c r="B204" s="165"/>
      <c r="C204" s="166" t="s">
        <v>181</v>
      </c>
      <c r="D204" s="167">
        <f>COUNTA(C194:C203)</f>
        <v>2</v>
      </c>
      <c r="E204" s="161"/>
      <c r="F204" s="165"/>
      <c r="G204" s="166" t="s">
        <v>181</v>
      </c>
      <c r="H204" s="167">
        <f>COUNTA(G194:G203)</f>
        <v>3</v>
      </c>
      <c r="J204" s="165"/>
      <c r="K204" s="165"/>
      <c r="L204" s="166" t="s">
        <v>181</v>
      </c>
      <c r="M204" s="167">
        <f>COUNTA(L194:L203)</f>
        <v>2</v>
      </c>
      <c r="N204" s="161"/>
      <c r="O204" s="165"/>
      <c r="P204" s="166" t="s">
        <v>181</v>
      </c>
      <c r="Q204" s="167">
        <f>COUNTA(P194:P203)</f>
        <v>3</v>
      </c>
      <c r="S204" s="165"/>
      <c r="T204" s="165"/>
      <c r="U204" s="166" t="s">
        <v>181</v>
      </c>
      <c r="V204" s="167">
        <f>COUNTA(U194:U203)</f>
        <v>3</v>
      </c>
      <c r="W204" s="161"/>
      <c r="X204" s="165"/>
      <c r="Y204" s="166" t="s">
        <v>181</v>
      </c>
      <c r="Z204" s="167">
        <f>COUNTA(Y194:Y203)</f>
        <v>2</v>
      </c>
      <c r="AB204" s="165"/>
      <c r="AC204" s="165"/>
      <c r="AD204" s="166" t="s">
        <v>181</v>
      </c>
      <c r="AE204" s="167">
        <f>COUNTA(AD194:AD203)</f>
        <v>3</v>
      </c>
      <c r="AF204" s="161"/>
      <c r="AG204" s="165"/>
      <c r="AH204" s="166" t="s">
        <v>181</v>
      </c>
      <c r="AI204" s="167">
        <f>COUNTA(AH194:AH203)</f>
        <v>2</v>
      </c>
      <c r="AK204" s="165"/>
      <c r="AL204" s="165"/>
      <c r="AM204" s="166" t="s">
        <v>181</v>
      </c>
      <c r="AN204" s="167">
        <f>COUNTA(AM194:AM203)</f>
        <v>5</v>
      </c>
      <c r="AO204" s="161"/>
      <c r="AP204" s="165"/>
      <c r="AQ204" s="166" t="s">
        <v>181</v>
      </c>
      <c r="AR204" s="167">
        <f>COUNTA(AQ194:AQ203)</f>
        <v>5</v>
      </c>
      <c r="AT204" s="165"/>
      <c r="AU204" s="165"/>
      <c r="AV204" s="166" t="s">
        <v>181</v>
      </c>
      <c r="AW204" s="167">
        <f>COUNTA(AV194:AV203)</f>
        <v>6</v>
      </c>
      <c r="AX204" s="161"/>
      <c r="AY204" s="165"/>
      <c r="AZ204" s="166" t="s">
        <v>181</v>
      </c>
      <c r="BA204" s="167">
        <f>COUNTA(AZ194:AZ203)</f>
        <v>6</v>
      </c>
    </row>
    <row r="205" spans="1:53"/>
    <row r="206" spans="1:53"/>
    <row r="207" spans="1:53" ht="18.75">
      <c r="A207" s="161"/>
      <c r="B207" s="458" t="s">
        <v>193</v>
      </c>
      <c r="C207" s="458"/>
      <c r="D207" s="458"/>
      <c r="E207" s="458"/>
      <c r="F207" s="458"/>
      <c r="G207" s="458"/>
      <c r="H207" s="458"/>
      <c r="J207" s="161"/>
      <c r="K207" s="458" t="s">
        <v>193</v>
      </c>
      <c r="L207" s="458"/>
      <c r="M207" s="458"/>
      <c r="N207" s="458"/>
      <c r="O207" s="458"/>
      <c r="P207" s="458"/>
      <c r="Q207" s="458"/>
      <c r="S207" s="161"/>
      <c r="T207" s="458" t="s">
        <v>193</v>
      </c>
      <c r="U207" s="458"/>
      <c r="V207" s="458"/>
      <c r="W207" s="458"/>
      <c r="X207" s="458"/>
      <c r="Y207" s="458"/>
      <c r="Z207" s="458"/>
      <c r="AB207" s="161"/>
      <c r="AC207" s="458" t="s">
        <v>193</v>
      </c>
      <c r="AD207" s="458"/>
      <c r="AE207" s="458"/>
      <c r="AF207" s="458"/>
      <c r="AG207" s="458"/>
      <c r="AH207" s="458"/>
      <c r="AI207" s="458"/>
      <c r="AK207" s="161"/>
      <c r="AL207" s="458" t="s">
        <v>193</v>
      </c>
      <c r="AM207" s="458"/>
      <c r="AN207" s="458"/>
      <c r="AO207" s="458"/>
      <c r="AP207" s="458"/>
      <c r="AQ207" s="458"/>
      <c r="AR207" s="458"/>
      <c r="AT207" s="161"/>
      <c r="AU207" s="458" t="s">
        <v>193</v>
      </c>
      <c r="AV207" s="458"/>
      <c r="AW207" s="458"/>
      <c r="AX207" s="458"/>
      <c r="AY207" s="458"/>
      <c r="AZ207" s="458"/>
      <c r="BA207" s="458"/>
    </row>
    <row r="208" spans="1:53">
      <c r="A208" s="168"/>
      <c r="B208" s="168"/>
      <c r="C208" s="168"/>
      <c r="D208" s="168"/>
      <c r="E208" s="168"/>
      <c r="F208" s="168"/>
      <c r="G208" s="168"/>
      <c r="H208" s="168"/>
      <c r="J208" s="168"/>
      <c r="K208" s="168"/>
      <c r="L208" s="168"/>
      <c r="M208" s="168"/>
      <c r="N208" s="168"/>
      <c r="O208" s="168"/>
      <c r="P208" s="168"/>
      <c r="Q208" s="168"/>
      <c r="S208" s="168"/>
      <c r="T208" s="168"/>
      <c r="U208" s="168"/>
      <c r="V208" s="168"/>
      <c r="W208" s="168"/>
      <c r="X208" s="168"/>
      <c r="Y208" s="168"/>
      <c r="Z208" s="168"/>
      <c r="AB208" s="168"/>
      <c r="AC208" s="168"/>
      <c r="AD208" s="168"/>
      <c r="AE208" s="168"/>
      <c r="AF208" s="168"/>
      <c r="AG208" s="168"/>
      <c r="AH208" s="168"/>
      <c r="AI208" s="168"/>
      <c r="AK208" s="168"/>
      <c r="AL208" s="168"/>
      <c r="AM208" s="168"/>
      <c r="AN208" s="168"/>
      <c r="AO208" s="168"/>
      <c r="AP208" s="168"/>
      <c r="AQ208" s="168"/>
      <c r="AR208" s="168"/>
      <c r="AT208" s="168"/>
      <c r="AU208" s="168"/>
      <c r="AV208" s="168"/>
      <c r="AW208" s="168"/>
      <c r="AX208" s="168"/>
      <c r="AY208" s="168"/>
      <c r="AZ208" s="168"/>
      <c r="BA208" s="168"/>
    </row>
    <row r="209" spans="1:53">
      <c r="A209" s="468" t="s">
        <v>22</v>
      </c>
      <c r="B209" s="468" t="s">
        <v>178</v>
      </c>
      <c r="C209" s="470" t="s">
        <v>179</v>
      </c>
      <c r="D209" s="468" t="s">
        <v>180</v>
      </c>
      <c r="E209" s="164"/>
      <c r="F209" s="468" t="s">
        <v>178</v>
      </c>
      <c r="G209" s="470" t="s">
        <v>179</v>
      </c>
      <c r="H209" s="468" t="s">
        <v>180</v>
      </c>
      <c r="J209" s="468" t="s">
        <v>22</v>
      </c>
      <c r="K209" s="468" t="s">
        <v>178</v>
      </c>
      <c r="L209" s="470" t="s">
        <v>179</v>
      </c>
      <c r="M209" s="468" t="s">
        <v>180</v>
      </c>
      <c r="N209" s="164"/>
      <c r="O209" s="468" t="s">
        <v>178</v>
      </c>
      <c r="P209" s="470" t="s">
        <v>179</v>
      </c>
      <c r="Q209" s="468" t="s">
        <v>180</v>
      </c>
      <c r="S209" s="468" t="s">
        <v>22</v>
      </c>
      <c r="T209" s="468" t="s">
        <v>178</v>
      </c>
      <c r="U209" s="470" t="s">
        <v>179</v>
      </c>
      <c r="V209" s="468" t="s">
        <v>180</v>
      </c>
      <c r="W209" s="164"/>
      <c r="X209" s="468" t="s">
        <v>178</v>
      </c>
      <c r="Y209" s="470" t="s">
        <v>179</v>
      </c>
      <c r="Z209" s="468" t="s">
        <v>180</v>
      </c>
      <c r="AB209" s="468" t="s">
        <v>22</v>
      </c>
      <c r="AC209" s="468" t="s">
        <v>178</v>
      </c>
      <c r="AD209" s="470" t="s">
        <v>179</v>
      </c>
      <c r="AE209" s="468" t="s">
        <v>180</v>
      </c>
      <c r="AF209" s="164"/>
      <c r="AG209" s="468" t="s">
        <v>178</v>
      </c>
      <c r="AH209" s="470" t="s">
        <v>179</v>
      </c>
      <c r="AI209" s="468" t="s">
        <v>180</v>
      </c>
      <c r="AK209" s="468" t="s">
        <v>22</v>
      </c>
      <c r="AL209" s="468" t="s">
        <v>178</v>
      </c>
      <c r="AM209" s="470" t="s">
        <v>179</v>
      </c>
      <c r="AN209" s="468" t="s">
        <v>180</v>
      </c>
      <c r="AO209" s="164"/>
      <c r="AP209" s="468" t="s">
        <v>178</v>
      </c>
      <c r="AQ209" s="470" t="s">
        <v>179</v>
      </c>
      <c r="AR209" s="468" t="s">
        <v>180</v>
      </c>
      <c r="AT209" s="468" t="s">
        <v>22</v>
      </c>
      <c r="AU209" s="468" t="s">
        <v>178</v>
      </c>
      <c r="AV209" s="470" t="s">
        <v>179</v>
      </c>
      <c r="AW209" s="468" t="s">
        <v>180</v>
      </c>
      <c r="AX209" s="164"/>
      <c r="AY209" s="468" t="s">
        <v>178</v>
      </c>
      <c r="AZ209" s="470" t="s">
        <v>179</v>
      </c>
      <c r="BA209" s="468" t="s">
        <v>180</v>
      </c>
    </row>
    <row r="210" spans="1:53">
      <c r="A210" s="469"/>
      <c r="B210" s="469"/>
      <c r="C210" s="470"/>
      <c r="D210" s="469"/>
      <c r="E210" s="161"/>
      <c r="F210" s="469"/>
      <c r="G210" s="470"/>
      <c r="H210" s="469"/>
      <c r="J210" s="469"/>
      <c r="K210" s="469"/>
      <c r="L210" s="470"/>
      <c r="M210" s="469"/>
      <c r="N210" s="161"/>
      <c r="O210" s="469"/>
      <c r="P210" s="470"/>
      <c r="Q210" s="469"/>
      <c r="S210" s="469"/>
      <c r="T210" s="469"/>
      <c r="U210" s="470"/>
      <c r="V210" s="469"/>
      <c r="W210" s="161"/>
      <c r="X210" s="469"/>
      <c r="Y210" s="470"/>
      <c r="Z210" s="469"/>
      <c r="AB210" s="469"/>
      <c r="AC210" s="469"/>
      <c r="AD210" s="470"/>
      <c r="AE210" s="469"/>
      <c r="AF210" s="161"/>
      <c r="AG210" s="469"/>
      <c r="AH210" s="470"/>
      <c r="AI210" s="469"/>
      <c r="AK210" s="469"/>
      <c r="AL210" s="469"/>
      <c r="AM210" s="470"/>
      <c r="AN210" s="469"/>
      <c r="AO210" s="161"/>
      <c r="AP210" s="469"/>
      <c r="AQ210" s="470"/>
      <c r="AR210" s="469"/>
      <c r="AT210" s="469"/>
      <c r="AU210" s="469"/>
      <c r="AV210" s="470"/>
      <c r="AW210" s="469"/>
      <c r="AX210" s="161"/>
      <c r="AY210" s="469"/>
      <c r="AZ210" s="470"/>
      <c r="BA210" s="469"/>
    </row>
    <row r="211" spans="1:53" s="292" customFormat="1" ht="90">
      <c r="A211" s="277">
        <v>1</v>
      </c>
      <c r="B211" s="278">
        <v>1</v>
      </c>
      <c r="C211" s="286" t="s">
        <v>483</v>
      </c>
      <c r="D211" s="279">
        <f t="shared" ref="D211:D220" si="186">LEN(C211)</f>
        <v>79</v>
      </c>
      <c r="E211" s="282"/>
      <c r="F211" s="278">
        <v>5</v>
      </c>
      <c r="G211" s="295" t="s">
        <v>484</v>
      </c>
      <c r="H211" s="279">
        <f t="shared" ref="H211:H220" si="187">LEN(G211)</f>
        <v>58</v>
      </c>
      <c r="I211" s="282"/>
      <c r="J211" s="278">
        <v>1</v>
      </c>
      <c r="K211" s="278">
        <v>1</v>
      </c>
      <c r="L211" s="281" t="s">
        <v>485</v>
      </c>
      <c r="M211" s="279">
        <f t="shared" ref="M211:M220" si="188">LEN(L211)</f>
        <v>163</v>
      </c>
      <c r="N211" s="282"/>
      <c r="O211" s="278">
        <v>6</v>
      </c>
      <c r="P211" s="281" t="s">
        <v>486</v>
      </c>
      <c r="Q211" s="279">
        <f t="shared" ref="Q211:Q220" si="189">LEN(P211)</f>
        <v>126</v>
      </c>
      <c r="R211" s="282"/>
      <c r="S211" s="278">
        <v>1</v>
      </c>
      <c r="T211" s="278">
        <v>1</v>
      </c>
      <c r="U211" s="281" t="s">
        <v>487</v>
      </c>
      <c r="V211" s="279">
        <f t="shared" ref="V211:V220" si="190">LEN(U211)</f>
        <v>140</v>
      </c>
      <c r="W211" s="282"/>
      <c r="X211" s="278">
        <v>1</v>
      </c>
      <c r="Y211" s="281" t="s">
        <v>488</v>
      </c>
      <c r="Z211" s="279">
        <f t="shared" ref="Z211:Z220" si="191">LEN(Y211)</f>
        <v>231</v>
      </c>
      <c r="AA211" s="282"/>
      <c r="AB211" s="278">
        <v>1</v>
      </c>
      <c r="AC211" s="278">
        <v>1</v>
      </c>
      <c r="AD211" s="281" t="s">
        <v>489</v>
      </c>
      <c r="AE211" s="279">
        <f t="shared" ref="AE211:AE220" si="192">LEN(AD211)</f>
        <v>82</v>
      </c>
      <c r="AF211" s="282"/>
      <c r="AG211" s="278">
        <v>1</v>
      </c>
      <c r="AH211" s="281" t="s">
        <v>490</v>
      </c>
      <c r="AI211" s="279">
        <f t="shared" ref="AI211:AI220" si="193">LEN(AH211)</f>
        <v>84</v>
      </c>
      <c r="AJ211" s="282"/>
      <c r="AK211" s="278">
        <v>1</v>
      </c>
      <c r="AL211" s="278">
        <v>1</v>
      </c>
      <c r="AM211" s="281" t="s">
        <v>491</v>
      </c>
      <c r="AN211" s="279">
        <f t="shared" ref="AN211:AN220" si="194">LEN(AM211)</f>
        <v>145</v>
      </c>
      <c r="AO211" s="282"/>
      <c r="AP211" s="278">
        <v>6</v>
      </c>
      <c r="AQ211" s="281" t="s">
        <v>492</v>
      </c>
      <c r="AR211" s="279">
        <f t="shared" ref="AR211:AR220" si="195">LEN(AQ211)</f>
        <v>146</v>
      </c>
      <c r="AS211" s="282"/>
      <c r="AT211" s="278">
        <v>1</v>
      </c>
      <c r="AU211" s="278">
        <v>1</v>
      </c>
      <c r="AV211" s="281" t="s">
        <v>493</v>
      </c>
      <c r="AW211" s="279">
        <f t="shared" ref="AW211:AW220" si="196">LEN(AV211)</f>
        <v>136</v>
      </c>
      <c r="AX211" s="282"/>
      <c r="AY211" s="278">
        <v>6</v>
      </c>
      <c r="AZ211" s="281" t="s">
        <v>494</v>
      </c>
      <c r="BA211" s="284">
        <f>LEN(AZ211)</f>
        <v>138</v>
      </c>
    </row>
    <row r="212" spans="1:53" s="292" customFormat="1" ht="75">
      <c r="A212" s="277">
        <v>2</v>
      </c>
      <c r="B212" s="278">
        <v>2</v>
      </c>
      <c r="C212" s="286" t="s">
        <v>495</v>
      </c>
      <c r="D212" s="279">
        <f t="shared" si="186"/>
        <v>75</v>
      </c>
      <c r="E212" s="282"/>
      <c r="F212" s="278">
        <v>6</v>
      </c>
      <c r="G212" s="281" t="s">
        <v>496</v>
      </c>
      <c r="H212" s="279">
        <f t="shared" si="187"/>
        <v>59</v>
      </c>
      <c r="I212" s="282"/>
      <c r="J212" s="278">
        <v>2</v>
      </c>
      <c r="K212" s="278">
        <v>2</v>
      </c>
      <c r="L212" s="281" t="s">
        <v>497</v>
      </c>
      <c r="M212" s="279">
        <f t="shared" si="188"/>
        <v>167</v>
      </c>
      <c r="N212" s="282"/>
      <c r="O212" s="278">
        <v>7</v>
      </c>
      <c r="P212" s="281" t="s">
        <v>498</v>
      </c>
      <c r="Q212" s="279">
        <f t="shared" si="189"/>
        <v>93</v>
      </c>
      <c r="R212" s="282"/>
      <c r="S212" s="278">
        <v>2</v>
      </c>
      <c r="T212" s="278">
        <v>2</v>
      </c>
      <c r="U212" s="281" t="s">
        <v>499</v>
      </c>
      <c r="V212" s="279">
        <f t="shared" si="190"/>
        <v>142</v>
      </c>
      <c r="W212" s="282"/>
      <c r="X212" s="278">
        <v>2</v>
      </c>
      <c r="Y212" s="281" t="s">
        <v>500</v>
      </c>
      <c r="Z212" s="279">
        <f t="shared" si="191"/>
        <v>138</v>
      </c>
      <c r="AA212" s="282"/>
      <c r="AB212" s="278">
        <v>2</v>
      </c>
      <c r="AC212" s="278">
        <v>2</v>
      </c>
      <c r="AD212" s="281" t="s">
        <v>501</v>
      </c>
      <c r="AE212" s="279">
        <f t="shared" si="192"/>
        <v>85</v>
      </c>
      <c r="AF212" s="282"/>
      <c r="AG212" s="278">
        <v>2</v>
      </c>
      <c r="AH212" s="281" t="s">
        <v>502</v>
      </c>
      <c r="AI212" s="279">
        <f t="shared" si="193"/>
        <v>90</v>
      </c>
      <c r="AJ212" s="282"/>
      <c r="AK212" s="278">
        <v>2</v>
      </c>
      <c r="AL212" s="278">
        <v>1</v>
      </c>
      <c r="AM212" s="281" t="s">
        <v>503</v>
      </c>
      <c r="AN212" s="279">
        <f t="shared" si="194"/>
        <v>134</v>
      </c>
      <c r="AO212" s="282"/>
      <c r="AP212" s="278">
        <v>6</v>
      </c>
      <c r="AQ212" s="281" t="s">
        <v>504</v>
      </c>
      <c r="AR212" s="279">
        <f t="shared" si="195"/>
        <v>122</v>
      </c>
      <c r="AS212" s="282"/>
      <c r="AT212" s="278">
        <v>2</v>
      </c>
      <c r="AU212" s="278">
        <v>2</v>
      </c>
      <c r="AV212" s="281" t="s">
        <v>505</v>
      </c>
      <c r="AW212" s="279">
        <f t="shared" si="196"/>
        <v>138</v>
      </c>
      <c r="AX212" s="282"/>
      <c r="AY212" s="278">
        <v>8</v>
      </c>
      <c r="AZ212" s="281" t="s">
        <v>506</v>
      </c>
      <c r="BA212" s="284">
        <f>LEN(AZ212)</f>
        <v>98</v>
      </c>
    </row>
    <row r="213" spans="1:53" s="292" customFormat="1" ht="75">
      <c r="A213" s="277">
        <v>3</v>
      </c>
      <c r="B213" s="278">
        <v>3</v>
      </c>
      <c r="C213" s="286" t="s">
        <v>507</v>
      </c>
      <c r="D213" s="279">
        <f t="shared" si="186"/>
        <v>77</v>
      </c>
      <c r="E213" s="282"/>
      <c r="F213" s="278">
        <v>7</v>
      </c>
      <c r="G213" s="281" t="s">
        <v>508</v>
      </c>
      <c r="H213" s="279">
        <f t="shared" si="187"/>
        <v>123</v>
      </c>
      <c r="I213" s="282"/>
      <c r="J213" s="278">
        <v>3</v>
      </c>
      <c r="K213" s="278">
        <v>3</v>
      </c>
      <c r="L213" s="281" t="s">
        <v>509</v>
      </c>
      <c r="M213" s="279">
        <f t="shared" si="188"/>
        <v>187</v>
      </c>
      <c r="N213" s="282"/>
      <c r="O213" s="278">
        <v>8</v>
      </c>
      <c r="P213" s="281" t="s">
        <v>510</v>
      </c>
      <c r="Q213" s="279">
        <f t="shared" si="189"/>
        <v>119</v>
      </c>
      <c r="R213" s="282"/>
      <c r="S213" s="278">
        <v>3</v>
      </c>
      <c r="T213" s="278">
        <v>3</v>
      </c>
      <c r="U213" s="281" t="s">
        <v>511</v>
      </c>
      <c r="V213" s="279">
        <f t="shared" si="190"/>
        <v>139</v>
      </c>
      <c r="W213" s="282"/>
      <c r="X213" s="278">
        <v>3</v>
      </c>
      <c r="Y213" s="281" t="s">
        <v>512</v>
      </c>
      <c r="Z213" s="279">
        <f t="shared" si="191"/>
        <v>102</v>
      </c>
      <c r="AA213" s="282"/>
      <c r="AB213" s="278">
        <v>3</v>
      </c>
      <c r="AC213" s="278">
        <v>3</v>
      </c>
      <c r="AD213" s="281" t="s">
        <v>513</v>
      </c>
      <c r="AE213" s="279">
        <f t="shared" si="192"/>
        <v>148</v>
      </c>
      <c r="AF213" s="282"/>
      <c r="AG213" s="278">
        <v>3</v>
      </c>
      <c r="AH213" s="281" t="s">
        <v>514</v>
      </c>
      <c r="AI213" s="279">
        <f t="shared" si="193"/>
        <v>153</v>
      </c>
      <c r="AJ213" s="282"/>
      <c r="AK213" s="278">
        <v>3</v>
      </c>
      <c r="AL213" s="278">
        <v>2</v>
      </c>
      <c r="AM213" s="281" t="s">
        <v>515</v>
      </c>
      <c r="AN213" s="279">
        <f t="shared" si="194"/>
        <v>175</v>
      </c>
      <c r="AO213" s="282"/>
      <c r="AP213" s="278">
        <v>7</v>
      </c>
      <c r="AQ213" s="281" t="s">
        <v>516</v>
      </c>
      <c r="AR213" s="279">
        <f t="shared" si="195"/>
        <v>154</v>
      </c>
      <c r="AS213" s="282"/>
      <c r="AT213" s="278">
        <v>3</v>
      </c>
      <c r="AU213" s="278">
        <v>3</v>
      </c>
      <c r="AV213" s="281" t="s">
        <v>517</v>
      </c>
      <c r="AW213" s="279">
        <f t="shared" si="196"/>
        <v>131</v>
      </c>
      <c r="AX213" s="282"/>
      <c r="AY213" s="278">
        <v>7</v>
      </c>
      <c r="AZ213" s="281" t="s">
        <v>518</v>
      </c>
      <c r="BA213" s="284">
        <f>LEN(AZ213)</f>
        <v>104</v>
      </c>
    </row>
    <row r="214" spans="1:53" s="292" customFormat="1" ht="75">
      <c r="A214" s="277">
        <v>4</v>
      </c>
      <c r="B214" s="278">
        <v>4</v>
      </c>
      <c r="C214" s="286" t="s">
        <v>519</v>
      </c>
      <c r="D214" s="279">
        <f t="shared" si="186"/>
        <v>126</v>
      </c>
      <c r="E214" s="282"/>
      <c r="F214" s="278">
        <v>8</v>
      </c>
      <c r="G214" s="281" t="s">
        <v>520</v>
      </c>
      <c r="H214" s="279">
        <f t="shared" si="187"/>
        <v>77</v>
      </c>
      <c r="I214" s="282"/>
      <c r="J214" s="278">
        <v>4</v>
      </c>
      <c r="K214" s="278">
        <v>4</v>
      </c>
      <c r="L214" s="281" t="s">
        <v>521</v>
      </c>
      <c r="M214" s="279">
        <f t="shared" si="188"/>
        <v>108</v>
      </c>
      <c r="N214" s="282"/>
      <c r="O214" s="278">
        <v>9</v>
      </c>
      <c r="P214" s="281" t="s">
        <v>522</v>
      </c>
      <c r="Q214" s="279">
        <f t="shared" si="189"/>
        <v>156</v>
      </c>
      <c r="R214" s="282"/>
      <c r="S214" s="278">
        <v>4</v>
      </c>
      <c r="T214" s="278">
        <v>4</v>
      </c>
      <c r="U214" s="281" t="s">
        <v>523</v>
      </c>
      <c r="V214" s="279">
        <f t="shared" si="190"/>
        <v>171</v>
      </c>
      <c r="W214" s="282"/>
      <c r="X214" s="278">
        <v>4</v>
      </c>
      <c r="Y214" s="281" t="s">
        <v>524</v>
      </c>
      <c r="Z214" s="279">
        <f t="shared" si="191"/>
        <v>97</v>
      </c>
      <c r="AA214" s="282"/>
      <c r="AB214" s="278">
        <v>4</v>
      </c>
      <c r="AC214" s="278">
        <v>4</v>
      </c>
      <c r="AD214" s="281" t="s">
        <v>525</v>
      </c>
      <c r="AE214" s="279">
        <f t="shared" si="192"/>
        <v>151</v>
      </c>
      <c r="AF214" s="282"/>
      <c r="AG214" s="278">
        <v>4</v>
      </c>
      <c r="AH214" s="281" t="s">
        <v>526</v>
      </c>
      <c r="AI214" s="279">
        <f t="shared" si="193"/>
        <v>150</v>
      </c>
      <c r="AJ214" s="282"/>
      <c r="AK214" s="278">
        <v>4</v>
      </c>
      <c r="AL214" s="278">
        <v>2</v>
      </c>
      <c r="AM214" s="281" t="s">
        <v>527</v>
      </c>
      <c r="AN214" s="279">
        <f t="shared" si="194"/>
        <v>177</v>
      </c>
      <c r="AO214" s="282"/>
      <c r="AP214" s="278">
        <v>8</v>
      </c>
      <c r="AQ214" s="281" t="s">
        <v>528</v>
      </c>
      <c r="AR214" s="279">
        <f t="shared" si="195"/>
        <v>163</v>
      </c>
      <c r="AS214" s="282"/>
      <c r="AT214" s="278">
        <v>4</v>
      </c>
      <c r="AU214" s="278">
        <v>4</v>
      </c>
      <c r="AV214" s="281" t="s">
        <v>529</v>
      </c>
      <c r="AW214" s="279">
        <f t="shared" si="196"/>
        <v>102</v>
      </c>
      <c r="AX214" s="282"/>
      <c r="AY214" s="278">
        <v>9</v>
      </c>
      <c r="AZ214" s="281" t="s">
        <v>530</v>
      </c>
      <c r="BA214" s="284">
        <f>LEN(AZ214)</f>
        <v>154</v>
      </c>
    </row>
    <row r="215" spans="1:53" s="292" customFormat="1" ht="60">
      <c r="A215" s="277">
        <v>5</v>
      </c>
      <c r="B215" s="278"/>
      <c r="C215" s="286"/>
      <c r="D215" s="279">
        <f t="shared" si="186"/>
        <v>0</v>
      </c>
      <c r="E215" s="282"/>
      <c r="F215" s="278"/>
      <c r="G215" s="286"/>
      <c r="H215" s="279">
        <f t="shared" si="187"/>
        <v>0</v>
      </c>
      <c r="I215" s="282"/>
      <c r="J215" s="278">
        <v>5</v>
      </c>
      <c r="K215" s="278">
        <v>5</v>
      </c>
      <c r="L215" s="281" t="s">
        <v>531</v>
      </c>
      <c r="M215" s="279">
        <f t="shared" si="188"/>
        <v>80</v>
      </c>
      <c r="N215" s="282"/>
      <c r="O215" s="278"/>
      <c r="P215" s="286"/>
      <c r="Q215" s="279">
        <f t="shared" si="189"/>
        <v>0</v>
      </c>
      <c r="R215" s="282"/>
      <c r="S215" s="278">
        <v>5</v>
      </c>
      <c r="T215" s="278">
        <v>5</v>
      </c>
      <c r="U215" s="283" t="s">
        <v>532</v>
      </c>
      <c r="V215" s="279">
        <f t="shared" si="190"/>
        <v>118</v>
      </c>
      <c r="W215" s="282"/>
      <c r="X215" s="278">
        <v>5</v>
      </c>
      <c r="Y215" s="281" t="s">
        <v>533</v>
      </c>
      <c r="Z215" s="279">
        <f t="shared" si="191"/>
        <v>119</v>
      </c>
      <c r="AA215" s="282"/>
      <c r="AB215" s="278">
        <v>5</v>
      </c>
      <c r="AC215" s="278">
        <v>5</v>
      </c>
      <c r="AD215" s="281" t="s">
        <v>534</v>
      </c>
      <c r="AE215" s="279">
        <f t="shared" si="192"/>
        <v>74</v>
      </c>
      <c r="AF215" s="282"/>
      <c r="AG215" s="278">
        <v>5</v>
      </c>
      <c r="AH215" s="281" t="s">
        <v>535</v>
      </c>
      <c r="AI215" s="279">
        <f t="shared" si="193"/>
        <v>63</v>
      </c>
      <c r="AJ215" s="282"/>
      <c r="AK215" s="278">
        <v>5</v>
      </c>
      <c r="AL215" s="278">
        <v>3</v>
      </c>
      <c r="AM215" s="281" t="s">
        <v>536</v>
      </c>
      <c r="AN215" s="279">
        <f t="shared" si="194"/>
        <v>146</v>
      </c>
      <c r="AO215" s="282"/>
      <c r="AP215" s="278">
        <v>9</v>
      </c>
      <c r="AQ215" s="281" t="s">
        <v>537</v>
      </c>
      <c r="AR215" s="279">
        <f t="shared" si="195"/>
        <v>161</v>
      </c>
      <c r="AS215" s="282"/>
      <c r="AT215" s="278">
        <v>5</v>
      </c>
      <c r="AU215" s="278">
        <v>5</v>
      </c>
      <c r="AV215" s="281" t="s">
        <v>538</v>
      </c>
      <c r="AW215" s="279">
        <f t="shared" si="196"/>
        <v>167</v>
      </c>
      <c r="AX215" s="282"/>
      <c r="AY215" s="278">
        <v>9</v>
      </c>
      <c r="AZ215" s="281" t="s">
        <v>539</v>
      </c>
      <c r="BA215" s="284">
        <f>LEN(AZ215)</f>
        <v>130</v>
      </c>
    </row>
    <row r="216" spans="1:53" s="292" customFormat="1" ht="75">
      <c r="A216" s="277">
        <v>6</v>
      </c>
      <c r="B216" s="278"/>
      <c r="C216" s="286"/>
      <c r="D216" s="279">
        <f t="shared" si="186"/>
        <v>0</v>
      </c>
      <c r="E216" s="282"/>
      <c r="F216" s="278"/>
      <c r="G216" s="286"/>
      <c r="H216" s="279">
        <f t="shared" si="187"/>
        <v>0</v>
      </c>
      <c r="I216" s="282"/>
      <c r="J216" s="278">
        <v>6</v>
      </c>
      <c r="K216" s="278"/>
      <c r="L216" s="286"/>
      <c r="M216" s="279">
        <f t="shared" si="188"/>
        <v>0</v>
      </c>
      <c r="N216" s="282"/>
      <c r="O216" s="278"/>
      <c r="P216" s="286"/>
      <c r="Q216" s="279">
        <f t="shared" si="189"/>
        <v>0</v>
      </c>
      <c r="R216" s="282"/>
      <c r="S216" s="278">
        <v>6</v>
      </c>
      <c r="T216" s="278"/>
      <c r="U216" s="286"/>
      <c r="V216" s="279">
        <f t="shared" si="190"/>
        <v>0</v>
      </c>
      <c r="W216" s="282"/>
      <c r="X216" s="278"/>
      <c r="Y216" s="286"/>
      <c r="Z216" s="279">
        <f t="shared" si="191"/>
        <v>0</v>
      </c>
      <c r="AA216" s="282"/>
      <c r="AB216" s="278">
        <v>6</v>
      </c>
      <c r="AC216" s="278">
        <v>6</v>
      </c>
      <c r="AD216" s="281" t="s">
        <v>540</v>
      </c>
      <c r="AE216" s="279">
        <f t="shared" si="192"/>
        <v>103</v>
      </c>
      <c r="AF216" s="282"/>
      <c r="AG216" s="278">
        <v>6</v>
      </c>
      <c r="AH216" s="281" t="s">
        <v>541</v>
      </c>
      <c r="AI216" s="279">
        <f t="shared" si="193"/>
        <v>93</v>
      </c>
      <c r="AJ216" s="282"/>
      <c r="AK216" s="278">
        <v>6</v>
      </c>
      <c r="AL216" s="278">
        <v>4</v>
      </c>
      <c r="AM216" s="281" t="s">
        <v>542</v>
      </c>
      <c r="AN216" s="279">
        <f t="shared" si="194"/>
        <v>169</v>
      </c>
      <c r="AO216" s="282"/>
      <c r="AP216" s="278">
        <v>10</v>
      </c>
      <c r="AQ216" s="281" t="s">
        <v>543</v>
      </c>
      <c r="AR216" s="279">
        <f t="shared" si="195"/>
        <v>112</v>
      </c>
      <c r="AS216" s="282"/>
      <c r="AT216" s="278">
        <v>6</v>
      </c>
      <c r="AU216" s="278">
        <v>5</v>
      </c>
      <c r="AV216" s="281" t="s">
        <v>544</v>
      </c>
      <c r="AW216" s="279">
        <f t="shared" si="196"/>
        <v>137</v>
      </c>
      <c r="AX216" s="282"/>
      <c r="AY216" s="278">
        <v>9</v>
      </c>
      <c r="AZ216" s="281" t="s">
        <v>545</v>
      </c>
      <c r="BA216" s="284">
        <f t="shared" ref="BA216:BA220" si="197">LEN(AZ216)</f>
        <v>90</v>
      </c>
    </row>
    <row r="217" spans="1:53" s="292" customFormat="1" ht="60">
      <c r="A217" s="277">
        <v>7</v>
      </c>
      <c r="B217" s="278"/>
      <c r="C217" s="286"/>
      <c r="D217" s="279">
        <f t="shared" si="186"/>
        <v>0</v>
      </c>
      <c r="E217" s="282"/>
      <c r="F217" s="278"/>
      <c r="G217" s="286"/>
      <c r="H217" s="279">
        <f t="shared" si="187"/>
        <v>0</v>
      </c>
      <c r="I217" s="282"/>
      <c r="J217" s="278">
        <v>7</v>
      </c>
      <c r="K217" s="278"/>
      <c r="L217" s="286"/>
      <c r="M217" s="279">
        <f t="shared" si="188"/>
        <v>0</v>
      </c>
      <c r="N217" s="282"/>
      <c r="O217" s="278"/>
      <c r="P217" s="286"/>
      <c r="Q217" s="279">
        <f t="shared" si="189"/>
        <v>0</v>
      </c>
      <c r="R217" s="282"/>
      <c r="S217" s="278">
        <v>7</v>
      </c>
      <c r="T217" s="278"/>
      <c r="U217" s="286"/>
      <c r="V217" s="279">
        <f t="shared" si="190"/>
        <v>0</v>
      </c>
      <c r="W217" s="282"/>
      <c r="X217" s="278"/>
      <c r="Y217" s="286"/>
      <c r="Z217" s="279">
        <f t="shared" si="191"/>
        <v>0</v>
      </c>
      <c r="AA217" s="282"/>
      <c r="AB217" s="278">
        <v>7</v>
      </c>
      <c r="AC217" s="278">
        <v>7</v>
      </c>
      <c r="AD217" s="281" t="s">
        <v>546</v>
      </c>
      <c r="AE217" s="279">
        <f t="shared" si="192"/>
        <v>122</v>
      </c>
      <c r="AF217" s="282"/>
      <c r="AG217" s="278">
        <v>7</v>
      </c>
      <c r="AH217" s="281" t="s">
        <v>547</v>
      </c>
      <c r="AI217" s="279">
        <f t="shared" si="193"/>
        <v>66</v>
      </c>
      <c r="AJ217" s="282"/>
      <c r="AK217" s="278">
        <v>7</v>
      </c>
      <c r="AL217" s="278">
        <v>5</v>
      </c>
      <c r="AM217" s="281" t="s">
        <v>548</v>
      </c>
      <c r="AN217" s="279">
        <f t="shared" si="194"/>
        <v>136</v>
      </c>
      <c r="AO217" s="282"/>
      <c r="AP217" s="278">
        <v>10</v>
      </c>
      <c r="AQ217" s="281" t="s">
        <v>549</v>
      </c>
      <c r="AR217" s="279">
        <f t="shared" si="195"/>
        <v>91</v>
      </c>
      <c r="AS217" s="282"/>
      <c r="AT217" s="278">
        <v>7</v>
      </c>
      <c r="AU217" s="278"/>
      <c r="AV217" s="286"/>
      <c r="AW217" s="279">
        <f t="shared" si="196"/>
        <v>0</v>
      </c>
      <c r="AX217" s="282"/>
      <c r="AY217" s="278">
        <v>10</v>
      </c>
      <c r="AZ217" s="281" t="s">
        <v>550</v>
      </c>
      <c r="BA217" s="284">
        <f t="shared" si="197"/>
        <v>139</v>
      </c>
    </row>
    <row r="218" spans="1:53" s="260" customFormat="1" ht="33.75">
      <c r="A218" s="254">
        <v>8</v>
      </c>
      <c r="B218" s="255"/>
      <c r="C218" s="252"/>
      <c r="D218" s="256">
        <f t="shared" si="186"/>
        <v>0</v>
      </c>
      <c r="E218" s="257"/>
      <c r="F218" s="255"/>
      <c r="G218" s="252"/>
      <c r="H218" s="256">
        <f t="shared" si="187"/>
        <v>0</v>
      </c>
      <c r="I218" s="258"/>
      <c r="J218" s="255">
        <v>8</v>
      </c>
      <c r="K218" s="255"/>
      <c r="L218" s="252"/>
      <c r="M218" s="256">
        <f t="shared" si="188"/>
        <v>0</v>
      </c>
      <c r="N218" s="257"/>
      <c r="O218" s="255"/>
      <c r="P218" s="252"/>
      <c r="Q218" s="256">
        <f t="shared" si="189"/>
        <v>0</v>
      </c>
      <c r="R218" s="258"/>
      <c r="S218" s="255">
        <v>8</v>
      </c>
      <c r="T218" s="255"/>
      <c r="U218" s="252"/>
      <c r="V218" s="256">
        <f t="shared" si="190"/>
        <v>0</v>
      </c>
      <c r="W218" s="257"/>
      <c r="X218" s="255"/>
      <c r="Y218" s="252"/>
      <c r="Z218" s="256">
        <f t="shared" si="191"/>
        <v>0</v>
      </c>
      <c r="AA218" s="258"/>
      <c r="AB218" s="255">
        <v>8</v>
      </c>
      <c r="AC218" s="255"/>
      <c r="AD218" s="252"/>
      <c r="AE218" s="256">
        <f t="shared" si="192"/>
        <v>0</v>
      </c>
      <c r="AF218" s="257"/>
      <c r="AG218" s="255">
        <v>8</v>
      </c>
      <c r="AH218" s="253" t="s">
        <v>551</v>
      </c>
      <c r="AI218" s="256">
        <f t="shared" si="193"/>
        <v>118</v>
      </c>
      <c r="AJ218" s="258"/>
      <c r="AK218" s="255">
        <v>8</v>
      </c>
      <c r="AL218" s="255"/>
      <c r="AM218" s="252"/>
      <c r="AN218" s="256">
        <f t="shared" si="194"/>
        <v>0</v>
      </c>
      <c r="AO218" s="257"/>
      <c r="AP218" s="255"/>
      <c r="AQ218" s="252"/>
      <c r="AR218" s="256">
        <f t="shared" si="195"/>
        <v>0</v>
      </c>
      <c r="AS218" s="258"/>
      <c r="AT218" s="255">
        <v>8</v>
      </c>
      <c r="AU218" s="255"/>
      <c r="AV218" s="252"/>
      <c r="AW218" s="256">
        <f t="shared" si="196"/>
        <v>0</v>
      </c>
      <c r="AX218" s="257"/>
      <c r="AY218" s="255"/>
      <c r="AZ218" s="252"/>
      <c r="BA218" s="259">
        <f t="shared" si="197"/>
        <v>0</v>
      </c>
    </row>
    <row r="219" spans="1:53" s="260" customFormat="1">
      <c r="A219" s="254">
        <v>9</v>
      </c>
      <c r="B219" s="255"/>
      <c r="C219" s="252"/>
      <c r="D219" s="256">
        <f t="shared" si="186"/>
        <v>0</v>
      </c>
      <c r="E219" s="257"/>
      <c r="F219" s="255"/>
      <c r="G219" s="252"/>
      <c r="H219" s="256">
        <f t="shared" si="187"/>
        <v>0</v>
      </c>
      <c r="I219" s="258"/>
      <c r="J219" s="255">
        <v>9</v>
      </c>
      <c r="K219" s="255"/>
      <c r="L219" s="252"/>
      <c r="M219" s="256">
        <f t="shared" si="188"/>
        <v>0</v>
      </c>
      <c r="N219" s="257"/>
      <c r="O219" s="255"/>
      <c r="P219" s="252"/>
      <c r="Q219" s="256">
        <f t="shared" si="189"/>
        <v>0</v>
      </c>
      <c r="R219" s="258"/>
      <c r="S219" s="255">
        <v>9</v>
      </c>
      <c r="T219" s="255"/>
      <c r="U219" s="252"/>
      <c r="V219" s="256">
        <f t="shared" si="190"/>
        <v>0</v>
      </c>
      <c r="W219" s="257"/>
      <c r="X219" s="255"/>
      <c r="Y219" s="252"/>
      <c r="Z219" s="256">
        <f t="shared" si="191"/>
        <v>0</v>
      </c>
      <c r="AA219" s="258"/>
      <c r="AB219" s="255">
        <v>9</v>
      </c>
      <c r="AC219" s="255"/>
      <c r="AD219" s="252"/>
      <c r="AE219" s="256">
        <f t="shared" si="192"/>
        <v>0</v>
      </c>
      <c r="AF219" s="257"/>
      <c r="AG219" s="255"/>
      <c r="AH219" s="252"/>
      <c r="AI219" s="256">
        <f t="shared" si="193"/>
        <v>0</v>
      </c>
      <c r="AJ219" s="258"/>
      <c r="AK219" s="255">
        <v>9</v>
      </c>
      <c r="AL219" s="255"/>
      <c r="AM219" s="252"/>
      <c r="AN219" s="256">
        <f t="shared" si="194"/>
        <v>0</v>
      </c>
      <c r="AO219" s="257"/>
      <c r="AP219" s="255"/>
      <c r="AQ219" s="252"/>
      <c r="AR219" s="256">
        <f t="shared" si="195"/>
        <v>0</v>
      </c>
      <c r="AS219" s="258"/>
      <c r="AT219" s="255">
        <v>9</v>
      </c>
      <c r="AU219" s="255"/>
      <c r="AV219" s="252"/>
      <c r="AW219" s="256">
        <f t="shared" si="196"/>
        <v>0</v>
      </c>
      <c r="AX219" s="257"/>
      <c r="AY219" s="255"/>
      <c r="AZ219" s="252"/>
      <c r="BA219" s="259">
        <f t="shared" si="197"/>
        <v>0</v>
      </c>
    </row>
    <row r="220" spans="1:53" s="260" customFormat="1">
      <c r="A220" s="254">
        <v>10</v>
      </c>
      <c r="B220" s="255"/>
      <c r="C220" s="252"/>
      <c r="D220" s="256">
        <f t="shared" si="186"/>
        <v>0</v>
      </c>
      <c r="E220" s="257"/>
      <c r="F220" s="255"/>
      <c r="G220" s="252"/>
      <c r="H220" s="256">
        <f t="shared" si="187"/>
        <v>0</v>
      </c>
      <c r="I220" s="258"/>
      <c r="J220" s="255">
        <v>10</v>
      </c>
      <c r="K220" s="255"/>
      <c r="L220" s="252"/>
      <c r="M220" s="256">
        <f t="shared" si="188"/>
        <v>0</v>
      </c>
      <c r="N220" s="257"/>
      <c r="O220" s="255"/>
      <c r="P220" s="252"/>
      <c r="Q220" s="256">
        <f t="shared" si="189"/>
        <v>0</v>
      </c>
      <c r="R220" s="258"/>
      <c r="S220" s="255">
        <v>10</v>
      </c>
      <c r="T220" s="255"/>
      <c r="U220" s="252"/>
      <c r="V220" s="256">
        <f t="shared" si="190"/>
        <v>0</v>
      </c>
      <c r="W220" s="257"/>
      <c r="X220" s="255"/>
      <c r="Y220" s="252"/>
      <c r="Z220" s="256">
        <f t="shared" si="191"/>
        <v>0</v>
      </c>
      <c r="AA220" s="258"/>
      <c r="AB220" s="255">
        <v>10</v>
      </c>
      <c r="AC220" s="255"/>
      <c r="AD220" s="252"/>
      <c r="AE220" s="256">
        <f t="shared" si="192"/>
        <v>0</v>
      </c>
      <c r="AF220" s="257"/>
      <c r="AG220" s="255"/>
      <c r="AH220" s="252"/>
      <c r="AI220" s="256">
        <f t="shared" si="193"/>
        <v>0</v>
      </c>
      <c r="AJ220" s="258"/>
      <c r="AK220" s="255">
        <v>10</v>
      </c>
      <c r="AL220" s="255"/>
      <c r="AM220" s="252"/>
      <c r="AN220" s="256">
        <f t="shared" si="194"/>
        <v>0</v>
      </c>
      <c r="AO220" s="257"/>
      <c r="AP220" s="255"/>
      <c r="AQ220" s="252"/>
      <c r="AR220" s="256">
        <f t="shared" si="195"/>
        <v>0</v>
      </c>
      <c r="AS220" s="258"/>
      <c r="AT220" s="255">
        <v>10</v>
      </c>
      <c r="AU220" s="255"/>
      <c r="AV220" s="252"/>
      <c r="AW220" s="256">
        <f t="shared" si="196"/>
        <v>0</v>
      </c>
      <c r="AX220" s="257"/>
      <c r="AY220" s="255"/>
      <c r="AZ220" s="252"/>
      <c r="BA220" s="259">
        <f t="shared" si="197"/>
        <v>0</v>
      </c>
    </row>
    <row r="221" spans="1:53">
      <c r="A221" s="165"/>
      <c r="B221" s="165"/>
      <c r="C221" s="166" t="s">
        <v>181</v>
      </c>
      <c r="D221" s="167">
        <f>COUNTA(C211:C220)</f>
        <v>4</v>
      </c>
      <c r="E221" s="161"/>
      <c r="F221" s="165"/>
      <c r="G221" s="166" t="s">
        <v>181</v>
      </c>
      <c r="H221" s="167">
        <f>COUNTA(G211:G220)</f>
        <v>4</v>
      </c>
      <c r="J221" s="165"/>
      <c r="K221" s="165"/>
      <c r="L221" s="166" t="s">
        <v>181</v>
      </c>
      <c r="M221" s="167">
        <f>COUNTA(L211:L220)</f>
        <v>5</v>
      </c>
      <c r="N221" s="161"/>
      <c r="O221" s="165"/>
      <c r="P221" s="166" t="s">
        <v>181</v>
      </c>
      <c r="Q221" s="167">
        <f>COUNTA(P211:P220)</f>
        <v>4</v>
      </c>
      <c r="S221" s="165"/>
      <c r="T221" s="165"/>
      <c r="U221" s="166" t="s">
        <v>181</v>
      </c>
      <c r="V221" s="167">
        <f>COUNTA(U211:U220)</f>
        <v>5</v>
      </c>
      <c r="W221" s="161"/>
      <c r="X221" s="165"/>
      <c r="Y221" s="166" t="s">
        <v>181</v>
      </c>
      <c r="Z221" s="167">
        <f>COUNTA(Y211:Y220)</f>
        <v>5</v>
      </c>
      <c r="AB221" s="165"/>
      <c r="AC221" s="165"/>
      <c r="AD221" s="166" t="s">
        <v>181</v>
      </c>
      <c r="AE221" s="167">
        <f>COUNTA(AD211:AD220)</f>
        <v>7</v>
      </c>
      <c r="AF221" s="161"/>
      <c r="AG221" s="165"/>
      <c r="AH221" s="166" t="s">
        <v>181</v>
      </c>
      <c r="AI221" s="167">
        <f>COUNTA(AH211:AH220)</f>
        <v>8</v>
      </c>
      <c r="AK221" s="165"/>
      <c r="AL221" s="165"/>
      <c r="AM221" s="166" t="s">
        <v>181</v>
      </c>
      <c r="AN221" s="167">
        <f>COUNTA(AM211:AM220)</f>
        <v>7</v>
      </c>
      <c r="AO221" s="161"/>
      <c r="AP221" s="165"/>
      <c r="AQ221" s="166" t="s">
        <v>181</v>
      </c>
      <c r="AR221" s="167">
        <f>COUNTA(AQ211:AQ220)</f>
        <v>7</v>
      </c>
      <c r="AT221" s="165"/>
      <c r="AU221" s="165"/>
      <c r="AV221" s="166" t="s">
        <v>181</v>
      </c>
      <c r="AW221" s="167">
        <f>COUNTA(AV211:AV220)</f>
        <v>6</v>
      </c>
      <c r="AX221" s="161"/>
      <c r="AY221" s="165"/>
      <c r="AZ221" s="166" t="s">
        <v>181</v>
      </c>
      <c r="BA221" s="167">
        <f>COUNTA(AZ211:AZ220)</f>
        <v>7</v>
      </c>
    </row>
    <row r="222" spans="1:53">
      <c r="A222" s="161"/>
      <c r="B222" s="161"/>
      <c r="C222" s="169"/>
      <c r="D222" s="170"/>
      <c r="E222" s="161"/>
      <c r="F222" s="161"/>
      <c r="G222" s="169"/>
      <c r="H222" s="170"/>
      <c r="J222" s="161"/>
      <c r="K222" s="161"/>
      <c r="L222" s="169"/>
      <c r="M222" s="170"/>
      <c r="N222" s="161"/>
      <c r="O222" s="161"/>
      <c r="P222" s="169"/>
      <c r="Q222" s="170"/>
      <c r="S222" s="161"/>
      <c r="T222" s="161"/>
      <c r="U222" s="169"/>
      <c r="V222" s="170"/>
      <c r="W222" s="161"/>
      <c r="X222" s="161"/>
      <c r="Y222" s="169"/>
      <c r="Z222" s="170"/>
      <c r="AB222" s="161"/>
      <c r="AC222" s="161"/>
      <c r="AD222" s="169"/>
      <c r="AE222" s="170"/>
      <c r="AF222" s="161"/>
      <c r="AG222" s="161"/>
      <c r="AH222" s="169"/>
      <c r="AI222" s="170"/>
      <c r="AK222" s="161"/>
      <c r="AL222" s="161"/>
      <c r="AM222" s="169"/>
      <c r="AN222" s="170"/>
      <c r="AO222" s="161"/>
      <c r="AP222" s="161"/>
      <c r="AQ222" s="169"/>
      <c r="AR222" s="170"/>
      <c r="AT222" s="161"/>
      <c r="AU222" s="161"/>
      <c r="AV222" s="169"/>
      <c r="AW222" s="170"/>
      <c r="AX222" s="161"/>
      <c r="AY222" s="161"/>
      <c r="AZ222" s="169"/>
      <c r="BA222" s="170"/>
    </row>
    <row r="223" spans="1:53"/>
    <row r="224" spans="1:53" ht="18.75">
      <c r="A224" s="161"/>
      <c r="B224" s="467" t="s">
        <v>194</v>
      </c>
      <c r="C224" s="467"/>
      <c r="D224" s="467"/>
      <c r="E224" s="467"/>
      <c r="F224" s="467"/>
      <c r="G224" s="467"/>
      <c r="H224" s="467"/>
      <c r="I224" s="171"/>
      <c r="J224" s="172"/>
      <c r="K224" s="467" t="s">
        <v>194</v>
      </c>
      <c r="L224" s="467"/>
      <c r="M224" s="467"/>
      <c r="N224" s="467"/>
      <c r="O224" s="467"/>
      <c r="P224" s="467"/>
      <c r="Q224" s="467"/>
      <c r="S224" s="161"/>
      <c r="T224" s="458" t="s">
        <v>194</v>
      </c>
      <c r="U224" s="458"/>
      <c r="V224" s="458"/>
      <c r="W224" s="458"/>
      <c r="X224" s="458"/>
      <c r="Y224" s="458"/>
      <c r="Z224" s="458"/>
      <c r="AB224" s="161"/>
      <c r="AC224" s="458" t="s">
        <v>194</v>
      </c>
      <c r="AD224" s="458"/>
      <c r="AE224" s="458"/>
      <c r="AF224" s="458"/>
      <c r="AG224" s="458"/>
      <c r="AH224" s="458"/>
      <c r="AI224" s="458"/>
      <c r="AK224" s="161"/>
      <c r="AL224" s="458" t="s">
        <v>194</v>
      </c>
      <c r="AM224" s="458"/>
      <c r="AN224" s="458"/>
      <c r="AO224" s="458"/>
      <c r="AP224" s="458"/>
      <c r="AQ224" s="458"/>
      <c r="AR224" s="458"/>
      <c r="AT224" s="161"/>
      <c r="AU224" s="458" t="s">
        <v>194</v>
      </c>
      <c r="AV224" s="458"/>
      <c r="AW224" s="458"/>
      <c r="AX224" s="458"/>
      <c r="AY224" s="458"/>
      <c r="AZ224" s="458"/>
      <c r="BA224" s="458"/>
    </row>
    <row r="225" spans="1:53">
      <c r="A225" s="168"/>
      <c r="B225" s="173"/>
      <c r="C225" s="173"/>
      <c r="D225" s="173"/>
      <c r="E225" s="173"/>
      <c r="F225" s="173"/>
      <c r="G225" s="173"/>
      <c r="H225" s="173"/>
      <c r="I225" s="171"/>
      <c r="J225" s="173"/>
      <c r="K225" s="173"/>
      <c r="L225" s="173"/>
      <c r="M225" s="173"/>
      <c r="N225" s="173"/>
      <c r="O225" s="173"/>
      <c r="P225" s="173"/>
      <c r="Q225" s="173"/>
      <c r="S225" s="168"/>
      <c r="T225" s="168"/>
      <c r="U225" s="168"/>
      <c r="V225" s="168"/>
      <c r="W225" s="168"/>
      <c r="X225" s="168"/>
      <c r="Y225" s="168"/>
      <c r="Z225" s="168"/>
      <c r="AB225" s="168"/>
      <c r="AC225" s="168"/>
      <c r="AD225" s="168"/>
      <c r="AE225" s="168"/>
      <c r="AF225" s="168"/>
      <c r="AG225" s="168"/>
      <c r="AH225" s="168"/>
      <c r="AI225" s="168"/>
      <c r="AK225" s="168"/>
      <c r="AL225" s="168"/>
      <c r="AM225" s="168"/>
      <c r="AN225" s="168"/>
      <c r="AO225" s="168"/>
      <c r="AP225" s="168"/>
      <c r="AQ225" s="168"/>
      <c r="AR225" s="168"/>
      <c r="AT225" s="168"/>
      <c r="AU225" s="168"/>
      <c r="AV225" s="168"/>
      <c r="AW225" s="168"/>
      <c r="AX225" s="168"/>
      <c r="AY225" s="168"/>
      <c r="AZ225" s="168"/>
      <c r="BA225" s="168"/>
    </row>
    <row r="226" spans="1:53">
      <c r="A226" s="465" t="s">
        <v>22</v>
      </c>
      <c r="B226" s="459" t="s">
        <v>178</v>
      </c>
      <c r="C226" s="461" t="s">
        <v>179</v>
      </c>
      <c r="D226" s="459" t="s">
        <v>180</v>
      </c>
      <c r="E226" s="174"/>
      <c r="F226" s="459" t="s">
        <v>178</v>
      </c>
      <c r="G226" s="461" t="s">
        <v>179</v>
      </c>
      <c r="H226" s="459" t="s">
        <v>180</v>
      </c>
      <c r="I226" s="171"/>
      <c r="J226" s="459" t="s">
        <v>22</v>
      </c>
      <c r="K226" s="459" t="s">
        <v>178</v>
      </c>
      <c r="L226" s="461" t="s">
        <v>179</v>
      </c>
      <c r="M226" s="459" t="s">
        <v>180</v>
      </c>
      <c r="N226" s="174"/>
      <c r="O226" s="459" t="s">
        <v>178</v>
      </c>
      <c r="P226" s="461" t="s">
        <v>179</v>
      </c>
      <c r="Q226" s="459" t="s">
        <v>180</v>
      </c>
      <c r="S226" s="468" t="s">
        <v>22</v>
      </c>
      <c r="T226" s="468" t="s">
        <v>178</v>
      </c>
      <c r="U226" s="470" t="s">
        <v>179</v>
      </c>
      <c r="V226" s="468" t="s">
        <v>180</v>
      </c>
      <c r="W226" s="164"/>
      <c r="X226" s="468" t="s">
        <v>178</v>
      </c>
      <c r="Y226" s="470" t="s">
        <v>179</v>
      </c>
      <c r="Z226" s="468" t="s">
        <v>180</v>
      </c>
      <c r="AB226" s="468" t="s">
        <v>22</v>
      </c>
      <c r="AC226" s="468" t="s">
        <v>178</v>
      </c>
      <c r="AD226" s="470" t="s">
        <v>179</v>
      </c>
      <c r="AE226" s="468" t="s">
        <v>180</v>
      </c>
      <c r="AF226" s="164"/>
      <c r="AG226" s="468" t="s">
        <v>178</v>
      </c>
      <c r="AH226" s="470" t="s">
        <v>179</v>
      </c>
      <c r="AI226" s="468" t="s">
        <v>180</v>
      </c>
      <c r="AK226" s="468" t="s">
        <v>22</v>
      </c>
      <c r="AL226" s="468" t="s">
        <v>178</v>
      </c>
      <c r="AM226" s="470" t="s">
        <v>179</v>
      </c>
      <c r="AN226" s="468" t="s">
        <v>180</v>
      </c>
      <c r="AO226" s="164"/>
      <c r="AP226" s="468" t="s">
        <v>178</v>
      </c>
      <c r="AQ226" s="470" t="s">
        <v>179</v>
      </c>
      <c r="AR226" s="468" t="s">
        <v>180</v>
      </c>
      <c r="AT226" s="468" t="s">
        <v>22</v>
      </c>
      <c r="AU226" s="468" t="s">
        <v>178</v>
      </c>
      <c r="AV226" s="470" t="s">
        <v>179</v>
      </c>
      <c r="AW226" s="468" t="s">
        <v>180</v>
      </c>
      <c r="AX226" s="164"/>
      <c r="AY226" s="468" t="s">
        <v>178</v>
      </c>
      <c r="AZ226" s="470" t="s">
        <v>179</v>
      </c>
      <c r="BA226" s="468" t="s">
        <v>180</v>
      </c>
    </row>
    <row r="227" spans="1:53">
      <c r="A227" s="466"/>
      <c r="B227" s="460"/>
      <c r="C227" s="461"/>
      <c r="D227" s="460"/>
      <c r="E227" s="172"/>
      <c r="F227" s="460"/>
      <c r="G227" s="461"/>
      <c r="H227" s="460"/>
      <c r="I227" s="171"/>
      <c r="J227" s="460"/>
      <c r="K227" s="460"/>
      <c r="L227" s="461"/>
      <c r="M227" s="460"/>
      <c r="N227" s="172"/>
      <c r="O227" s="460"/>
      <c r="P227" s="461"/>
      <c r="Q227" s="460"/>
      <c r="S227" s="469"/>
      <c r="T227" s="469"/>
      <c r="U227" s="470"/>
      <c r="V227" s="469"/>
      <c r="W227" s="161"/>
      <c r="X227" s="469"/>
      <c r="Y227" s="470"/>
      <c r="Z227" s="469"/>
      <c r="AB227" s="469"/>
      <c r="AC227" s="469"/>
      <c r="AD227" s="470"/>
      <c r="AE227" s="469"/>
      <c r="AF227" s="161"/>
      <c r="AG227" s="469"/>
      <c r="AH227" s="470"/>
      <c r="AI227" s="469"/>
      <c r="AK227" s="469"/>
      <c r="AL227" s="469"/>
      <c r="AM227" s="470"/>
      <c r="AN227" s="469"/>
      <c r="AO227" s="161"/>
      <c r="AP227" s="469"/>
      <c r="AQ227" s="470"/>
      <c r="AR227" s="469"/>
      <c r="AT227" s="469"/>
      <c r="AU227" s="469"/>
      <c r="AV227" s="470"/>
      <c r="AW227" s="469"/>
      <c r="AX227" s="161"/>
      <c r="AY227" s="469"/>
      <c r="AZ227" s="470"/>
      <c r="BA227" s="469"/>
    </row>
    <row r="228" spans="1:53" s="260" customFormat="1" ht="120">
      <c r="A228" s="254">
        <v>1</v>
      </c>
      <c r="B228" s="267"/>
      <c r="C228" s="268"/>
      <c r="D228" s="269">
        <f>LEN(C228)</f>
        <v>0</v>
      </c>
      <c r="E228" s="270"/>
      <c r="F228" s="267"/>
      <c r="G228" s="268"/>
      <c r="H228" s="269">
        <f>LEN(G228)</f>
        <v>0</v>
      </c>
      <c r="I228" s="270"/>
      <c r="J228" s="267">
        <v>1</v>
      </c>
      <c r="K228" s="267"/>
      <c r="L228" s="268"/>
      <c r="M228" s="269">
        <f>LEN(L228)</f>
        <v>0</v>
      </c>
      <c r="N228" s="270"/>
      <c r="O228" s="267"/>
      <c r="P228" s="268"/>
      <c r="Q228" s="269">
        <f>LEN(P228)</f>
        <v>0</v>
      </c>
      <c r="S228" s="279">
        <v>1</v>
      </c>
      <c r="T228" s="299">
        <v>1</v>
      </c>
      <c r="U228" s="303" t="s">
        <v>873</v>
      </c>
      <c r="V228" s="301">
        <f t="shared" ref="V228:V235" si="198">LEN(U228)</f>
        <v>202</v>
      </c>
      <c r="W228" s="283"/>
      <c r="X228" s="299">
        <v>1</v>
      </c>
      <c r="Y228" s="303" t="s">
        <v>874</v>
      </c>
      <c r="Z228" s="301">
        <f t="shared" ref="Z228:Z235" si="199">LEN(Y228)</f>
        <v>282</v>
      </c>
      <c r="AA228" s="283"/>
      <c r="AB228" s="279">
        <v>1</v>
      </c>
      <c r="AC228" s="299">
        <v>1</v>
      </c>
      <c r="AD228" s="303" t="s">
        <v>875</v>
      </c>
      <c r="AE228" s="301">
        <f t="shared" ref="AE228:AE235" si="200">LEN(AD228)</f>
        <v>236</v>
      </c>
      <c r="AF228" s="283"/>
      <c r="AG228" s="299">
        <v>1</v>
      </c>
      <c r="AH228" s="318" t="s">
        <v>876</v>
      </c>
      <c r="AI228" s="301">
        <f t="shared" ref="AI228:AI235" si="201">LEN(AH228)</f>
        <v>228</v>
      </c>
      <c r="AJ228" s="283"/>
      <c r="AK228" s="279">
        <v>1</v>
      </c>
      <c r="AL228" s="299">
        <v>1</v>
      </c>
      <c r="AM228" s="318" t="s">
        <v>877</v>
      </c>
      <c r="AN228" s="301">
        <f t="shared" ref="AN228:AN235" si="202">LEN(AM228)</f>
        <v>238</v>
      </c>
      <c r="AO228" s="283"/>
      <c r="AP228" s="299">
        <v>1</v>
      </c>
      <c r="AQ228" s="303" t="s">
        <v>878</v>
      </c>
      <c r="AR228" s="301">
        <f t="shared" ref="AR228:AR235" si="203">LEN(AQ228)</f>
        <v>149</v>
      </c>
      <c r="AS228" s="283"/>
      <c r="AT228" s="279">
        <v>1</v>
      </c>
      <c r="AU228" s="299">
        <v>1</v>
      </c>
      <c r="AV228" s="303" t="s">
        <v>879</v>
      </c>
      <c r="AW228" s="301">
        <f t="shared" ref="AW228:AW235" si="204">LEN(AV228)</f>
        <v>244</v>
      </c>
      <c r="AX228" s="283"/>
      <c r="AY228" s="299">
        <v>1</v>
      </c>
      <c r="AZ228" s="303" t="s">
        <v>880</v>
      </c>
      <c r="BA228" s="301">
        <f t="shared" ref="BA228:BA235" si="205">LEN(AZ228)</f>
        <v>250</v>
      </c>
    </row>
    <row r="229" spans="1:53" s="260" customFormat="1" ht="105">
      <c r="A229" s="254">
        <v>2</v>
      </c>
      <c r="B229" s="267"/>
      <c r="C229" s="271"/>
      <c r="D229" s="269">
        <f>LEN(C229)</f>
        <v>0</v>
      </c>
      <c r="E229" s="270"/>
      <c r="F229" s="267"/>
      <c r="G229" s="268"/>
      <c r="H229" s="269">
        <f>LEN(G229)</f>
        <v>0</v>
      </c>
      <c r="I229" s="270"/>
      <c r="J229" s="267">
        <v>2</v>
      </c>
      <c r="K229" s="267"/>
      <c r="L229" s="271"/>
      <c r="M229" s="269">
        <f>LEN(L229)</f>
        <v>0</v>
      </c>
      <c r="N229" s="270"/>
      <c r="O229" s="267"/>
      <c r="P229" s="268"/>
      <c r="Q229" s="269">
        <f>LEN(P229)</f>
        <v>0</v>
      </c>
      <c r="S229" s="279">
        <v>2</v>
      </c>
      <c r="T229" s="299">
        <v>2</v>
      </c>
      <c r="U229" s="303" t="s">
        <v>881</v>
      </c>
      <c r="V229" s="301">
        <f t="shared" si="198"/>
        <v>178</v>
      </c>
      <c r="W229" s="283"/>
      <c r="X229" s="299">
        <v>2</v>
      </c>
      <c r="Y229" s="303" t="s">
        <v>882</v>
      </c>
      <c r="Z229" s="301">
        <f t="shared" si="199"/>
        <v>159</v>
      </c>
      <c r="AA229" s="283"/>
      <c r="AB229" s="279">
        <v>2</v>
      </c>
      <c r="AC229" s="299">
        <v>2</v>
      </c>
      <c r="AD229" s="303" t="s">
        <v>883</v>
      </c>
      <c r="AE229" s="301">
        <f t="shared" si="200"/>
        <v>170</v>
      </c>
      <c r="AF229" s="283"/>
      <c r="AG229" s="299">
        <v>2</v>
      </c>
      <c r="AH229" s="303" t="s">
        <v>884</v>
      </c>
      <c r="AI229" s="301">
        <f t="shared" si="201"/>
        <v>93</v>
      </c>
      <c r="AJ229" s="283"/>
      <c r="AK229" s="279">
        <v>2</v>
      </c>
      <c r="AL229" s="299">
        <v>2</v>
      </c>
      <c r="AM229" s="318" t="s">
        <v>885</v>
      </c>
      <c r="AN229" s="301">
        <f t="shared" si="202"/>
        <v>221</v>
      </c>
      <c r="AO229" s="283"/>
      <c r="AP229" s="299">
        <v>2</v>
      </c>
      <c r="AQ229" s="303" t="s">
        <v>886</v>
      </c>
      <c r="AR229" s="301">
        <f t="shared" si="203"/>
        <v>178</v>
      </c>
      <c r="AS229" s="283"/>
      <c r="AT229" s="279">
        <v>2</v>
      </c>
      <c r="AU229" s="299">
        <v>2</v>
      </c>
      <c r="AV229" s="303" t="s">
        <v>887</v>
      </c>
      <c r="AW229" s="301">
        <f t="shared" si="204"/>
        <v>260</v>
      </c>
      <c r="AX229" s="283"/>
      <c r="AY229" s="299">
        <v>2</v>
      </c>
      <c r="AZ229" s="303" t="s">
        <v>888</v>
      </c>
      <c r="BA229" s="301">
        <f t="shared" si="205"/>
        <v>201</v>
      </c>
    </row>
    <row r="230" spans="1:53" s="260" customFormat="1" ht="105">
      <c r="A230" s="254">
        <v>3</v>
      </c>
      <c r="B230" s="267"/>
      <c r="C230" s="268"/>
      <c r="D230" s="269">
        <f>LEN(C230)</f>
        <v>0</v>
      </c>
      <c r="E230" s="270"/>
      <c r="F230" s="267"/>
      <c r="G230" s="268"/>
      <c r="H230" s="269">
        <f>LEN(G230)</f>
        <v>0</v>
      </c>
      <c r="I230" s="270"/>
      <c r="J230" s="267">
        <v>3</v>
      </c>
      <c r="K230" s="267"/>
      <c r="L230" s="268"/>
      <c r="M230" s="269">
        <f>LEN(L230)</f>
        <v>0</v>
      </c>
      <c r="N230" s="270"/>
      <c r="O230" s="267"/>
      <c r="P230" s="268"/>
      <c r="Q230" s="269">
        <f>LEN(P230)</f>
        <v>0</v>
      </c>
      <c r="S230" s="279">
        <v>3</v>
      </c>
      <c r="T230" s="299">
        <v>3</v>
      </c>
      <c r="U230" s="303"/>
      <c r="V230" s="301">
        <f t="shared" si="198"/>
        <v>0</v>
      </c>
      <c r="W230" s="283"/>
      <c r="X230" s="299">
        <v>3</v>
      </c>
      <c r="Y230" s="303"/>
      <c r="Z230" s="301">
        <f t="shared" si="199"/>
        <v>0</v>
      </c>
      <c r="AA230" s="283"/>
      <c r="AB230" s="279">
        <v>3</v>
      </c>
      <c r="AC230" s="299">
        <v>3</v>
      </c>
      <c r="AD230" s="303"/>
      <c r="AE230" s="301">
        <f t="shared" si="200"/>
        <v>0</v>
      </c>
      <c r="AF230" s="283"/>
      <c r="AG230" s="299">
        <v>3</v>
      </c>
      <c r="AH230" s="318" t="s">
        <v>889</v>
      </c>
      <c r="AI230" s="301">
        <f t="shared" si="201"/>
        <v>150</v>
      </c>
      <c r="AJ230" s="283"/>
      <c r="AK230" s="279">
        <v>3</v>
      </c>
      <c r="AL230" s="299">
        <v>3</v>
      </c>
      <c r="AM230" s="318" t="s">
        <v>890</v>
      </c>
      <c r="AN230" s="301">
        <f t="shared" si="202"/>
        <v>219</v>
      </c>
      <c r="AO230" s="283"/>
      <c r="AP230" s="299">
        <v>3</v>
      </c>
      <c r="AQ230" s="303" t="s">
        <v>891</v>
      </c>
      <c r="AR230" s="301">
        <f t="shared" si="203"/>
        <v>250</v>
      </c>
      <c r="AS230" s="283"/>
      <c r="AT230" s="279">
        <v>3</v>
      </c>
      <c r="AU230" s="299">
        <v>3</v>
      </c>
      <c r="AV230" s="303" t="s">
        <v>892</v>
      </c>
      <c r="AW230" s="301">
        <f t="shared" si="204"/>
        <v>240</v>
      </c>
      <c r="AX230" s="283"/>
      <c r="AY230" s="299"/>
      <c r="AZ230" s="303" t="s">
        <v>893</v>
      </c>
      <c r="BA230" s="301">
        <f t="shared" si="205"/>
        <v>236</v>
      </c>
    </row>
    <row r="231" spans="1:53" s="260" customFormat="1">
      <c r="A231" s="254">
        <v>4</v>
      </c>
      <c r="B231" s="267"/>
      <c r="C231" s="268"/>
      <c r="D231" s="269">
        <f>LEN(C231)</f>
        <v>0</v>
      </c>
      <c r="E231" s="270"/>
      <c r="F231" s="267"/>
      <c r="G231" s="268"/>
      <c r="H231" s="269">
        <f>LEN(G231)</f>
        <v>0</v>
      </c>
      <c r="I231" s="270"/>
      <c r="J231" s="267">
        <v>4</v>
      </c>
      <c r="K231" s="267"/>
      <c r="L231" s="268"/>
      <c r="M231" s="269">
        <f>LEN(L231)</f>
        <v>0</v>
      </c>
      <c r="N231" s="270"/>
      <c r="O231" s="267"/>
      <c r="P231" s="268"/>
      <c r="Q231" s="269">
        <f>LEN(P231)</f>
        <v>0</v>
      </c>
      <c r="S231" s="279">
        <v>4</v>
      </c>
      <c r="T231" s="279"/>
      <c r="U231" s="304"/>
      <c r="V231" s="279">
        <f t="shared" si="198"/>
        <v>0</v>
      </c>
      <c r="W231" s="283"/>
      <c r="X231" s="299"/>
      <c r="Y231" s="303"/>
      <c r="Z231" s="301">
        <f t="shared" si="199"/>
        <v>0</v>
      </c>
      <c r="AA231" s="283"/>
      <c r="AB231" s="279">
        <v>4</v>
      </c>
      <c r="AC231" s="279"/>
      <c r="AD231" s="304"/>
      <c r="AE231" s="279">
        <f t="shared" si="200"/>
        <v>0</v>
      </c>
      <c r="AF231" s="283"/>
      <c r="AG231" s="279"/>
      <c r="AH231" s="304"/>
      <c r="AI231" s="279">
        <f t="shared" si="201"/>
        <v>0</v>
      </c>
      <c r="AJ231" s="283"/>
      <c r="AK231" s="279">
        <v>4</v>
      </c>
      <c r="AL231" s="279"/>
      <c r="AM231" s="304"/>
      <c r="AN231" s="279">
        <f t="shared" si="202"/>
        <v>0</v>
      </c>
      <c r="AO231" s="283"/>
      <c r="AP231" s="279"/>
      <c r="AQ231" s="304"/>
      <c r="AR231" s="279">
        <f t="shared" si="203"/>
        <v>0</v>
      </c>
      <c r="AS231" s="283"/>
      <c r="AT231" s="279">
        <v>4</v>
      </c>
      <c r="AU231" s="279"/>
      <c r="AV231" s="304"/>
      <c r="AW231" s="279">
        <f t="shared" si="204"/>
        <v>0</v>
      </c>
      <c r="AX231" s="283"/>
      <c r="AY231" s="279"/>
      <c r="AZ231" s="304"/>
      <c r="BA231" s="279">
        <f t="shared" si="205"/>
        <v>0</v>
      </c>
    </row>
    <row r="232" spans="1:53" s="260" customFormat="1">
      <c r="A232" s="254">
        <v>5</v>
      </c>
      <c r="B232" s="267"/>
      <c r="C232" s="268"/>
      <c r="D232" s="269">
        <f>LEN(C232)</f>
        <v>0</v>
      </c>
      <c r="E232" s="270"/>
      <c r="F232" s="272"/>
      <c r="G232" s="268"/>
      <c r="H232" s="269">
        <f>LEN(G232)</f>
        <v>0</v>
      </c>
      <c r="I232" s="270"/>
      <c r="J232" s="267">
        <v>5</v>
      </c>
      <c r="K232" s="267"/>
      <c r="L232" s="268"/>
      <c r="M232" s="269">
        <f>LEN(L232)</f>
        <v>0</v>
      </c>
      <c r="N232" s="270"/>
      <c r="O232" s="272"/>
      <c r="P232" s="268"/>
      <c r="Q232" s="269">
        <f>LEN(P232)</f>
        <v>0</v>
      </c>
      <c r="S232" s="279">
        <v>5</v>
      </c>
      <c r="T232" s="279"/>
      <c r="U232" s="286"/>
      <c r="V232" s="279">
        <f t="shared" si="198"/>
        <v>0</v>
      </c>
      <c r="W232" s="283"/>
      <c r="X232" s="299"/>
      <c r="Y232" s="303"/>
      <c r="Z232" s="301">
        <f t="shared" si="199"/>
        <v>0</v>
      </c>
      <c r="AA232" s="283"/>
      <c r="AB232" s="279">
        <v>5</v>
      </c>
      <c r="AC232" s="279"/>
      <c r="AD232" s="286"/>
      <c r="AE232" s="279">
        <f t="shared" si="200"/>
        <v>0</v>
      </c>
      <c r="AF232" s="283"/>
      <c r="AG232" s="279"/>
      <c r="AH232" s="286"/>
      <c r="AI232" s="279">
        <f t="shared" si="201"/>
        <v>0</v>
      </c>
      <c r="AJ232" s="283"/>
      <c r="AK232" s="279">
        <v>5</v>
      </c>
      <c r="AL232" s="279"/>
      <c r="AM232" s="286"/>
      <c r="AN232" s="279">
        <f t="shared" si="202"/>
        <v>0</v>
      </c>
      <c r="AO232" s="283"/>
      <c r="AP232" s="279"/>
      <c r="AQ232" s="286"/>
      <c r="AR232" s="279">
        <f t="shared" si="203"/>
        <v>0</v>
      </c>
      <c r="AS232" s="283"/>
      <c r="AT232" s="279">
        <v>5</v>
      </c>
      <c r="AU232" s="279"/>
      <c r="AV232" s="286"/>
      <c r="AW232" s="279">
        <f t="shared" si="204"/>
        <v>0</v>
      </c>
      <c r="AX232" s="283"/>
      <c r="AY232" s="279"/>
      <c r="AZ232" s="286"/>
      <c r="BA232" s="279">
        <f t="shared" si="205"/>
        <v>0</v>
      </c>
    </row>
    <row r="233" spans="1:53" s="260" customFormat="1">
      <c r="A233" s="254">
        <v>6</v>
      </c>
      <c r="B233" s="267"/>
      <c r="C233" s="268"/>
      <c r="D233" s="269">
        <f t="shared" ref="D233:D237" si="206">LEN(C233)</f>
        <v>0</v>
      </c>
      <c r="E233" s="270"/>
      <c r="F233" s="272"/>
      <c r="G233" s="268"/>
      <c r="H233" s="269">
        <f t="shared" ref="H233:H237" si="207">LEN(G233)</f>
        <v>0</v>
      </c>
      <c r="I233" s="270"/>
      <c r="J233" s="267">
        <v>6</v>
      </c>
      <c r="K233" s="267"/>
      <c r="L233" s="268"/>
      <c r="M233" s="269">
        <f t="shared" ref="M233:M237" si="208">LEN(L233)</f>
        <v>0</v>
      </c>
      <c r="N233" s="270"/>
      <c r="O233" s="272"/>
      <c r="P233" s="268"/>
      <c r="Q233" s="269">
        <f t="shared" ref="Q233:Q237" si="209">LEN(P233)</f>
        <v>0</v>
      </c>
      <c r="S233" s="279">
        <v>6</v>
      </c>
      <c r="T233" s="279"/>
      <c r="U233" s="286"/>
      <c r="V233" s="279">
        <f t="shared" si="198"/>
        <v>0</v>
      </c>
      <c r="W233" s="283"/>
      <c r="X233" s="279"/>
      <c r="Y233" s="304"/>
      <c r="Z233" s="279">
        <f t="shared" si="199"/>
        <v>0</v>
      </c>
      <c r="AA233" s="283"/>
      <c r="AB233" s="279">
        <v>6</v>
      </c>
      <c r="AC233" s="279"/>
      <c r="AD233" s="286"/>
      <c r="AE233" s="279">
        <f t="shared" si="200"/>
        <v>0</v>
      </c>
      <c r="AF233" s="283"/>
      <c r="AG233" s="279"/>
      <c r="AH233" s="286"/>
      <c r="AI233" s="279">
        <f t="shared" si="201"/>
        <v>0</v>
      </c>
      <c r="AJ233" s="283"/>
      <c r="AK233" s="279">
        <v>6</v>
      </c>
      <c r="AL233" s="279"/>
      <c r="AM233" s="286"/>
      <c r="AN233" s="279">
        <f t="shared" si="202"/>
        <v>0</v>
      </c>
      <c r="AO233" s="283"/>
      <c r="AP233" s="279"/>
      <c r="AQ233" s="286"/>
      <c r="AR233" s="279">
        <f t="shared" si="203"/>
        <v>0</v>
      </c>
      <c r="AS233" s="283"/>
      <c r="AT233" s="279">
        <v>6</v>
      </c>
      <c r="AU233" s="279"/>
      <c r="AV233" s="286"/>
      <c r="AW233" s="279">
        <f t="shared" si="204"/>
        <v>0</v>
      </c>
      <c r="AX233" s="283"/>
      <c r="AY233" s="279"/>
      <c r="AZ233" s="286"/>
      <c r="BA233" s="279">
        <f t="shared" si="205"/>
        <v>0</v>
      </c>
    </row>
    <row r="234" spans="1:53" s="260" customFormat="1">
      <c r="A234" s="254">
        <v>7</v>
      </c>
      <c r="B234" s="267"/>
      <c r="C234" s="268"/>
      <c r="D234" s="269">
        <f t="shared" si="206"/>
        <v>0</v>
      </c>
      <c r="E234" s="270"/>
      <c r="F234" s="272"/>
      <c r="G234" s="268"/>
      <c r="H234" s="269">
        <f t="shared" si="207"/>
        <v>0</v>
      </c>
      <c r="I234" s="270"/>
      <c r="J234" s="267">
        <v>7</v>
      </c>
      <c r="K234" s="267"/>
      <c r="L234" s="268"/>
      <c r="M234" s="269">
        <f t="shared" si="208"/>
        <v>0</v>
      </c>
      <c r="N234" s="270"/>
      <c r="O234" s="272"/>
      <c r="P234" s="268"/>
      <c r="Q234" s="269">
        <f t="shared" si="209"/>
        <v>0</v>
      </c>
      <c r="S234" s="279">
        <v>7</v>
      </c>
      <c r="T234" s="279"/>
      <c r="U234" s="286"/>
      <c r="V234" s="279">
        <f t="shared" si="198"/>
        <v>0</v>
      </c>
      <c r="W234" s="283"/>
      <c r="X234" s="279"/>
      <c r="Y234" s="286"/>
      <c r="Z234" s="279">
        <f t="shared" si="199"/>
        <v>0</v>
      </c>
      <c r="AA234" s="283"/>
      <c r="AB234" s="279">
        <v>7</v>
      </c>
      <c r="AC234" s="279"/>
      <c r="AD234" s="286"/>
      <c r="AE234" s="279">
        <f t="shared" si="200"/>
        <v>0</v>
      </c>
      <c r="AF234" s="283"/>
      <c r="AG234" s="279"/>
      <c r="AH234" s="286"/>
      <c r="AI234" s="279">
        <f t="shared" si="201"/>
        <v>0</v>
      </c>
      <c r="AJ234" s="283"/>
      <c r="AK234" s="279">
        <v>7</v>
      </c>
      <c r="AL234" s="279"/>
      <c r="AM234" s="286"/>
      <c r="AN234" s="279">
        <f t="shared" si="202"/>
        <v>0</v>
      </c>
      <c r="AO234" s="283"/>
      <c r="AP234" s="279"/>
      <c r="AQ234" s="286"/>
      <c r="AR234" s="279">
        <f t="shared" si="203"/>
        <v>0</v>
      </c>
      <c r="AS234" s="283"/>
      <c r="AT234" s="279">
        <v>7</v>
      </c>
      <c r="AU234" s="279"/>
      <c r="AV234" s="286"/>
      <c r="AW234" s="279">
        <f t="shared" si="204"/>
        <v>0</v>
      </c>
      <c r="AX234" s="283"/>
      <c r="AY234" s="279"/>
      <c r="AZ234" s="286"/>
      <c r="BA234" s="279">
        <f t="shared" si="205"/>
        <v>0</v>
      </c>
    </row>
    <row r="235" spans="1:53" s="260" customFormat="1">
      <c r="A235" s="254">
        <v>8</v>
      </c>
      <c r="B235" s="267"/>
      <c r="C235" s="268"/>
      <c r="D235" s="269">
        <f t="shared" si="206"/>
        <v>0</v>
      </c>
      <c r="E235" s="270"/>
      <c r="F235" s="272"/>
      <c r="G235" s="268"/>
      <c r="H235" s="269">
        <f t="shared" si="207"/>
        <v>0</v>
      </c>
      <c r="I235" s="270"/>
      <c r="J235" s="267">
        <v>8</v>
      </c>
      <c r="K235" s="267"/>
      <c r="L235" s="268"/>
      <c r="M235" s="269">
        <f t="shared" si="208"/>
        <v>0</v>
      </c>
      <c r="N235" s="270"/>
      <c r="O235" s="272"/>
      <c r="P235" s="268"/>
      <c r="Q235" s="269">
        <f t="shared" si="209"/>
        <v>0</v>
      </c>
      <c r="S235" s="279">
        <v>8</v>
      </c>
      <c r="T235" s="279"/>
      <c r="U235" s="286"/>
      <c r="V235" s="279">
        <f t="shared" si="198"/>
        <v>0</v>
      </c>
      <c r="W235" s="283"/>
      <c r="X235" s="279"/>
      <c r="Y235" s="286"/>
      <c r="Z235" s="279">
        <f t="shared" si="199"/>
        <v>0</v>
      </c>
      <c r="AA235" s="283"/>
      <c r="AB235" s="279">
        <v>8</v>
      </c>
      <c r="AC235" s="279"/>
      <c r="AD235" s="286"/>
      <c r="AE235" s="279">
        <f t="shared" si="200"/>
        <v>0</v>
      </c>
      <c r="AF235" s="283"/>
      <c r="AG235" s="279"/>
      <c r="AH235" s="286"/>
      <c r="AI235" s="279">
        <f t="shared" si="201"/>
        <v>0</v>
      </c>
      <c r="AJ235" s="283"/>
      <c r="AK235" s="279">
        <v>8</v>
      </c>
      <c r="AL235" s="279"/>
      <c r="AM235" s="286"/>
      <c r="AN235" s="279">
        <f t="shared" si="202"/>
        <v>0</v>
      </c>
      <c r="AO235" s="283"/>
      <c r="AP235" s="279"/>
      <c r="AQ235" s="286"/>
      <c r="AR235" s="279">
        <f t="shared" si="203"/>
        <v>0</v>
      </c>
      <c r="AS235" s="283"/>
      <c r="AT235" s="279">
        <v>8</v>
      </c>
      <c r="AU235" s="279"/>
      <c r="AV235" s="286"/>
      <c r="AW235" s="279">
        <f t="shared" si="204"/>
        <v>0</v>
      </c>
      <c r="AX235" s="283"/>
      <c r="AY235" s="279"/>
      <c r="AZ235" s="286"/>
      <c r="BA235" s="279">
        <f t="shared" si="205"/>
        <v>0</v>
      </c>
    </row>
    <row r="236" spans="1:53" s="260" customFormat="1">
      <c r="A236" s="254">
        <v>9</v>
      </c>
      <c r="B236" s="267"/>
      <c r="C236" s="268"/>
      <c r="D236" s="269">
        <f t="shared" si="206"/>
        <v>0</v>
      </c>
      <c r="E236" s="270"/>
      <c r="F236" s="272"/>
      <c r="G236" s="268"/>
      <c r="H236" s="269">
        <f t="shared" si="207"/>
        <v>0</v>
      </c>
      <c r="I236" s="270"/>
      <c r="J236" s="267">
        <v>9</v>
      </c>
      <c r="K236" s="267"/>
      <c r="L236" s="268"/>
      <c r="M236" s="269">
        <f t="shared" si="208"/>
        <v>0</v>
      </c>
      <c r="N236" s="270"/>
      <c r="O236" s="272"/>
      <c r="P236" s="268"/>
      <c r="Q236" s="269">
        <f t="shared" si="209"/>
        <v>0</v>
      </c>
      <c r="S236" s="254">
        <v>9</v>
      </c>
      <c r="T236" s="255"/>
      <c r="U236" s="252"/>
      <c r="V236" s="256">
        <f t="shared" ref="V236:V237" si="210">LEN(U236)</f>
        <v>0</v>
      </c>
      <c r="W236" s="257"/>
      <c r="X236" s="255"/>
      <c r="Y236" s="252"/>
      <c r="Z236" s="259">
        <f t="shared" ref="Z236:Z237" si="211">LEN(Y236)</f>
        <v>0</v>
      </c>
      <c r="AB236" s="254">
        <v>9</v>
      </c>
      <c r="AC236" s="255"/>
      <c r="AD236" s="252"/>
      <c r="AE236" s="256">
        <f t="shared" ref="AE236:AE237" si="212">LEN(AD236)</f>
        <v>0</v>
      </c>
      <c r="AF236" s="257"/>
      <c r="AG236" s="255"/>
      <c r="AH236" s="252"/>
      <c r="AI236" s="259">
        <f t="shared" ref="AI236:AI237" si="213">LEN(AH236)</f>
        <v>0</v>
      </c>
      <c r="AK236" s="254">
        <v>9</v>
      </c>
      <c r="AL236" s="255"/>
      <c r="AM236" s="252"/>
      <c r="AN236" s="256">
        <f t="shared" ref="AN236:AN237" si="214">LEN(AM236)</f>
        <v>0</v>
      </c>
      <c r="AO236" s="257"/>
      <c r="AP236" s="255"/>
      <c r="AQ236" s="252"/>
      <c r="AR236" s="259">
        <f t="shared" ref="AR236:AR237" si="215">LEN(AQ236)</f>
        <v>0</v>
      </c>
      <c r="AT236" s="254">
        <v>9</v>
      </c>
      <c r="AU236" s="255"/>
      <c r="AV236" s="252"/>
      <c r="AW236" s="256">
        <f t="shared" ref="AW236:AW237" si="216">LEN(AV236)</f>
        <v>0</v>
      </c>
      <c r="AX236" s="257"/>
      <c r="AY236" s="255"/>
      <c r="AZ236" s="252"/>
      <c r="BA236" s="259">
        <f t="shared" ref="BA236:BA237" si="217">LEN(AZ236)</f>
        <v>0</v>
      </c>
    </row>
    <row r="237" spans="1:53" s="260" customFormat="1">
      <c r="A237" s="254">
        <v>10</v>
      </c>
      <c r="B237" s="267"/>
      <c r="C237" s="268"/>
      <c r="D237" s="269">
        <f t="shared" si="206"/>
        <v>0</v>
      </c>
      <c r="E237" s="270"/>
      <c r="F237" s="272"/>
      <c r="G237" s="268"/>
      <c r="H237" s="269">
        <f t="shared" si="207"/>
        <v>0</v>
      </c>
      <c r="I237" s="270"/>
      <c r="J237" s="267">
        <v>10</v>
      </c>
      <c r="K237" s="267"/>
      <c r="L237" s="268"/>
      <c r="M237" s="269">
        <f t="shared" si="208"/>
        <v>0</v>
      </c>
      <c r="N237" s="270"/>
      <c r="O237" s="272"/>
      <c r="P237" s="268"/>
      <c r="Q237" s="269">
        <f t="shared" si="209"/>
        <v>0</v>
      </c>
      <c r="S237" s="254">
        <v>10</v>
      </c>
      <c r="T237" s="255"/>
      <c r="U237" s="252"/>
      <c r="V237" s="256">
        <f t="shared" si="210"/>
        <v>0</v>
      </c>
      <c r="W237" s="257"/>
      <c r="X237" s="255"/>
      <c r="Y237" s="252"/>
      <c r="Z237" s="259">
        <f t="shared" si="211"/>
        <v>0</v>
      </c>
      <c r="AB237" s="254">
        <v>10</v>
      </c>
      <c r="AC237" s="255"/>
      <c r="AD237" s="252"/>
      <c r="AE237" s="256">
        <f t="shared" si="212"/>
        <v>0</v>
      </c>
      <c r="AF237" s="257"/>
      <c r="AG237" s="255"/>
      <c r="AH237" s="252"/>
      <c r="AI237" s="259">
        <f t="shared" si="213"/>
        <v>0</v>
      </c>
      <c r="AK237" s="254">
        <v>10</v>
      </c>
      <c r="AL237" s="255"/>
      <c r="AM237" s="252"/>
      <c r="AN237" s="256">
        <f t="shared" si="214"/>
        <v>0</v>
      </c>
      <c r="AO237" s="257"/>
      <c r="AP237" s="255"/>
      <c r="AQ237" s="252"/>
      <c r="AR237" s="259">
        <f t="shared" si="215"/>
        <v>0</v>
      </c>
      <c r="AT237" s="254">
        <v>10</v>
      </c>
      <c r="AU237" s="255"/>
      <c r="AV237" s="252"/>
      <c r="AW237" s="256">
        <f t="shared" si="216"/>
        <v>0</v>
      </c>
      <c r="AX237" s="257"/>
      <c r="AY237" s="255"/>
      <c r="AZ237" s="252"/>
      <c r="BA237" s="259">
        <f t="shared" si="217"/>
        <v>0</v>
      </c>
    </row>
    <row r="238" spans="1:53">
      <c r="A238" s="165"/>
      <c r="B238" s="175"/>
      <c r="C238" s="176" t="s">
        <v>181</v>
      </c>
      <c r="D238" s="177">
        <f>COUNTA(C228:C237)</f>
        <v>0</v>
      </c>
      <c r="E238" s="172"/>
      <c r="F238" s="175"/>
      <c r="G238" s="176" t="s">
        <v>181</v>
      </c>
      <c r="H238" s="177">
        <f>COUNTA(G228:G237)</f>
        <v>0</v>
      </c>
      <c r="I238" s="171"/>
      <c r="J238" s="175"/>
      <c r="K238" s="175"/>
      <c r="L238" s="176" t="s">
        <v>181</v>
      </c>
      <c r="M238" s="177">
        <f>COUNTA(L228:L237)</f>
        <v>0</v>
      </c>
      <c r="N238" s="172"/>
      <c r="O238" s="175"/>
      <c r="P238" s="176" t="s">
        <v>181</v>
      </c>
      <c r="Q238" s="177">
        <f>COUNTA(P228:P237)</f>
        <v>0</v>
      </c>
      <c r="S238" s="165"/>
      <c r="T238" s="165"/>
      <c r="U238" s="166" t="s">
        <v>181</v>
      </c>
      <c r="V238" s="167">
        <f>COUNTA(U228:U237)</f>
        <v>2</v>
      </c>
      <c r="W238" s="161"/>
      <c r="X238" s="165"/>
      <c r="Y238" s="166" t="s">
        <v>181</v>
      </c>
      <c r="Z238" s="167">
        <f>COUNTA(Y228:Y237)</f>
        <v>2</v>
      </c>
      <c r="AB238" s="165"/>
      <c r="AC238" s="165"/>
      <c r="AD238" s="166" t="s">
        <v>181</v>
      </c>
      <c r="AE238" s="167">
        <f>COUNTA(AD228:AD237)</f>
        <v>2</v>
      </c>
      <c r="AF238" s="161"/>
      <c r="AG238" s="165"/>
      <c r="AH238" s="166" t="s">
        <v>181</v>
      </c>
      <c r="AI238" s="167">
        <f>COUNTA(AH228:AH237)</f>
        <v>3</v>
      </c>
      <c r="AK238" s="165"/>
      <c r="AL238" s="165"/>
      <c r="AM238" s="166" t="s">
        <v>181</v>
      </c>
      <c r="AN238" s="167">
        <f>COUNTA(AM228:AM237)</f>
        <v>3</v>
      </c>
      <c r="AO238" s="161"/>
      <c r="AP238" s="165"/>
      <c r="AQ238" s="166" t="s">
        <v>181</v>
      </c>
      <c r="AR238" s="167">
        <f>COUNTA(AQ228:AQ237)</f>
        <v>3</v>
      </c>
      <c r="AT238" s="165"/>
      <c r="AU238" s="165"/>
      <c r="AV238" s="166" t="s">
        <v>181</v>
      </c>
      <c r="AW238" s="167">
        <f>COUNTA(AV228:AV237)</f>
        <v>3</v>
      </c>
      <c r="AX238" s="161"/>
      <c r="AY238" s="165"/>
      <c r="AZ238" s="166" t="s">
        <v>181</v>
      </c>
      <c r="BA238" s="167">
        <f>COUNTA(AZ228:AZ237)</f>
        <v>3</v>
      </c>
    </row>
    <row r="239" spans="1:53">
      <c r="A239" s="161"/>
      <c r="B239" s="161"/>
      <c r="C239" s="169"/>
      <c r="D239" s="170"/>
      <c r="E239" s="161"/>
      <c r="F239" s="161"/>
      <c r="G239" s="169"/>
      <c r="H239" s="170"/>
      <c r="J239" s="161"/>
      <c r="K239" s="161"/>
      <c r="L239" s="169"/>
      <c r="M239" s="170"/>
      <c r="N239" s="161"/>
      <c r="O239" s="161"/>
      <c r="P239" s="169"/>
      <c r="Q239" s="170"/>
      <c r="S239" s="161"/>
      <c r="T239" s="161"/>
      <c r="U239" s="169"/>
      <c r="V239" s="170"/>
      <c r="W239" s="161"/>
      <c r="X239" s="161"/>
      <c r="Y239" s="169"/>
      <c r="Z239" s="170"/>
      <c r="AB239" s="161"/>
      <c r="AC239" s="161"/>
      <c r="AD239" s="169"/>
      <c r="AE239" s="170"/>
      <c r="AF239" s="161"/>
      <c r="AG239" s="161"/>
      <c r="AH239" s="169"/>
      <c r="AI239" s="170"/>
      <c r="AK239" s="161"/>
      <c r="AL239" s="161"/>
      <c r="AM239" s="169"/>
      <c r="AN239" s="170"/>
      <c r="AO239" s="161"/>
      <c r="AP239" s="161"/>
      <c r="AQ239" s="169"/>
      <c r="AR239" s="170"/>
      <c r="AT239" s="161"/>
      <c r="AU239" s="161"/>
      <c r="AV239" s="169"/>
      <c r="AW239" s="170"/>
      <c r="AX239" s="161"/>
      <c r="AY239" s="161"/>
      <c r="AZ239" s="169"/>
      <c r="BA239" s="170"/>
    </row>
    <row r="240" spans="1:53">
      <c r="A240" s="161"/>
      <c r="B240" s="161"/>
      <c r="C240" s="169"/>
      <c r="D240" s="170"/>
      <c r="E240" s="161"/>
      <c r="F240" s="161"/>
      <c r="G240" s="169"/>
      <c r="H240" s="170"/>
      <c r="J240" s="161"/>
      <c r="K240" s="161"/>
      <c r="L240" s="169"/>
      <c r="M240" s="170"/>
      <c r="N240" s="161"/>
      <c r="O240" s="161"/>
      <c r="P240" s="169"/>
      <c r="Q240" s="170"/>
      <c r="S240" s="161"/>
      <c r="T240" s="161"/>
      <c r="U240" s="169"/>
      <c r="V240" s="170"/>
      <c r="W240" s="161"/>
      <c r="X240" s="161"/>
      <c r="Y240" s="169"/>
      <c r="Z240" s="170"/>
      <c r="AB240" s="161"/>
      <c r="AC240" s="161"/>
      <c r="AD240" s="169"/>
      <c r="AE240" s="170"/>
      <c r="AF240" s="161"/>
      <c r="AG240" s="161"/>
      <c r="AH240" s="169"/>
      <c r="AI240" s="170"/>
      <c r="AK240" s="161"/>
      <c r="AL240" s="161"/>
      <c r="AM240" s="169"/>
      <c r="AN240" s="170"/>
      <c r="AO240" s="161"/>
      <c r="AP240" s="161"/>
      <c r="AQ240" s="169"/>
      <c r="AR240" s="170"/>
      <c r="AT240" s="161"/>
      <c r="AU240" s="161"/>
      <c r="AV240" s="169"/>
      <c r="AW240" s="170"/>
      <c r="AX240" s="161"/>
      <c r="AY240" s="161"/>
      <c r="AZ240" s="169"/>
      <c r="BA240" s="170"/>
    </row>
    <row r="241" spans="1:53" ht="18.75">
      <c r="A241" s="161"/>
      <c r="B241" s="467" t="s">
        <v>195</v>
      </c>
      <c r="C241" s="467"/>
      <c r="D241" s="467"/>
      <c r="E241" s="467"/>
      <c r="F241" s="467"/>
      <c r="G241" s="467"/>
      <c r="H241" s="467"/>
      <c r="I241" s="171"/>
      <c r="J241" s="172"/>
      <c r="K241" s="467" t="s">
        <v>195</v>
      </c>
      <c r="L241" s="467"/>
      <c r="M241" s="467"/>
      <c r="N241" s="467"/>
      <c r="O241" s="467"/>
      <c r="P241" s="467"/>
      <c r="Q241" s="467"/>
      <c r="R241" s="171"/>
      <c r="S241" s="172"/>
      <c r="T241" s="467" t="s">
        <v>195</v>
      </c>
      <c r="U241" s="467"/>
      <c r="V241" s="467"/>
      <c r="W241" s="467"/>
      <c r="X241" s="467"/>
      <c r="Y241" s="467"/>
      <c r="Z241" s="467"/>
      <c r="AA241" s="171"/>
      <c r="AB241" s="172"/>
      <c r="AC241" s="467" t="s">
        <v>195</v>
      </c>
      <c r="AD241" s="467"/>
      <c r="AE241" s="467"/>
      <c r="AF241" s="467"/>
      <c r="AG241" s="467"/>
      <c r="AH241" s="467"/>
      <c r="AI241" s="467"/>
      <c r="AK241" s="161"/>
      <c r="AL241" s="458" t="s">
        <v>195</v>
      </c>
      <c r="AM241" s="458"/>
      <c r="AN241" s="458"/>
      <c r="AO241" s="458"/>
      <c r="AP241" s="458"/>
      <c r="AQ241" s="458"/>
      <c r="AR241" s="458"/>
      <c r="AT241" s="172"/>
      <c r="AU241" s="467" t="s">
        <v>195</v>
      </c>
      <c r="AV241" s="467"/>
      <c r="AW241" s="467"/>
      <c r="AX241" s="467"/>
      <c r="AY241" s="467"/>
      <c r="AZ241" s="467"/>
      <c r="BA241" s="467"/>
    </row>
    <row r="242" spans="1:53">
      <c r="A242" s="168"/>
      <c r="B242" s="173"/>
      <c r="C242" s="173"/>
      <c r="D242" s="173"/>
      <c r="E242" s="173"/>
      <c r="F242" s="173"/>
      <c r="G242" s="173"/>
      <c r="H242" s="173"/>
      <c r="I242" s="171"/>
      <c r="J242" s="173"/>
      <c r="K242" s="173"/>
      <c r="L242" s="173"/>
      <c r="M242" s="173"/>
      <c r="N242" s="173"/>
      <c r="O242" s="173"/>
      <c r="P242" s="173"/>
      <c r="Q242" s="173"/>
      <c r="R242" s="171"/>
      <c r="S242" s="173"/>
      <c r="T242" s="173"/>
      <c r="U242" s="173"/>
      <c r="V242" s="173"/>
      <c r="W242" s="173"/>
      <c r="X242" s="173"/>
      <c r="Y242" s="173"/>
      <c r="Z242" s="173"/>
      <c r="AA242" s="171"/>
      <c r="AB242" s="173"/>
      <c r="AC242" s="173"/>
      <c r="AD242" s="173"/>
      <c r="AE242" s="173"/>
      <c r="AF242" s="173"/>
      <c r="AG242" s="173"/>
      <c r="AH242" s="173"/>
      <c r="AI242" s="173"/>
      <c r="AK242" s="168"/>
      <c r="AL242" s="168"/>
      <c r="AM242" s="168"/>
      <c r="AN242" s="168"/>
      <c r="AO242" s="168"/>
      <c r="AP242" s="168"/>
      <c r="AQ242" s="168"/>
      <c r="AR242" s="168"/>
      <c r="AT242" s="173"/>
      <c r="AU242" s="173"/>
      <c r="AV242" s="173"/>
      <c r="AW242" s="173"/>
      <c r="AX242" s="173"/>
      <c r="AY242" s="173"/>
      <c r="AZ242" s="173"/>
      <c r="BA242" s="173"/>
    </row>
    <row r="243" spans="1:53">
      <c r="A243" s="465" t="s">
        <v>22</v>
      </c>
      <c r="B243" s="459" t="s">
        <v>178</v>
      </c>
      <c r="C243" s="461" t="s">
        <v>179</v>
      </c>
      <c r="D243" s="459" t="s">
        <v>180</v>
      </c>
      <c r="E243" s="174"/>
      <c r="F243" s="459" t="s">
        <v>178</v>
      </c>
      <c r="G243" s="461" t="s">
        <v>179</v>
      </c>
      <c r="H243" s="459" t="s">
        <v>180</v>
      </c>
      <c r="I243" s="171"/>
      <c r="J243" s="459" t="s">
        <v>22</v>
      </c>
      <c r="K243" s="459" t="s">
        <v>178</v>
      </c>
      <c r="L243" s="461" t="s">
        <v>179</v>
      </c>
      <c r="M243" s="459" t="s">
        <v>180</v>
      </c>
      <c r="N243" s="174"/>
      <c r="O243" s="459" t="s">
        <v>178</v>
      </c>
      <c r="P243" s="461" t="s">
        <v>179</v>
      </c>
      <c r="Q243" s="459" t="s">
        <v>180</v>
      </c>
      <c r="R243" s="171"/>
      <c r="S243" s="459" t="s">
        <v>22</v>
      </c>
      <c r="T243" s="459" t="s">
        <v>178</v>
      </c>
      <c r="U243" s="461" t="s">
        <v>179</v>
      </c>
      <c r="V243" s="459" t="s">
        <v>180</v>
      </c>
      <c r="W243" s="174"/>
      <c r="X243" s="459" t="s">
        <v>178</v>
      </c>
      <c r="Y243" s="461" t="s">
        <v>179</v>
      </c>
      <c r="Z243" s="459" t="s">
        <v>180</v>
      </c>
      <c r="AA243" s="171"/>
      <c r="AB243" s="459" t="s">
        <v>22</v>
      </c>
      <c r="AC243" s="459" t="s">
        <v>178</v>
      </c>
      <c r="AD243" s="461" t="s">
        <v>179</v>
      </c>
      <c r="AE243" s="459" t="s">
        <v>180</v>
      </c>
      <c r="AF243" s="174"/>
      <c r="AG243" s="459" t="s">
        <v>178</v>
      </c>
      <c r="AH243" s="461" t="s">
        <v>179</v>
      </c>
      <c r="AI243" s="459" t="s">
        <v>180</v>
      </c>
      <c r="AK243" s="463" t="s">
        <v>22</v>
      </c>
      <c r="AL243" s="463" t="s">
        <v>178</v>
      </c>
      <c r="AM243" s="462" t="s">
        <v>179</v>
      </c>
      <c r="AN243" s="463" t="s">
        <v>180</v>
      </c>
      <c r="AO243" s="164"/>
      <c r="AP243" s="463" t="s">
        <v>178</v>
      </c>
      <c r="AQ243" s="462" t="s">
        <v>179</v>
      </c>
      <c r="AR243" s="463" t="s">
        <v>180</v>
      </c>
      <c r="AT243" s="459" t="s">
        <v>22</v>
      </c>
      <c r="AU243" s="459" t="s">
        <v>178</v>
      </c>
      <c r="AV243" s="461" t="s">
        <v>179</v>
      </c>
      <c r="AW243" s="459" t="s">
        <v>180</v>
      </c>
      <c r="AX243" s="174"/>
      <c r="AY243" s="459" t="s">
        <v>178</v>
      </c>
      <c r="AZ243" s="461" t="s">
        <v>179</v>
      </c>
      <c r="BA243" s="459" t="s">
        <v>180</v>
      </c>
    </row>
    <row r="244" spans="1:53">
      <c r="A244" s="466"/>
      <c r="B244" s="460"/>
      <c r="C244" s="461"/>
      <c r="D244" s="460"/>
      <c r="E244" s="172"/>
      <c r="F244" s="460"/>
      <c r="G244" s="461"/>
      <c r="H244" s="460"/>
      <c r="I244" s="171"/>
      <c r="J244" s="460"/>
      <c r="K244" s="460"/>
      <c r="L244" s="461"/>
      <c r="M244" s="460"/>
      <c r="N244" s="172"/>
      <c r="O244" s="460"/>
      <c r="P244" s="461"/>
      <c r="Q244" s="460"/>
      <c r="R244" s="171"/>
      <c r="S244" s="460"/>
      <c r="T244" s="460"/>
      <c r="U244" s="461"/>
      <c r="V244" s="460"/>
      <c r="W244" s="172"/>
      <c r="X244" s="460"/>
      <c r="Y244" s="461"/>
      <c r="Z244" s="460"/>
      <c r="AA244" s="171"/>
      <c r="AB244" s="460"/>
      <c r="AC244" s="460"/>
      <c r="AD244" s="461"/>
      <c r="AE244" s="460"/>
      <c r="AF244" s="172"/>
      <c r="AG244" s="460"/>
      <c r="AH244" s="461"/>
      <c r="AI244" s="460"/>
      <c r="AK244" s="464"/>
      <c r="AL244" s="464"/>
      <c r="AM244" s="462"/>
      <c r="AN244" s="464"/>
      <c r="AO244" s="161"/>
      <c r="AP244" s="464"/>
      <c r="AQ244" s="462"/>
      <c r="AR244" s="464"/>
      <c r="AT244" s="460"/>
      <c r="AU244" s="460"/>
      <c r="AV244" s="461"/>
      <c r="AW244" s="460"/>
      <c r="AX244" s="172"/>
      <c r="AY244" s="460"/>
      <c r="AZ244" s="461"/>
      <c r="BA244" s="460"/>
    </row>
    <row r="245" spans="1:53" s="260" customFormat="1" ht="60">
      <c r="A245" s="254">
        <v>1</v>
      </c>
      <c r="B245" s="267"/>
      <c r="C245" s="268"/>
      <c r="D245" s="269">
        <f>LEN(C245)</f>
        <v>0</v>
      </c>
      <c r="E245" s="270"/>
      <c r="F245" s="267"/>
      <c r="G245" s="268"/>
      <c r="H245" s="269">
        <f>LEN(G245)</f>
        <v>0</v>
      </c>
      <c r="I245" s="270"/>
      <c r="J245" s="267">
        <v>1</v>
      </c>
      <c r="K245" s="267"/>
      <c r="L245" s="268"/>
      <c r="M245" s="269">
        <f>LEN(L245)</f>
        <v>0</v>
      </c>
      <c r="N245" s="270"/>
      <c r="O245" s="267"/>
      <c r="P245" s="268"/>
      <c r="Q245" s="269">
        <f>LEN(P245)</f>
        <v>0</v>
      </c>
      <c r="R245" s="270"/>
      <c r="S245" s="267">
        <v>1</v>
      </c>
      <c r="T245" s="267"/>
      <c r="U245" s="268"/>
      <c r="V245" s="269">
        <f>LEN(U245)</f>
        <v>0</v>
      </c>
      <c r="W245" s="270"/>
      <c r="X245" s="267"/>
      <c r="Y245" s="268"/>
      <c r="Z245" s="269">
        <f>LEN(Y245)</f>
        <v>0</v>
      </c>
      <c r="AA245" s="270"/>
      <c r="AB245" s="267">
        <v>1</v>
      </c>
      <c r="AC245" s="267"/>
      <c r="AD245" s="268"/>
      <c r="AE245" s="269">
        <f>LEN(AD245)</f>
        <v>0</v>
      </c>
      <c r="AF245" s="270"/>
      <c r="AG245" s="267"/>
      <c r="AH245" s="268"/>
      <c r="AI245" s="269">
        <f>LEN(AH245)</f>
        <v>0</v>
      </c>
      <c r="AK245" s="277">
        <v>1</v>
      </c>
      <c r="AL245" s="278">
        <v>1</v>
      </c>
      <c r="AM245" s="418" t="s">
        <v>1011</v>
      </c>
      <c r="AN245" s="279">
        <f t="shared" ref="AN245:AN254" si="218">LEN(AM245)</f>
        <v>154</v>
      </c>
      <c r="AO245" s="282"/>
      <c r="AP245" s="278"/>
      <c r="AQ245" s="281" t="s">
        <v>751</v>
      </c>
      <c r="AR245" s="284">
        <f>LEN(AQ245)</f>
        <v>79</v>
      </c>
      <c r="AT245" s="267">
        <v>1</v>
      </c>
      <c r="AU245" s="267"/>
      <c r="AV245" s="268"/>
      <c r="AW245" s="269">
        <f>LEN(AV245)</f>
        <v>0</v>
      </c>
      <c r="AX245" s="270"/>
      <c r="AY245" s="267"/>
      <c r="AZ245" s="268"/>
      <c r="BA245" s="269">
        <f>LEN(AZ245)</f>
        <v>0</v>
      </c>
    </row>
    <row r="246" spans="1:53" s="260" customFormat="1" ht="60">
      <c r="A246" s="254">
        <v>2</v>
      </c>
      <c r="B246" s="267"/>
      <c r="C246" s="271"/>
      <c r="D246" s="269">
        <f>LEN(C246)</f>
        <v>0</v>
      </c>
      <c r="E246" s="270"/>
      <c r="F246" s="267"/>
      <c r="G246" s="268"/>
      <c r="H246" s="269">
        <f>LEN(G246)</f>
        <v>0</v>
      </c>
      <c r="I246" s="270"/>
      <c r="J246" s="267">
        <v>2</v>
      </c>
      <c r="K246" s="267"/>
      <c r="L246" s="271"/>
      <c r="M246" s="269">
        <f>LEN(L246)</f>
        <v>0</v>
      </c>
      <c r="N246" s="270"/>
      <c r="O246" s="267"/>
      <c r="P246" s="268"/>
      <c r="Q246" s="269">
        <f>LEN(P246)</f>
        <v>0</v>
      </c>
      <c r="R246" s="270"/>
      <c r="S246" s="267">
        <v>2</v>
      </c>
      <c r="T246" s="267"/>
      <c r="U246" s="271"/>
      <c r="V246" s="269">
        <f>LEN(U246)</f>
        <v>0</v>
      </c>
      <c r="W246" s="270"/>
      <c r="X246" s="267"/>
      <c r="Y246" s="268"/>
      <c r="Z246" s="269">
        <f>LEN(Y246)</f>
        <v>0</v>
      </c>
      <c r="AA246" s="270"/>
      <c r="AB246" s="267">
        <v>2</v>
      </c>
      <c r="AC246" s="267"/>
      <c r="AD246" s="271"/>
      <c r="AE246" s="269">
        <f>LEN(AD246)</f>
        <v>0</v>
      </c>
      <c r="AF246" s="270"/>
      <c r="AG246" s="267"/>
      <c r="AH246" s="268"/>
      <c r="AI246" s="269">
        <f>LEN(AH246)</f>
        <v>0</v>
      </c>
      <c r="AK246" s="277">
        <v>2</v>
      </c>
      <c r="AL246" s="278">
        <v>2</v>
      </c>
      <c r="AM246" s="281" t="s">
        <v>752</v>
      </c>
      <c r="AN246" s="279">
        <f t="shared" si="218"/>
        <v>41</v>
      </c>
      <c r="AO246" s="282"/>
      <c r="AP246" s="278"/>
      <c r="AQ246" s="418" t="s">
        <v>1012</v>
      </c>
      <c r="AR246" s="284">
        <f>LEN(AQ246)</f>
        <v>125</v>
      </c>
      <c r="AT246" s="267">
        <v>2</v>
      </c>
      <c r="AU246" s="267"/>
      <c r="AV246" s="271"/>
      <c r="AW246" s="269">
        <f>LEN(AV246)</f>
        <v>0</v>
      </c>
      <c r="AX246" s="270"/>
      <c r="AY246" s="267"/>
      <c r="AZ246" s="268"/>
      <c r="BA246" s="269">
        <f>LEN(AZ246)</f>
        <v>0</v>
      </c>
    </row>
    <row r="247" spans="1:53" s="260" customFormat="1" ht="45">
      <c r="A247" s="254">
        <v>3</v>
      </c>
      <c r="B247" s="267"/>
      <c r="C247" s="268"/>
      <c r="D247" s="269">
        <f>LEN(C247)</f>
        <v>0</v>
      </c>
      <c r="E247" s="270"/>
      <c r="F247" s="267"/>
      <c r="G247" s="268"/>
      <c r="H247" s="269">
        <f>LEN(G247)</f>
        <v>0</v>
      </c>
      <c r="I247" s="270"/>
      <c r="J247" s="267">
        <v>3</v>
      </c>
      <c r="K247" s="267"/>
      <c r="L247" s="268"/>
      <c r="M247" s="269">
        <f>LEN(L247)</f>
        <v>0</v>
      </c>
      <c r="N247" s="270"/>
      <c r="O247" s="267"/>
      <c r="P247" s="268"/>
      <c r="Q247" s="269">
        <f>LEN(P247)</f>
        <v>0</v>
      </c>
      <c r="R247" s="270"/>
      <c r="S247" s="267">
        <v>3</v>
      </c>
      <c r="T247" s="267"/>
      <c r="U247" s="268"/>
      <c r="V247" s="269">
        <f>LEN(U247)</f>
        <v>0</v>
      </c>
      <c r="W247" s="270"/>
      <c r="X247" s="267"/>
      <c r="Y247" s="268"/>
      <c r="Z247" s="269">
        <f>LEN(Y247)</f>
        <v>0</v>
      </c>
      <c r="AA247" s="270"/>
      <c r="AB247" s="267">
        <v>3</v>
      </c>
      <c r="AC247" s="267"/>
      <c r="AD247" s="268"/>
      <c r="AE247" s="269">
        <f>LEN(AD247)</f>
        <v>0</v>
      </c>
      <c r="AF247" s="270"/>
      <c r="AG247" s="267"/>
      <c r="AH247" s="268"/>
      <c r="AI247" s="269">
        <f>LEN(AH247)</f>
        <v>0</v>
      </c>
      <c r="AK247" s="277">
        <v>3</v>
      </c>
      <c r="AL247" s="278">
        <v>3</v>
      </c>
      <c r="AM247" s="418" t="s">
        <v>1010</v>
      </c>
      <c r="AN247" s="279">
        <f t="shared" si="218"/>
        <v>78</v>
      </c>
      <c r="AO247" s="282"/>
      <c r="AP247" s="278"/>
      <c r="AQ247" s="418" t="s">
        <v>1013</v>
      </c>
      <c r="AR247" s="284">
        <f>LEN(AQ247)</f>
        <v>92</v>
      </c>
      <c r="AT247" s="267">
        <v>3</v>
      </c>
      <c r="AU247" s="267"/>
      <c r="AV247" s="268"/>
      <c r="AW247" s="269">
        <f>LEN(AV247)</f>
        <v>0</v>
      </c>
      <c r="AX247" s="270"/>
      <c r="AY247" s="267"/>
      <c r="AZ247" s="268"/>
      <c r="BA247" s="269">
        <f>LEN(AZ247)</f>
        <v>0</v>
      </c>
    </row>
    <row r="248" spans="1:53" s="260" customFormat="1" ht="45">
      <c r="A248" s="254">
        <v>4</v>
      </c>
      <c r="B248" s="267"/>
      <c r="C248" s="268"/>
      <c r="D248" s="269">
        <f>LEN(C248)</f>
        <v>0</v>
      </c>
      <c r="E248" s="270"/>
      <c r="F248" s="267"/>
      <c r="G248" s="268"/>
      <c r="H248" s="269">
        <f>LEN(G248)</f>
        <v>0</v>
      </c>
      <c r="I248" s="270"/>
      <c r="J248" s="267">
        <v>4</v>
      </c>
      <c r="K248" s="267"/>
      <c r="L248" s="268"/>
      <c r="M248" s="269">
        <f>LEN(L248)</f>
        <v>0</v>
      </c>
      <c r="N248" s="270"/>
      <c r="O248" s="267"/>
      <c r="P248" s="268"/>
      <c r="Q248" s="269">
        <f>LEN(P248)</f>
        <v>0</v>
      </c>
      <c r="R248" s="270"/>
      <c r="S248" s="267">
        <v>4</v>
      </c>
      <c r="T248" s="267"/>
      <c r="U248" s="268"/>
      <c r="V248" s="269">
        <f>LEN(U248)</f>
        <v>0</v>
      </c>
      <c r="W248" s="270"/>
      <c r="X248" s="267"/>
      <c r="Y248" s="268"/>
      <c r="Z248" s="269">
        <f>LEN(Y248)</f>
        <v>0</v>
      </c>
      <c r="AA248" s="270"/>
      <c r="AB248" s="267">
        <v>4</v>
      </c>
      <c r="AC248" s="267"/>
      <c r="AD248" s="268"/>
      <c r="AE248" s="269">
        <f>LEN(AD248)</f>
        <v>0</v>
      </c>
      <c r="AF248" s="270"/>
      <c r="AG248" s="267"/>
      <c r="AH248" s="268"/>
      <c r="AI248" s="269">
        <f>LEN(AH248)</f>
        <v>0</v>
      </c>
      <c r="AK248" s="277">
        <v>4</v>
      </c>
      <c r="AL248" s="278">
        <v>4</v>
      </c>
      <c r="AM248" s="281" t="s">
        <v>753</v>
      </c>
      <c r="AN248" s="279">
        <f t="shared" si="218"/>
        <v>64</v>
      </c>
      <c r="AO248" s="282"/>
      <c r="AP248" s="278"/>
      <c r="AQ248" s="418" t="s">
        <v>1014</v>
      </c>
      <c r="AR248" s="284">
        <f>LEN(AQ248)</f>
        <v>122</v>
      </c>
      <c r="AT248" s="267">
        <v>4</v>
      </c>
      <c r="AU248" s="267"/>
      <c r="AV248" s="268"/>
      <c r="AW248" s="269">
        <f>LEN(AV248)</f>
        <v>0</v>
      </c>
      <c r="AX248" s="270"/>
      <c r="AY248" s="267"/>
      <c r="AZ248" s="268"/>
      <c r="BA248" s="269">
        <f>LEN(AZ248)</f>
        <v>0</v>
      </c>
    </row>
    <row r="249" spans="1:53" s="260" customFormat="1" ht="45">
      <c r="A249" s="254">
        <v>5</v>
      </c>
      <c r="B249" s="267"/>
      <c r="C249" s="268"/>
      <c r="D249" s="269">
        <f>LEN(C249)</f>
        <v>0</v>
      </c>
      <c r="E249" s="270"/>
      <c r="F249" s="272"/>
      <c r="G249" s="268"/>
      <c r="H249" s="269">
        <f>LEN(G249)</f>
        <v>0</v>
      </c>
      <c r="I249" s="270"/>
      <c r="J249" s="267">
        <v>5</v>
      </c>
      <c r="K249" s="267"/>
      <c r="L249" s="268"/>
      <c r="M249" s="269">
        <f>LEN(L249)</f>
        <v>0</v>
      </c>
      <c r="N249" s="270"/>
      <c r="O249" s="272"/>
      <c r="P249" s="268"/>
      <c r="Q249" s="269">
        <f>LEN(P249)</f>
        <v>0</v>
      </c>
      <c r="R249" s="270"/>
      <c r="S249" s="267">
        <v>5</v>
      </c>
      <c r="T249" s="267"/>
      <c r="U249" s="268"/>
      <c r="V249" s="269">
        <f>LEN(U249)</f>
        <v>0</v>
      </c>
      <c r="W249" s="270"/>
      <c r="X249" s="272"/>
      <c r="Y249" s="268"/>
      <c r="Z249" s="269">
        <f>LEN(Y249)</f>
        <v>0</v>
      </c>
      <c r="AA249" s="270"/>
      <c r="AB249" s="267">
        <v>5</v>
      </c>
      <c r="AC249" s="267"/>
      <c r="AD249" s="268"/>
      <c r="AE249" s="269">
        <f>LEN(AD249)</f>
        <v>0</v>
      </c>
      <c r="AF249" s="270"/>
      <c r="AG249" s="272"/>
      <c r="AH249" s="268"/>
      <c r="AI249" s="269">
        <f>LEN(AH249)</f>
        <v>0</v>
      </c>
      <c r="AK249" s="277">
        <v>5</v>
      </c>
      <c r="AL249" s="278">
        <v>5</v>
      </c>
      <c r="AM249" s="281" t="s">
        <v>754</v>
      </c>
      <c r="AN249" s="279">
        <f t="shared" si="218"/>
        <v>103</v>
      </c>
      <c r="AO249" s="282"/>
      <c r="AP249" s="278"/>
      <c r="AQ249" s="418" t="s">
        <v>1015</v>
      </c>
      <c r="AR249" s="284">
        <f>LEN(AQ249)</f>
        <v>99</v>
      </c>
      <c r="AT249" s="267">
        <v>5</v>
      </c>
      <c r="AU249" s="267"/>
      <c r="AV249" s="268"/>
      <c r="AW249" s="269">
        <f>LEN(AV249)</f>
        <v>0</v>
      </c>
      <c r="AX249" s="270"/>
      <c r="AY249" s="272"/>
      <c r="AZ249" s="268"/>
      <c r="BA249" s="269">
        <f>LEN(AZ249)</f>
        <v>0</v>
      </c>
    </row>
    <row r="250" spans="1:53" s="260" customFormat="1">
      <c r="A250" s="254">
        <v>6</v>
      </c>
      <c r="B250" s="267"/>
      <c r="C250" s="268"/>
      <c r="D250" s="269">
        <f t="shared" ref="D250:D254" si="219">LEN(C250)</f>
        <v>0</v>
      </c>
      <c r="E250" s="270"/>
      <c r="F250" s="272"/>
      <c r="G250" s="268"/>
      <c r="H250" s="269">
        <f t="shared" ref="H250:H254" si="220">LEN(G250)</f>
        <v>0</v>
      </c>
      <c r="I250" s="270"/>
      <c r="J250" s="267">
        <v>6</v>
      </c>
      <c r="K250" s="267"/>
      <c r="L250" s="268"/>
      <c r="M250" s="269">
        <f t="shared" ref="M250:M254" si="221">LEN(L250)</f>
        <v>0</v>
      </c>
      <c r="N250" s="270"/>
      <c r="O250" s="272"/>
      <c r="P250" s="268"/>
      <c r="Q250" s="269">
        <f t="shared" ref="Q250:Q254" si="222">LEN(P250)</f>
        <v>0</v>
      </c>
      <c r="R250" s="270"/>
      <c r="S250" s="267">
        <v>6</v>
      </c>
      <c r="T250" s="267"/>
      <c r="U250" s="268"/>
      <c r="V250" s="269">
        <f t="shared" ref="V250:V254" si="223">LEN(U250)</f>
        <v>0</v>
      </c>
      <c r="W250" s="270"/>
      <c r="X250" s="272"/>
      <c r="Y250" s="268"/>
      <c r="Z250" s="269">
        <f t="shared" ref="Z250:Z254" si="224">LEN(Y250)</f>
        <v>0</v>
      </c>
      <c r="AA250" s="270"/>
      <c r="AB250" s="267">
        <v>6</v>
      </c>
      <c r="AC250" s="267"/>
      <c r="AD250" s="268"/>
      <c r="AE250" s="269">
        <f t="shared" ref="AE250:AE254" si="225">LEN(AD250)</f>
        <v>0</v>
      </c>
      <c r="AF250" s="270"/>
      <c r="AG250" s="272"/>
      <c r="AH250" s="268"/>
      <c r="AI250" s="269">
        <f t="shared" ref="AI250:AI254" si="226">LEN(AH250)</f>
        <v>0</v>
      </c>
      <c r="AK250" s="277">
        <v>6</v>
      </c>
      <c r="AL250" s="278">
        <v>6</v>
      </c>
      <c r="AM250" s="418"/>
      <c r="AN250" s="279">
        <f t="shared" si="218"/>
        <v>0</v>
      </c>
      <c r="AO250" s="282"/>
      <c r="AP250" s="278"/>
      <c r="AQ250" s="418"/>
      <c r="AR250" s="284">
        <f t="shared" ref="AR250:AR254" si="227">LEN(AQ250)</f>
        <v>0</v>
      </c>
      <c r="AT250" s="267">
        <v>6</v>
      </c>
      <c r="AU250" s="267"/>
      <c r="AV250" s="268"/>
      <c r="AW250" s="269">
        <f t="shared" ref="AW250:AW254" si="228">LEN(AV250)</f>
        <v>0</v>
      </c>
      <c r="AX250" s="270"/>
      <c r="AY250" s="272"/>
      <c r="AZ250" s="268"/>
      <c r="BA250" s="269">
        <f t="shared" ref="BA250:BA254" si="229">LEN(AZ250)</f>
        <v>0</v>
      </c>
    </row>
    <row r="251" spans="1:53" s="260" customFormat="1">
      <c r="A251" s="254">
        <v>7</v>
      </c>
      <c r="B251" s="267"/>
      <c r="C251" s="268"/>
      <c r="D251" s="269">
        <f t="shared" si="219"/>
        <v>0</v>
      </c>
      <c r="E251" s="270"/>
      <c r="F251" s="272"/>
      <c r="G251" s="268"/>
      <c r="H251" s="269">
        <f t="shared" si="220"/>
        <v>0</v>
      </c>
      <c r="I251" s="270"/>
      <c r="J251" s="267">
        <v>7</v>
      </c>
      <c r="K251" s="267"/>
      <c r="L251" s="268"/>
      <c r="M251" s="269">
        <f t="shared" si="221"/>
        <v>0</v>
      </c>
      <c r="N251" s="270"/>
      <c r="O251" s="272"/>
      <c r="P251" s="268"/>
      <c r="Q251" s="269">
        <f t="shared" si="222"/>
        <v>0</v>
      </c>
      <c r="R251" s="270"/>
      <c r="S251" s="267">
        <v>7</v>
      </c>
      <c r="T251" s="267"/>
      <c r="U251" s="268"/>
      <c r="V251" s="269">
        <f t="shared" si="223"/>
        <v>0</v>
      </c>
      <c r="W251" s="270"/>
      <c r="X251" s="272"/>
      <c r="Y251" s="268"/>
      <c r="Z251" s="269">
        <f t="shared" si="224"/>
        <v>0</v>
      </c>
      <c r="AA251" s="270"/>
      <c r="AB251" s="267">
        <v>7</v>
      </c>
      <c r="AC251" s="267"/>
      <c r="AD251" s="268"/>
      <c r="AE251" s="269">
        <f t="shared" si="225"/>
        <v>0</v>
      </c>
      <c r="AF251" s="270"/>
      <c r="AG251" s="272"/>
      <c r="AH251" s="268"/>
      <c r="AI251" s="269">
        <f t="shared" si="226"/>
        <v>0</v>
      </c>
      <c r="AK251" s="277">
        <v>7</v>
      </c>
      <c r="AL251" s="278">
        <v>7</v>
      </c>
      <c r="AM251" s="418"/>
      <c r="AN251" s="279">
        <f t="shared" si="218"/>
        <v>0</v>
      </c>
      <c r="AO251" s="282"/>
      <c r="AP251" s="278"/>
      <c r="AQ251" s="418"/>
      <c r="AR251" s="284">
        <f t="shared" si="227"/>
        <v>0</v>
      </c>
      <c r="AT251" s="267">
        <v>7</v>
      </c>
      <c r="AU251" s="267"/>
      <c r="AV251" s="268"/>
      <c r="AW251" s="269">
        <f t="shared" si="228"/>
        <v>0</v>
      </c>
      <c r="AX251" s="270"/>
      <c r="AY251" s="272"/>
      <c r="AZ251" s="268"/>
      <c r="BA251" s="269">
        <f t="shared" si="229"/>
        <v>0</v>
      </c>
    </row>
    <row r="252" spans="1:53" s="260" customFormat="1">
      <c r="A252" s="254">
        <v>8</v>
      </c>
      <c r="B252" s="267"/>
      <c r="C252" s="268"/>
      <c r="D252" s="269">
        <f t="shared" si="219"/>
        <v>0</v>
      </c>
      <c r="E252" s="270"/>
      <c r="F252" s="272"/>
      <c r="G252" s="268"/>
      <c r="H252" s="269">
        <f t="shared" si="220"/>
        <v>0</v>
      </c>
      <c r="I252" s="270"/>
      <c r="J252" s="267">
        <v>8</v>
      </c>
      <c r="K252" s="267"/>
      <c r="L252" s="268"/>
      <c r="M252" s="269">
        <f t="shared" si="221"/>
        <v>0</v>
      </c>
      <c r="N252" s="270"/>
      <c r="O252" s="272"/>
      <c r="P252" s="268"/>
      <c r="Q252" s="269">
        <f t="shared" si="222"/>
        <v>0</v>
      </c>
      <c r="R252" s="270"/>
      <c r="S252" s="267">
        <v>8</v>
      </c>
      <c r="T252" s="267"/>
      <c r="U252" s="268"/>
      <c r="V252" s="269">
        <f t="shared" si="223"/>
        <v>0</v>
      </c>
      <c r="W252" s="270"/>
      <c r="X252" s="272"/>
      <c r="Y252" s="268"/>
      <c r="Z252" s="269">
        <f t="shared" si="224"/>
        <v>0</v>
      </c>
      <c r="AA252" s="270"/>
      <c r="AB252" s="267">
        <v>8</v>
      </c>
      <c r="AC252" s="267"/>
      <c r="AD252" s="268"/>
      <c r="AE252" s="269">
        <f t="shared" si="225"/>
        <v>0</v>
      </c>
      <c r="AF252" s="270"/>
      <c r="AG252" s="272"/>
      <c r="AH252" s="268"/>
      <c r="AI252" s="269">
        <f t="shared" si="226"/>
        <v>0</v>
      </c>
      <c r="AK252" s="277">
        <v>8</v>
      </c>
      <c r="AL252" s="278">
        <v>8</v>
      </c>
      <c r="AM252" s="281"/>
      <c r="AN252" s="279">
        <f t="shared" si="218"/>
        <v>0</v>
      </c>
      <c r="AO252" s="282"/>
      <c r="AP252" s="278"/>
      <c r="AQ252" s="418"/>
      <c r="AR252" s="284">
        <f t="shared" si="227"/>
        <v>0</v>
      </c>
      <c r="AT252" s="267">
        <v>8</v>
      </c>
      <c r="AU252" s="267"/>
      <c r="AV252" s="268"/>
      <c r="AW252" s="269">
        <f t="shared" si="228"/>
        <v>0</v>
      </c>
      <c r="AX252" s="270"/>
      <c r="AY252" s="272"/>
      <c r="AZ252" s="268"/>
      <c r="BA252" s="269">
        <f t="shared" si="229"/>
        <v>0</v>
      </c>
    </row>
    <row r="253" spans="1:53" s="260" customFormat="1">
      <c r="A253" s="254">
        <v>9</v>
      </c>
      <c r="B253" s="267"/>
      <c r="C253" s="268"/>
      <c r="D253" s="269">
        <f t="shared" si="219"/>
        <v>0</v>
      </c>
      <c r="E253" s="270"/>
      <c r="F253" s="272"/>
      <c r="G253" s="268"/>
      <c r="H253" s="269">
        <f t="shared" si="220"/>
        <v>0</v>
      </c>
      <c r="I253" s="270"/>
      <c r="J253" s="267">
        <v>9</v>
      </c>
      <c r="K253" s="267"/>
      <c r="L253" s="268"/>
      <c r="M253" s="269">
        <f t="shared" si="221"/>
        <v>0</v>
      </c>
      <c r="N253" s="270"/>
      <c r="O253" s="272"/>
      <c r="P253" s="268"/>
      <c r="Q253" s="269">
        <f t="shared" si="222"/>
        <v>0</v>
      </c>
      <c r="R253" s="270"/>
      <c r="S253" s="267">
        <v>9</v>
      </c>
      <c r="T253" s="267"/>
      <c r="U253" s="268"/>
      <c r="V253" s="269">
        <f t="shared" si="223"/>
        <v>0</v>
      </c>
      <c r="W253" s="270"/>
      <c r="X253" s="272"/>
      <c r="Y253" s="268"/>
      <c r="Z253" s="269">
        <f t="shared" si="224"/>
        <v>0</v>
      </c>
      <c r="AA253" s="270"/>
      <c r="AB253" s="267">
        <v>9</v>
      </c>
      <c r="AC253" s="267"/>
      <c r="AD253" s="268"/>
      <c r="AE253" s="269">
        <f t="shared" si="225"/>
        <v>0</v>
      </c>
      <c r="AF253" s="270"/>
      <c r="AG253" s="272"/>
      <c r="AH253" s="268"/>
      <c r="AI253" s="269">
        <f t="shared" si="226"/>
        <v>0</v>
      </c>
      <c r="AK253" s="277">
        <v>9</v>
      </c>
      <c r="AL253" s="278">
        <v>9</v>
      </c>
      <c r="AM253" s="281"/>
      <c r="AN253" s="279">
        <f t="shared" si="218"/>
        <v>0</v>
      </c>
      <c r="AO253" s="282"/>
      <c r="AP253" s="278"/>
      <c r="AQ253" s="286"/>
      <c r="AR253" s="284">
        <f t="shared" si="227"/>
        <v>0</v>
      </c>
      <c r="AT253" s="267">
        <v>9</v>
      </c>
      <c r="AU253" s="267"/>
      <c r="AV253" s="268"/>
      <c r="AW253" s="269">
        <f t="shared" si="228"/>
        <v>0</v>
      </c>
      <c r="AX253" s="270"/>
      <c r="AY253" s="272"/>
      <c r="AZ253" s="268"/>
      <c r="BA253" s="269">
        <f t="shared" si="229"/>
        <v>0</v>
      </c>
    </row>
    <row r="254" spans="1:53" s="260" customFormat="1">
      <c r="A254" s="254">
        <v>10</v>
      </c>
      <c r="B254" s="267"/>
      <c r="C254" s="268"/>
      <c r="D254" s="269">
        <f t="shared" si="219"/>
        <v>0</v>
      </c>
      <c r="E254" s="270"/>
      <c r="F254" s="272"/>
      <c r="G254" s="268"/>
      <c r="H254" s="269">
        <f t="shared" si="220"/>
        <v>0</v>
      </c>
      <c r="I254" s="270"/>
      <c r="J254" s="267">
        <v>10</v>
      </c>
      <c r="K254" s="267"/>
      <c r="L254" s="268"/>
      <c r="M254" s="269">
        <f t="shared" si="221"/>
        <v>0</v>
      </c>
      <c r="N254" s="270"/>
      <c r="O254" s="272"/>
      <c r="P254" s="268"/>
      <c r="Q254" s="269">
        <f t="shared" si="222"/>
        <v>0</v>
      </c>
      <c r="R254" s="270"/>
      <c r="S254" s="267">
        <v>10</v>
      </c>
      <c r="T254" s="267"/>
      <c r="U254" s="268"/>
      <c r="V254" s="269">
        <f t="shared" si="223"/>
        <v>0</v>
      </c>
      <c r="W254" s="270"/>
      <c r="X254" s="272"/>
      <c r="Y254" s="268"/>
      <c r="Z254" s="269">
        <f t="shared" si="224"/>
        <v>0</v>
      </c>
      <c r="AA254" s="270"/>
      <c r="AB254" s="267">
        <v>10</v>
      </c>
      <c r="AC254" s="267"/>
      <c r="AD254" s="268"/>
      <c r="AE254" s="269">
        <f t="shared" si="225"/>
        <v>0</v>
      </c>
      <c r="AF254" s="270"/>
      <c r="AG254" s="272"/>
      <c r="AH254" s="268"/>
      <c r="AI254" s="269">
        <f t="shared" si="226"/>
        <v>0</v>
      </c>
      <c r="AK254" s="254">
        <v>10</v>
      </c>
      <c r="AL254" s="255"/>
      <c r="AM254" s="252"/>
      <c r="AN254" s="256">
        <f t="shared" si="218"/>
        <v>0</v>
      </c>
      <c r="AO254" s="257"/>
      <c r="AP254" s="255"/>
      <c r="AQ254" s="252"/>
      <c r="AR254" s="259">
        <f t="shared" si="227"/>
        <v>0</v>
      </c>
      <c r="AT254" s="267">
        <v>10</v>
      </c>
      <c r="AU254" s="267"/>
      <c r="AV254" s="268"/>
      <c r="AW254" s="269">
        <f t="shared" si="228"/>
        <v>0</v>
      </c>
      <c r="AX254" s="270"/>
      <c r="AY254" s="272"/>
      <c r="AZ254" s="268"/>
      <c r="BA254" s="269">
        <f t="shared" si="229"/>
        <v>0</v>
      </c>
    </row>
    <row r="255" spans="1:53">
      <c r="A255" s="165"/>
      <c r="B255" s="175"/>
      <c r="C255" s="176" t="s">
        <v>181</v>
      </c>
      <c r="D255" s="177">
        <f>COUNTA(C245:C254)</f>
        <v>0</v>
      </c>
      <c r="E255" s="172"/>
      <c r="F255" s="175"/>
      <c r="G255" s="176" t="s">
        <v>181</v>
      </c>
      <c r="H255" s="177">
        <f>COUNTA(G245:G254)</f>
        <v>0</v>
      </c>
      <c r="I255" s="171"/>
      <c r="J255" s="175"/>
      <c r="K255" s="175"/>
      <c r="L255" s="176" t="s">
        <v>181</v>
      </c>
      <c r="M255" s="177">
        <f>COUNTA(L245:L254)</f>
        <v>0</v>
      </c>
      <c r="N255" s="172"/>
      <c r="O255" s="175"/>
      <c r="P255" s="176" t="s">
        <v>181</v>
      </c>
      <c r="Q255" s="177">
        <f>COUNTA(P245:P254)</f>
        <v>0</v>
      </c>
      <c r="R255" s="171"/>
      <c r="S255" s="175"/>
      <c r="T255" s="175"/>
      <c r="U255" s="176" t="s">
        <v>181</v>
      </c>
      <c r="V255" s="177">
        <f>COUNTA(U245:U254)</f>
        <v>0</v>
      </c>
      <c r="W255" s="172"/>
      <c r="X255" s="175"/>
      <c r="Y255" s="176" t="s">
        <v>181</v>
      </c>
      <c r="Z255" s="177">
        <f>COUNTA(Y245:Y254)</f>
        <v>0</v>
      </c>
      <c r="AA255" s="171"/>
      <c r="AB255" s="175"/>
      <c r="AC255" s="175"/>
      <c r="AD255" s="176" t="s">
        <v>181</v>
      </c>
      <c r="AE255" s="177">
        <f>COUNTA(AD245:AD254)</f>
        <v>0</v>
      </c>
      <c r="AF255" s="172"/>
      <c r="AG255" s="175"/>
      <c r="AH255" s="176" t="s">
        <v>181</v>
      </c>
      <c r="AI255" s="177">
        <f>COUNTA(AH245:AH254)</f>
        <v>0</v>
      </c>
      <c r="AK255" s="165"/>
      <c r="AL255" s="165"/>
      <c r="AM255" s="166" t="s">
        <v>181</v>
      </c>
      <c r="AN255" s="167">
        <f>COUNTA(AM245:AM254)</f>
        <v>5</v>
      </c>
      <c r="AO255" s="161"/>
      <c r="AP255" s="165"/>
      <c r="AQ255" s="166" t="s">
        <v>181</v>
      </c>
      <c r="AR255" s="167">
        <f>COUNTA(AQ245:AQ254)</f>
        <v>5</v>
      </c>
      <c r="AT255" s="175"/>
      <c r="AU255" s="175"/>
      <c r="AV255" s="176" t="s">
        <v>181</v>
      </c>
      <c r="AW255" s="177">
        <f>COUNTA(AV245:AV254)</f>
        <v>0</v>
      </c>
      <c r="AX255" s="172"/>
      <c r="AY255" s="175"/>
      <c r="AZ255" s="176" t="s">
        <v>181</v>
      </c>
      <c r="BA255" s="177">
        <f>COUNTA(AZ245:AZ254)</f>
        <v>0</v>
      </c>
    </row>
    <row r="256" spans="1:53"/>
    <row r="257" spans="1:53"/>
    <row r="258" spans="1:53" ht="18.75">
      <c r="A258" s="161"/>
      <c r="B258" s="458" t="s">
        <v>196</v>
      </c>
      <c r="C258" s="458"/>
      <c r="D258" s="458"/>
      <c r="E258" s="458"/>
      <c r="F258" s="458"/>
      <c r="G258" s="458"/>
      <c r="H258" s="458"/>
      <c r="J258" s="161"/>
      <c r="K258" s="458" t="s">
        <v>196</v>
      </c>
      <c r="L258" s="458"/>
      <c r="M258" s="458"/>
      <c r="N258" s="458"/>
      <c r="O258" s="458"/>
      <c r="P258" s="458"/>
      <c r="Q258" s="458"/>
      <c r="S258" s="161"/>
      <c r="T258" s="458" t="s">
        <v>196</v>
      </c>
      <c r="U258" s="458"/>
      <c r="V258" s="458"/>
      <c r="W258" s="458"/>
      <c r="X258" s="458"/>
      <c r="Y258" s="458"/>
      <c r="Z258" s="458"/>
      <c r="AB258" s="161"/>
      <c r="AC258" s="458" t="s">
        <v>196</v>
      </c>
      <c r="AD258" s="458"/>
      <c r="AE258" s="458"/>
      <c r="AF258" s="458"/>
      <c r="AG258" s="458"/>
      <c r="AH258" s="458"/>
      <c r="AI258" s="458"/>
      <c r="AK258" s="161"/>
      <c r="AL258" s="458" t="s">
        <v>196</v>
      </c>
      <c r="AM258" s="458"/>
      <c r="AN258" s="458"/>
      <c r="AO258" s="458"/>
      <c r="AP258" s="458"/>
      <c r="AQ258" s="458"/>
      <c r="AR258" s="458"/>
      <c r="AT258" s="161"/>
      <c r="AU258" s="458" t="s">
        <v>196</v>
      </c>
      <c r="AV258" s="458"/>
      <c r="AW258" s="458"/>
      <c r="AX258" s="458"/>
      <c r="AY258" s="458"/>
      <c r="AZ258" s="458"/>
      <c r="BA258" s="458"/>
    </row>
    <row r="259" spans="1:53">
      <c r="A259" s="168"/>
      <c r="B259" s="168"/>
      <c r="C259" s="168"/>
      <c r="D259" s="168"/>
      <c r="E259" s="168"/>
      <c r="F259" s="168"/>
      <c r="G259" s="168"/>
      <c r="H259" s="168"/>
      <c r="J259" s="168"/>
      <c r="K259" s="168"/>
      <c r="L259" s="168"/>
      <c r="M259" s="168"/>
      <c r="N259" s="168"/>
      <c r="O259" s="168"/>
      <c r="P259" s="168"/>
      <c r="Q259" s="168"/>
      <c r="S259" s="168"/>
      <c r="T259" s="168"/>
      <c r="U259" s="168"/>
      <c r="V259" s="168"/>
      <c r="W259" s="168"/>
      <c r="X259" s="168"/>
      <c r="Y259" s="168"/>
      <c r="Z259" s="168"/>
      <c r="AB259" s="168"/>
      <c r="AC259" s="168"/>
      <c r="AD259" s="168"/>
      <c r="AE259" s="168"/>
      <c r="AF259" s="168"/>
      <c r="AG259" s="168"/>
      <c r="AH259" s="168"/>
      <c r="AI259" s="168"/>
      <c r="AK259" s="168"/>
      <c r="AL259" s="168"/>
      <c r="AM259" s="168"/>
      <c r="AN259" s="168"/>
      <c r="AO259" s="168"/>
      <c r="AP259" s="168"/>
      <c r="AQ259" s="168"/>
      <c r="AR259" s="168"/>
      <c r="AT259" s="168"/>
      <c r="AU259" s="168"/>
      <c r="AV259" s="168"/>
      <c r="AW259" s="168"/>
      <c r="AX259" s="168"/>
      <c r="AY259" s="168"/>
      <c r="AZ259" s="168"/>
      <c r="BA259" s="168"/>
    </row>
    <row r="260" spans="1:53">
      <c r="A260" s="455" t="s">
        <v>22</v>
      </c>
      <c r="B260" s="455" t="s">
        <v>178</v>
      </c>
      <c r="C260" s="457" t="s">
        <v>179</v>
      </c>
      <c r="D260" s="455" t="s">
        <v>180</v>
      </c>
      <c r="E260" s="164"/>
      <c r="F260" s="455" t="s">
        <v>178</v>
      </c>
      <c r="G260" s="457" t="s">
        <v>179</v>
      </c>
      <c r="H260" s="455" t="s">
        <v>180</v>
      </c>
      <c r="J260" s="455" t="s">
        <v>22</v>
      </c>
      <c r="K260" s="455" t="s">
        <v>178</v>
      </c>
      <c r="L260" s="457" t="s">
        <v>179</v>
      </c>
      <c r="M260" s="455" t="s">
        <v>180</v>
      </c>
      <c r="N260" s="164"/>
      <c r="O260" s="455" t="s">
        <v>178</v>
      </c>
      <c r="P260" s="457" t="s">
        <v>179</v>
      </c>
      <c r="Q260" s="455" t="s">
        <v>180</v>
      </c>
      <c r="S260" s="455" t="s">
        <v>22</v>
      </c>
      <c r="T260" s="455" t="s">
        <v>178</v>
      </c>
      <c r="U260" s="457" t="s">
        <v>179</v>
      </c>
      <c r="V260" s="455" t="s">
        <v>180</v>
      </c>
      <c r="W260" s="164"/>
      <c r="X260" s="455" t="s">
        <v>178</v>
      </c>
      <c r="Y260" s="457" t="s">
        <v>179</v>
      </c>
      <c r="Z260" s="455" t="s">
        <v>180</v>
      </c>
      <c r="AB260" s="455" t="s">
        <v>22</v>
      </c>
      <c r="AC260" s="455" t="s">
        <v>178</v>
      </c>
      <c r="AD260" s="457" t="s">
        <v>179</v>
      </c>
      <c r="AE260" s="455" t="s">
        <v>180</v>
      </c>
      <c r="AF260" s="164"/>
      <c r="AG260" s="455" t="s">
        <v>178</v>
      </c>
      <c r="AH260" s="457" t="s">
        <v>179</v>
      </c>
      <c r="AI260" s="455" t="s">
        <v>180</v>
      </c>
      <c r="AK260" s="455" t="s">
        <v>22</v>
      </c>
      <c r="AL260" s="455" t="s">
        <v>178</v>
      </c>
      <c r="AM260" s="457" t="s">
        <v>179</v>
      </c>
      <c r="AN260" s="455" t="s">
        <v>180</v>
      </c>
      <c r="AO260" s="164"/>
      <c r="AP260" s="455" t="s">
        <v>178</v>
      </c>
      <c r="AQ260" s="457" t="s">
        <v>179</v>
      </c>
      <c r="AR260" s="455" t="s">
        <v>180</v>
      </c>
      <c r="AT260" s="455" t="s">
        <v>22</v>
      </c>
      <c r="AU260" s="455" t="s">
        <v>178</v>
      </c>
      <c r="AV260" s="457" t="s">
        <v>179</v>
      </c>
      <c r="AW260" s="455" t="s">
        <v>180</v>
      </c>
      <c r="AX260" s="164"/>
      <c r="AY260" s="455" t="s">
        <v>178</v>
      </c>
      <c r="AZ260" s="457" t="s">
        <v>179</v>
      </c>
      <c r="BA260" s="455" t="s">
        <v>180</v>
      </c>
    </row>
    <row r="261" spans="1:53">
      <c r="A261" s="456"/>
      <c r="B261" s="456"/>
      <c r="C261" s="457"/>
      <c r="D261" s="456"/>
      <c r="E261" s="161"/>
      <c r="F261" s="456"/>
      <c r="G261" s="457"/>
      <c r="H261" s="456"/>
      <c r="J261" s="456"/>
      <c r="K261" s="456"/>
      <c r="L261" s="457"/>
      <c r="M261" s="456"/>
      <c r="N261" s="161"/>
      <c r="O261" s="456"/>
      <c r="P261" s="457"/>
      <c r="Q261" s="456"/>
      <c r="S261" s="456"/>
      <c r="T261" s="456"/>
      <c r="U261" s="457"/>
      <c r="V261" s="456"/>
      <c r="W261" s="161"/>
      <c r="X261" s="456"/>
      <c r="Y261" s="457"/>
      <c r="Z261" s="456"/>
      <c r="AB261" s="456"/>
      <c r="AC261" s="456"/>
      <c r="AD261" s="457"/>
      <c r="AE261" s="456"/>
      <c r="AF261" s="161"/>
      <c r="AG261" s="456"/>
      <c r="AH261" s="457"/>
      <c r="AI261" s="456"/>
      <c r="AK261" s="456"/>
      <c r="AL261" s="456"/>
      <c r="AM261" s="457"/>
      <c r="AN261" s="456"/>
      <c r="AO261" s="161"/>
      <c r="AP261" s="456"/>
      <c r="AQ261" s="457"/>
      <c r="AR261" s="456"/>
      <c r="AT261" s="456"/>
      <c r="AU261" s="456"/>
      <c r="AV261" s="457"/>
      <c r="AW261" s="456"/>
      <c r="AX261" s="161"/>
      <c r="AY261" s="456"/>
      <c r="AZ261" s="457"/>
      <c r="BA261" s="456"/>
    </row>
    <row r="262" spans="1:53" s="296" customFormat="1" ht="120">
      <c r="A262" s="284">
        <v>1</v>
      </c>
      <c r="B262" s="279">
        <v>1</v>
      </c>
      <c r="C262" s="286" t="s">
        <v>600</v>
      </c>
      <c r="D262" s="279">
        <f t="shared" ref="D262:D270" si="230">LEN(C262)</f>
        <v>269</v>
      </c>
      <c r="E262" s="283"/>
      <c r="F262" s="279">
        <v>1</v>
      </c>
      <c r="G262" s="286" t="s">
        <v>855</v>
      </c>
      <c r="H262" s="279">
        <f t="shared" ref="H262:H270" si="231">LEN(G262)</f>
        <v>246</v>
      </c>
      <c r="I262" s="283"/>
      <c r="J262" s="279">
        <v>1</v>
      </c>
      <c r="K262" s="279">
        <v>1</v>
      </c>
      <c r="L262" s="286" t="s">
        <v>620</v>
      </c>
      <c r="M262" s="279">
        <f t="shared" ref="M262:M270" si="232">LEN(L262)</f>
        <v>208</v>
      </c>
      <c r="N262" s="283"/>
      <c r="O262" s="279">
        <v>1</v>
      </c>
      <c r="P262" s="286" t="s">
        <v>856</v>
      </c>
      <c r="Q262" s="279">
        <f t="shared" ref="Q262:Q270" si="233">LEN(P262)</f>
        <v>248</v>
      </c>
      <c r="R262" s="283"/>
      <c r="S262" s="279">
        <v>1</v>
      </c>
      <c r="T262" s="279">
        <v>1</v>
      </c>
      <c r="U262" s="286" t="s">
        <v>650</v>
      </c>
      <c r="V262" s="279">
        <f t="shared" ref="V262:V270" si="234">LEN(U262)</f>
        <v>127</v>
      </c>
      <c r="W262" s="283"/>
      <c r="X262" s="279">
        <v>1</v>
      </c>
      <c r="Y262" s="286" t="s">
        <v>651</v>
      </c>
      <c r="Z262" s="279">
        <f t="shared" ref="Z262:Z270" si="235">LEN(Y262)</f>
        <v>160</v>
      </c>
      <c r="AA262" s="283"/>
      <c r="AB262" s="279">
        <v>1</v>
      </c>
      <c r="AC262" s="279">
        <v>1</v>
      </c>
      <c r="AD262" s="286" t="s">
        <v>700</v>
      </c>
      <c r="AE262" s="279">
        <f t="shared" ref="AE262:AE270" si="236">LEN(AD262)</f>
        <v>197</v>
      </c>
      <c r="AF262" s="283"/>
      <c r="AG262" s="279">
        <v>1</v>
      </c>
      <c r="AH262" s="286" t="s">
        <v>701</v>
      </c>
      <c r="AI262" s="279">
        <f t="shared" ref="AI262:AI270" si="237">LEN(AH262)</f>
        <v>114</v>
      </c>
      <c r="AJ262" s="283"/>
      <c r="AK262" s="279">
        <v>1</v>
      </c>
      <c r="AL262" s="279">
        <v>1</v>
      </c>
      <c r="AM262" s="286" t="s">
        <v>755</v>
      </c>
      <c r="AN262" s="279">
        <f t="shared" ref="AN262:AN270" si="238">LEN(AM262)</f>
        <v>206</v>
      </c>
      <c r="AO262" s="283"/>
      <c r="AP262" s="279">
        <v>1</v>
      </c>
      <c r="AQ262" s="286" t="s">
        <v>756</v>
      </c>
      <c r="AR262" s="279">
        <f t="shared" ref="AR262:AR270" si="239">LEN(AQ262)</f>
        <v>159</v>
      </c>
      <c r="AS262" s="283"/>
      <c r="AT262" s="279">
        <v>1</v>
      </c>
      <c r="AU262" s="279">
        <v>1</v>
      </c>
      <c r="AV262" s="286" t="s">
        <v>791</v>
      </c>
      <c r="AW262" s="279">
        <f t="shared" ref="AW262:AW270" si="240">LEN(AV262)</f>
        <v>145</v>
      </c>
      <c r="AX262" s="283"/>
      <c r="AY262" s="279">
        <v>1</v>
      </c>
      <c r="AZ262" s="286" t="s">
        <v>792</v>
      </c>
      <c r="BA262" s="279">
        <f t="shared" ref="BA262:BA270" si="241">LEN(AZ262)</f>
        <v>233</v>
      </c>
    </row>
    <row r="263" spans="1:53" s="296" customFormat="1" ht="105">
      <c r="A263" s="284">
        <v>2</v>
      </c>
      <c r="B263" s="279">
        <v>2</v>
      </c>
      <c r="C263" s="281" t="s">
        <v>857</v>
      </c>
      <c r="D263" s="279">
        <f t="shared" si="230"/>
        <v>241</v>
      </c>
      <c r="E263" s="283"/>
      <c r="F263" s="279">
        <v>2</v>
      </c>
      <c r="G263" s="286" t="s">
        <v>601</v>
      </c>
      <c r="H263" s="279">
        <f t="shared" si="231"/>
        <v>144</v>
      </c>
      <c r="I263" s="283"/>
      <c r="J263" s="279">
        <v>2</v>
      </c>
      <c r="K263" s="279">
        <v>2</v>
      </c>
      <c r="L263" s="281" t="s">
        <v>858</v>
      </c>
      <c r="M263" s="279">
        <f t="shared" si="232"/>
        <v>212</v>
      </c>
      <c r="N263" s="283"/>
      <c r="O263" s="279">
        <v>2</v>
      </c>
      <c r="P263" s="286" t="s">
        <v>859</v>
      </c>
      <c r="Q263" s="279">
        <f t="shared" si="233"/>
        <v>157</v>
      </c>
      <c r="R263" s="283"/>
      <c r="S263" s="279">
        <v>2</v>
      </c>
      <c r="T263" s="279">
        <v>2</v>
      </c>
      <c r="U263" s="281" t="s">
        <v>652</v>
      </c>
      <c r="V263" s="279">
        <f t="shared" si="234"/>
        <v>119</v>
      </c>
      <c r="W263" s="283"/>
      <c r="X263" s="279">
        <v>2</v>
      </c>
      <c r="Y263" s="286" t="s">
        <v>653</v>
      </c>
      <c r="Z263" s="279">
        <f t="shared" si="235"/>
        <v>163</v>
      </c>
      <c r="AA263" s="283"/>
      <c r="AB263" s="279">
        <v>2</v>
      </c>
      <c r="AC263" s="279">
        <v>2</v>
      </c>
      <c r="AD263" s="281" t="s">
        <v>702</v>
      </c>
      <c r="AE263" s="279">
        <f t="shared" si="236"/>
        <v>141</v>
      </c>
      <c r="AF263" s="283"/>
      <c r="AG263" s="279">
        <v>2</v>
      </c>
      <c r="AH263" s="286" t="s">
        <v>860</v>
      </c>
      <c r="AI263" s="279">
        <f t="shared" si="237"/>
        <v>128</v>
      </c>
      <c r="AJ263" s="283"/>
      <c r="AK263" s="279">
        <v>2</v>
      </c>
      <c r="AL263" s="279">
        <v>2</v>
      </c>
      <c r="AM263" s="281" t="s">
        <v>861</v>
      </c>
      <c r="AN263" s="279">
        <f t="shared" si="238"/>
        <v>206</v>
      </c>
      <c r="AO263" s="283"/>
      <c r="AP263" s="279">
        <v>2</v>
      </c>
      <c r="AQ263" s="286" t="s">
        <v>757</v>
      </c>
      <c r="AR263" s="279">
        <f t="shared" si="239"/>
        <v>97</v>
      </c>
      <c r="AS263" s="283"/>
      <c r="AT263" s="279">
        <v>2</v>
      </c>
      <c r="AU263" s="279">
        <v>2</v>
      </c>
      <c r="AV263" s="281" t="s">
        <v>793</v>
      </c>
      <c r="AW263" s="279">
        <f t="shared" si="240"/>
        <v>246</v>
      </c>
      <c r="AX263" s="283"/>
      <c r="AY263" s="279">
        <v>2</v>
      </c>
      <c r="AZ263" s="286" t="s">
        <v>794</v>
      </c>
      <c r="BA263" s="279">
        <f t="shared" si="241"/>
        <v>148</v>
      </c>
    </row>
    <row r="264" spans="1:53" s="296" customFormat="1" ht="105">
      <c r="A264" s="284">
        <v>3</v>
      </c>
      <c r="B264" s="279">
        <v>3</v>
      </c>
      <c r="C264" s="286" t="s">
        <v>862</v>
      </c>
      <c r="D264" s="279">
        <f t="shared" si="230"/>
        <v>213</v>
      </c>
      <c r="E264" s="283"/>
      <c r="F264" s="279">
        <v>3</v>
      </c>
      <c r="G264" s="286" t="s">
        <v>863</v>
      </c>
      <c r="H264" s="279">
        <f t="shared" si="231"/>
        <v>232</v>
      </c>
      <c r="I264" s="283"/>
      <c r="J264" s="279">
        <v>3</v>
      </c>
      <c r="K264" s="279">
        <v>3</v>
      </c>
      <c r="L264" s="286" t="s">
        <v>864</v>
      </c>
      <c r="M264" s="279">
        <f t="shared" si="232"/>
        <v>201</v>
      </c>
      <c r="N264" s="283"/>
      <c r="O264" s="279">
        <v>3</v>
      </c>
      <c r="P264" s="286" t="s">
        <v>603</v>
      </c>
      <c r="Q264" s="279">
        <f t="shared" si="233"/>
        <v>152</v>
      </c>
      <c r="R264" s="283"/>
      <c r="S264" s="279">
        <v>3</v>
      </c>
      <c r="T264" s="279">
        <v>3</v>
      </c>
      <c r="U264" s="286" t="s">
        <v>654</v>
      </c>
      <c r="V264" s="279">
        <f t="shared" si="234"/>
        <v>253</v>
      </c>
      <c r="W264" s="283"/>
      <c r="X264" s="279">
        <v>3</v>
      </c>
      <c r="Y264" s="286" t="s">
        <v>655</v>
      </c>
      <c r="Z264" s="279">
        <f t="shared" si="235"/>
        <v>39</v>
      </c>
      <c r="AA264" s="283"/>
      <c r="AB264" s="279">
        <v>3</v>
      </c>
      <c r="AC264" s="279">
        <v>3</v>
      </c>
      <c r="AD264" s="286" t="s">
        <v>703</v>
      </c>
      <c r="AE264" s="279">
        <f t="shared" si="236"/>
        <v>238</v>
      </c>
      <c r="AF264" s="283"/>
      <c r="AG264" s="279">
        <v>3</v>
      </c>
      <c r="AH264" s="286" t="s">
        <v>704</v>
      </c>
      <c r="AI264" s="279">
        <f t="shared" si="237"/>
        <v>162</v>
      </c>
      <c r="AJ264" s="283"/>
      <c r="AK264" s="279">
        <v>3</v>
      </c>
      <c r="AL264" s="279">
        <v>3</v>
      </c>
      <c r="AM264" s="286" t="s">
        <v>865</v>
      </c>
      <c r="AN264" s="279">
        <f t="shared" si="238"/>
        <v>157</v>
      </c>
      <c r="AO264" s="283"/>
      <c r="AP264" s="279">
        <v>3</v>
      </c>
      <c r="AQ264" s="286" t="s">
        <v>758</v>
      </c>
      <c r="AR264" s="279">
        <f t="shared" si="239"/>
        <v>89</v>
      </c>
      <c r="AS264" s="283"/>
      <c r="AT264" s="279">
        <v>3</v>
      </c>
      <c r="AU264" s="279">
        <v>3</v>
      </c>
      <c r="AV264" s="286" t="s">
        <v>795</v>
      </c>
      <c r="AW264" s="279">
        <f t="shared" si="240"/>
        <v>155</v>
      </c>
      <c r="AX264" s="283"/>
      <c r="AY264" s="279">
        <v>3</v>
      </c>
      <c r="AZ264" s="286" t="s">
        <v>796</v>
      </c>
      <c r="BA264" s="279">
        <f t="shared" si="241"/>
        <v>182</v>
      </c>
    </row>
    <row r="265" spans="1:53" s="296" customFormat="1" ht="90">
      <c r="A265" s="284">
        <v>4</v>
      </c>
      <c r="B265" s="279">
        <v>4</v>
      </c>
      <c r="C265" s="286" t="s">
        <v>602</v>
      </c>
      <c r="D265" s="279">
        <f t="shared" si="230"/>
        <v>151</v>
      </c>
      <c r="E265" s="283"/>
      <c r="F265" s="279">
        <v>4</v>
      </c>
      <c r="G265" s="286" t="s">
        <v>603</v>
      </c>
      <c r="H265" s="279">
        <f t="shared" si="231"/>
        <v>152</v>
      </c>
      <c r="I265" s="283"/>
      <c r="J265" s="279">
        <v>4</v>
      </c>
      <c r="K265" s="279">
        <v>4</v>
      </c>
      <c r="L265" s="286" t="s">
        <v>866</v>
      </c>
      <c r="M265" s="279">
        <f t="shared" si="232"/>
        <v>249</v>
      </c>
      <c r="N265" s="283"/>
      <c r="O265" s="279">
        <v>4</v>
      </c>
      <c r="P265" s="286" t="s">
        <v>604</v>
      </c>
      <c r="Q265" s="279">
        <f t="shared" si="233"/>
        <v>191</v>
      </c>
      <c r="R265" s="283"/>
      <c r="S265" s="279">
        <v>4</v>
      </c>
      <c r="T265" s="279">
        <v>4</v>
      </c>
      <c r="U265" s="286" t="s">
        <v>656</v>
      </c>
      <c r="V265" s="279">
        <f t="shared" si="234"/>
        <v>173</v>
      </c>
      <c r="W265" s="283"/>
      <c r="X265" s="279">
        <v>4</v>
      </c>
      <c r="Y265" s="286" t="s">
        <v>657</v>
      </c>
      <c r="Z265" s="279">
        <f t="shared" si="235"/>
        <v>233</v>
      </c>
      <c r="AA265" s="283"/>
      <c r="AB265" s="279">
        <v>4</v>
      </c>
      <c r="AC265" s="279">
        <v>4</v>
      </c>
      <c r="AD265" s="286" t="s">
        <v>705</v>
      </c>
      <c r="AE265" s="279">
        <f t="shared" si="236"/>
        <v>205</v>
      </c>
      <c r="AF265" s="283"/>
      <c r="AG265" s="279">
        <v>4</v>
      </c>
      <c r="AH265" s="286" t="s">
        <v>655</v>
      </c>
      <c r="AI265" s="279">
        <f t="shared" si="237"/>
        <v>39</v>
      </c>
      <c r="AJ265" s="283"/>
      <c r="AK265" s="279">
        <v>4</v>
      </c>
      <c r="AL265" s="279">
        <v>4</v>
      </c>
      <c r="AM265" s="416" t="s">
        <v>1016</v>
      </c>
      <c r="AN265" s="279">
        <f t="shared" si="238"/>
        <v>59</v>
      </c>
      <c r="AO265" s="283"/>
      <c r="AP265" s="279">
        <v>4</v>
      </c>
      <c r="AQ265" s="286" t="s">
        <v>759</v>
      </c>
      <c r="AR265" s="279">
        <f t="shared" si="239"/>
        <v>153</v>
      </c>
      <c r="AS265" s="283"/>
      <c r="AT265" s="279">
        <v>4</v>
      </c>
      <c r="AU265" s="279">
        <v>4</v>
      </c>
      <c r="AV265" s="286" t="s">
        <v>797</v>
      </c>
      <c r="AW265" s="279">
        <f t="shared" si="240"/>
        <v>182</v>
      </c>
      <c r="AX265" s="283"/>
      <c r="AY265" s="279">
        <v>4</v>
      </c>
      <c r="AZ265" s="286" t="s">
        <v>798</v>
      </c>
      <c r="BA265" s="279">
        <f t="shared" si="241"/>
        <v>85</v>
      </c>
    </row>
    <row r="266" spans="1:53" s="296" customFormat="1" ht="105">
      <c r="A266" s="284">
        <v>5</v>
      </c>
      <c r="B266" s="279">
        <v>5</v>
      </c>
      <c r="C266" s="286" t="s">
        <v>867</v>
      </c>
      <c r="D266" s="279">
        <f t="shared" si="230"/>
        <v>262</v>
      </c>
      <c r="E266" s="283"/>
      <c r="F266" s="279">
        <v>5</v>
      </c>
      <c r="G266" s="286" t="s">
        <v>868</v>
      </c>
      <c r="H266" s="279">
        <f t="shared" si="231"/>
        <v>152</v>
      </c>
      <c r="I266" s="283"/>
      <c r="J266" s="279">
        <v>5</v>
      </c>
      <c r="K266" s="279">
        <v>5</v>
      </c>
      <c r="L266" s="286" t="s">
        <v>869</v>
      </c>
      <c r="M266" s="279">
        <f t="shared" si="232"/>
        <v>154</v>
      </c>
      <c r="N266" s="283"/>
      <c r="O266" s="279">
        <v>5</v>
      </c>
      <c r="P266" s="286" t="s">
        <v>870</v>
      </c>
      <c r="Q266" s="279">
        <f t="shared" si="233"/>
        <v>130</v>
      </c>
      <c r="R266" s="283"/>
      <c r="S266" s="279">
        <v>5</v>
      </c>
      <c r="T266" s="279">
        <v>5</v>
      </c>
      <c r="U266" s="286" t="s">
        <v>658</v>
      </c>
      <c r="V266" s="279">
        <f t="shared" si="234"/>
        <v>196</v>
      </c>
      <c r="W266" s="283"/>
      <c r="X266" s="279">
        <v>5</v>
      </c>
      <c r="Y266" s="286"/>
      <c r="Z266" s="279">
        <f t="shared" si="235"/>
        <v>0</v>
      </c>
      <c r="AA266" s="283"/>
      <c r="AB266" s="279">
        <v>5</v>
      </c>
      <c r="AC266" s="279"/>
      <c r="AD266" s="286"/>
      <c r="AE266" s="279">
        <f t="shared" si="236"/>
        <v>0</v>
      </c>
      <c r="AF266" s="283"/>
      <c r="AG266" s="279">
        <v>5</v>
      </c>
      <c r="AH266" s="286" t="s">
        <v>706</v>
      </c>
      <c r="AI266" s="279">
        <f t="shared" si="237"/>
        <v>198</v>
      </c>
      <c r="AJ266" s="283"/>
      <c r="AK266" s="279">
        <v>5</v>
      </c>
      <c r="AL266" s="279">
        <v>5</v>
      </c>
      <c r="AM266" s="286" t="s">
        <v>761</v>
      </c>
      <c r="AN266" s="279">
        <f t="shared" si="238"/>
        <v>49</v>
      </c>
      <c r="AO266" s="283"/>
      <c r="AP266" s="279">
        <v>5</v>
      </c>
      <c r="AQ266" s="286" t="s">
        <v>760</v>
      </c>
      <c r="AR266" s="279">
        <f t="shared" si="239"/>
        <v>83</v>
      </c>
      <c r="AS266" s="283"/>
      <c r="AT266" s="279">
        <v>5</v>
      </c>
      <c r="AU266" s="279">
        <v>5</v>
      </c>
      <c r="AV266" s="286" t="s">
        <v>799</v>
      </c>
      <c r="AW266" s="279">
        <f t="shared" si="240"/>
        <v>256</v>
      </c>
      <c r="AX266" s="283"/>
      <c r="AY266" s="279"/>
      <c r="AZ266" s="286"/>
      <c r="BA266" s="279">
        <f t="shared" si="241"/>
        <v>0</v>
      </c>
    </row>
    <row r="267" spans="1:53" s="296" customFormat="1" ht="75">
      <c r="A267" s="284">
        <v>6</v>
      </c>
      <c r="B267" s="279">
        <v>6</v>
      </c>
      <c r="C267" s="286"/>
      <c r="D267" s="279">
        <f t="shared" si="230"/>
        <v>0</v>
      </c>
      <c r="E267" s="283"/>
      <c r="F267" s="279">
        <v>6</v>
      </c>
      <c r="G267" s="286"/>
      <c r="H267" s="279">
        <f t="shared" si="231"/>
        <v>0</v>
      </c>
      <c r="I267" s="283"/>
      <c r="J267" s="279">
        <v>6</v>
      </c>
      <c r="K267" s="279">
        <v>6</v>
      </c>
      <c r="L267" s="286" t="s">
        <v>621</v>
      </c>
      <c r="M267" s="279">
        <f t="shared" si="232"/>
        <v>173</v>
      </c>
      <c r="N267" s="283"/>
      <c r="O267" s="279">
        <v>6</v>
      </c>
      <c r="P267" s="286"/>
      <c r="Q267" s="279">
        <f t="shared" si="233"/>
        <v>0</v>
      </c>
      <c r="R267" s="283"/>
      <c r="S267" s="279">
        <v>6</v>
      </c>
      <c r="T267" s="279"/>
      <c r="U267" s="283"/>
      <c r="V267" s="279">
        <f t="shared" si="234"/>
        <v>0</v>
      </c>
      <c r="W267" s="283"/>
      <c r="X267" s="279"/>
      <c r="Y267" s="286"/>
      <c r="Z267" s="279">
        <f t="shared" si="235"/>
        <v>0</v>
      </c>
      <c r="AA267" s="283"/>
      <c r="AB267" s="279">
        <v>6</v>
      </c>
      <c r="AC267" s="279"/>
      <c r="AD267" s="286"/>
      <c r="AE267" s="279">
        <f t="shared" si="236"/>
        <v>0</v>
      </c>
      <c r="AF267" s="283"/>
      <c r="AG267" s="279">
        <v>6</v>
      </c>
      <c r="AH267" s="286" t="s">
        <v>707</v>
      </c>
      <c r="AI267" s="279">
        <f t="shared" si="237"/>
        <v>83</v>
      </c>
      <c r="AJ267" s="283"/>
      <c r="AK267" s="279">
        <v>6</v>
      </c>
      <c r="AL267" s="279">
        <v>6</v>
      </c>
      <c r="AM267" s="286"/>
      <c r="AN267" s="279">
        <f t="shared" si="238"/>
        <v>0</v>
      </c>
      <c r="AO267" s="283"/>
      <c r="AP267" s="279"/>
      <c r="AQ267" s="286"/>
      <c r="AR267" s="279">
        <f t="shared" si="239"/>
        <v>0</v>
      </c>
      <c r="AS267" s="283"/>
      <c r="AT267" s="279">
        <v>6</v>
      </c>
      <c r="AU267" s="279"/>
      <c r="AV267" s="286"/>
      <c r="AW267" s="279">
        <f t="shared" si="240"/>
        <v>0</v>
      </c>
      <c r="AX267" s="283"/>
      <c r="AY267" s="279"/>
      <c r="AZ267" s="286"/>
      <c r="BA267" s="279">
        <f t="shared" si="241"/>
        <v>0</v>
      </c>
    </row>
    <row r="268" spans="1:53" s="296" customFormat="1" ht="75">
      <c r="A268" s="284">
        <v>7</v>
      </c>
      <c r="B268" s="279">
        <v>7</v>
      </c>
      <c r="C268" s="286"/>
      <c r="D268" s="279">
        <f t="shared" si="230"/>
        <v>0</v>
      </c>
      <c r="E268" s="283"/>
      <c r="F268" s="279">
        <v>7</v>
      </c>
      <c r="G268" s="286"/>
      <c r="H268" s="279">
        <f t="shared" si="231"/>
        <v>0</v>
      </c>
      <c r="I268" s="283"/>
      <c r="J268" s="279">
        <v>7</v>
      </c>
      <c r="K268" s="279">
        <v>7</v>
      </c>
      <c r="L268" s="286" t="s">
        <v>871</v>
      </c>
      <c r="M268" s="279">
        <f t="shared" si="232"/>
        <v>179</v>
      </c>
      <c r="N268" s="283"/>
      <c r="O268" s="279">
        <v>7</v>
      </c>
      <c r="P268" s="286"/>
      <c r="Q268" s="279">
        <f t="shared" si="233"/>
        <v>0</v>
      </c>
      <c r="R268" s="283"/>
      <c r="S268" s="279">
        <v>7</v>
      </c>
      <c r="T268" s="279"/>
      <c r="U268" s="286"/>
      <c r="V268" s="279">
        <f t="shared" si="234"/>
        <v>0</v>
      </c>
      <c r="W268" s="283"/>
      <c r="X268" s="279"/>
      <c r="Y268" s="286"/>
      <c r="Z268" s="279">
        <f t="shared" si="235"/>
        <v>0</v>
      </c>
      <c r="AA268" s="283"/>
      <c r="AB268" s="279">
        <v>7</v>
      </c>
      <c r="AC268" s="279"/>
      <c r="AD268" s="286"/>
      <c r="AE268" s="279">
        <f t="shared" si="236"/>
        <v>0</v>
      </c>
      <c r="AF268" s="283"/>
      <c r="AG268" s="279"/>
      <c r="AH268" s="286"/>
      <c r="AI268" s="279">
        <f t="shared" si="237"/>
        <v>0</v>
      </c>
      <c r="AJ268" s="283"/>
      <c r="AK268" s="279">
        <v>7</v>
      </c>
      <c r="AL268" s="279"/>
      <c r="AM268" s="286"/>
      <c r="AN268" s="279">
        <f t="shared" si="238"/>
        <v>0</v>
      </c>
      <c r="AO268" s="283"/>
      <c r="AP268" s="279"/>
      <c r="AQ268" s="286"/>
      <c r="AR268" s="279">
        <f t="shared" si="239"/>
        <v>0</v>
      </c>
      <c r="AS268" s="283"/>
      <c r="AT268" s="279">
        <v>7</v>
      </c>
      <c r="AU268" s="279"/>
      <c r="AV268" s="286"/>
      <c r="AW268" s="279">
        <f t="shared" si="240"/>
        <v>0</v>
      </c>
      <c r="AX268" s="283"/>
      <c r="AY268" s="279"/>
      <c r="AZ268" s="286"/>
      <c r="BA268" s="279">
        <f t="shared" si="241"/>
        <v>0</v>
      </c>
    </row>
    <row r="269" spans="1:53" s="296" customFormat="1">
      <c r="A269" s="284">
        <v>8</v>
      </c>
      <c r="B269" s="279"/>
      <c r="C269" s="286"/>
      <c r="D269" s="279">
        <f t="shared" si="230"/>
        <v>0</v>
      </c>
      <c r="E269" s="283"/>
      <c r="F269" s="279">
        <v>8</v>
      </c>
      <c r="G269" s="286"/>
      <c r="H269" s="279">
        <f t="shared" si="231"/>
        <v>0</v>
      </c>
      <c r="I269" s="283"/>
      <c r="J269" s="279">
        <v>8</v>
      </c>
      <c r="K269" s="279"/>
      <c r="L269" s="286"/>
      <c r="M269" s="279">
        <f t="shared" si="232"/>
        <v>0</v>
      </c>
      <c r="N269" s="283" t="s">
        <v>872</v>
      </c>
      <c r="O269" s="279"/>
      <c r="P269" s="286"/>
      <c r="Q269" s="279">
        <f t="shared" si="233"/>
        <v>0</v>
      </c>
      <c r="R269" s="283"/>
      <c r="S269" s="279">
        <v>8</v>
      </c>
      <c r="T269" s="279"/>
      <c r="U269" s="286"/>
      <c r="V269" s="279">
        <f t="shared" si="234"/>
        <v>0</v>
      </c>
      <c r="W269" s="283"/>
      <c r="X269" s="279"/>
      <c r="Y269" s="286"/>
      <c r="Z269" s="279">
        <f t="shared" si="235"/>
        <v>0</v>
      </c>
      <c r="AA269" s="283"/>
      <c r="AB269" s="279">
        <v>8</v>
      </c>
      <c r="AC269" s="279"/>
      <c r="AD269" s="286"/>
      <c r="AE269" s="279">
        <f t="shared" si="236"/>
        <v>0</v>
      </c>
      <c r="AF269" s="283"/>
      <c r="AG269" s="279"/>
      <c r="AH269" s="286"/>
      <c r="AI269" s="279">
        <f t="shared" si="237"/>
        <v>0</v>
      </c>
      <c r="AJ269" s="283"/>
      <c r="AK269" s="279">
        <v>8</v>
      </c>
      <c r="AL269" s="279"/>
      <c r="AM269" s="286"/>
      <c r="AN269" s="279">
        <f t="shared" si="238"/>
        <v>0</v>
      </c>
      <c r="AO269" s="283"/>
      <c r="AP269" s="279"/>
      <c r="AQ269" s="286"/>
      <c r="AR269" s="279">
        <f t="shared" si="239"/>
        <v>0</v>
      </c>
      <c r="AS269" s="283"/>
      <c r="AT269" s="279">
        <v>8</v>
      </c>
      <c r="AU269" s="279"/>
      <c r="AV269" s="286"/>
      <c r="AW269" s="279">
        <f t="shared" si="240"/>
        <v>0</v>
      </c>
      <c r="AX269" s="283"/>
      <c r="AY269" s="279"/>
      <c r="AZ269" s="286"/>
      <c r="BA269" s="279">
        <f t="shared" si="241"/>
        <v>0</v>
      </c>
    </row>
    <row r="270" spans="1:53" s="296" customFormat="1">
      <c r="A270" s="284">
        <v>9</v>
      </c>
      <c r="B270" s="279"/>
      <c r="C270" s="286"/>
      <c r="D270" s="279">
        <f t="shared" si="230"/>
        <v>0</v>
      </c>
      <c r="E270" s="283"/>
      <c r="F270" s="279"/>
      <c r="G270" s="286"/>
      <c r="H270" s="279">
        <f t="shared" si="231"/>
        <v>0</v>
      </c>
      <c r="I270" s="283"/>
      <c r="J270" s="279">
        <v>9</v>
      </c>
      <c r="K270" s="279"/>
      <c r="L270" s="286"/>
      <c r="M270" s="279">
        <f t="shared" si="232"/>
        <v>0</v>
      </c>
      <c r="N270" s="283"/>
      <c r="O270" s="279"/>
      <c r="P270" s="286"/>
      <c r="Q270" s="279">
        <f t="shared" si="233"/>
        <v>0</v>
      </c>
      <c r="R270" s="283"/>
      <c r="S270" s="279">
        <v>9</v>
      </c>
      <c r="T270" s="279"/>
      <c r="U270" s="286"/>
      <c r="V270" s="279">
        <f t="shared" si="234"/>
        <v>0</v>
      </c>
      <c r="W270" s="283"/>
      <c r="X270" s="279"/>
      <c r="Y270" s="286"/>
      <c r="Z270" s="279">
        <f t="shared" si="235"/>
        <v>0</v>
      </c>
      <c r="AA270" s="283"/>
      <c r="AB270" s="279">
        <v>9</v>
      </c>
      <c r="AC270" s="279"/>
      <c r="AD270" s="286"/>
      <c r="AE270" s="279">
        <f t="shared" si="236"/>
        <v>0</v>
      </c>
      <c r="AF270" s="283"/>
      <c r="AG270" s="279"/>
      <c r="AH270" s="286"/>
      <c r="AI270" s="279">
        <f t="shared" si="237"/>
        <v>0</v>
      </c>
      <c r="AJ270" s="283"/>
      <c r="AK270" s="279">
        <v>9</v>
      </c>
      <c r="AL270" s="279"/>
      <c r="AM270" s="286"/>
      <c r="AN270" s="279">
        <f t="shared" si="238"/>
        <v>0</v>
      </c>
      <c r="AO270" s="283"/>
      <c r="AP270" s="279"/>
      <c r="AQ270" s="286"/>
      <c r="AR270" s="279">
        <f t="shared" si="239"/>
        <v>0</v>
      </c>
      <c r="AS270" s="283"/>
      <c r="AT270" s="279">
        <v>9</v>
      </c>
      <c r="AU270" s="279"/>
      <c r="AV270" s="286"/>
      <c r="AW270" s="279">
        <f t="shared" si="240"/>
        <v>0</v>
      </c>
      <c r="AX270" s="283"/>
      <c r="AY270" s="279"/>
      <c r="AZ270" s="286"/>
      <c r="BA270" s="279">
        <f t="shared" si="241"/>
        <v>0</v>
      </c>
    </row>
    <row r="271" spans="1:53" s="260" customFormat="1">
      <c r="A271" s="254">
        <v>10</v>
      </c>
      <c r="B271" s="254"/>
      <c r="C271" s="261"/>
      <c r="D271" s="259">
        <f t="shared" ref="D271" si="242">LEN(C271)</f>
        <v>0</v>
      </c>
      <c r="F271" s="265"/>
      <c r="G271" s="261"/>
      <c r="H271" s="259">
        <f t="shared" ref="H271" si="243">LEN(G271)</f>
        <v>0</v>
      </c>
      <c r="J271" s="254">
        <v>10</v>
      </c>
      <c r="K271" s="254"/>
      <c r="L271" s="261"/>
      <c r="M271" s="259">
        <f t="shared" ref="M271" si="244">LEN(L271)</f>
        <v>0</v>
      </c>
      <c r="O271" s="265"/>
      <c r="P271" s="261"/>
      <c r="Q271" s="259">
        <f t="shared" ref="Q271" si="245">LEN(P271)</f>
        <v>0</v>
      </c>
      <c r="S271" s="254">
        <v>10</v>
      </c>
      <c r="T271" s="254"/>
      <c r="U271" s="261"/>
      <c r="V271" s="259">
        <f t="shared" ref="V271" si="246">LEN(U271)</f>
        <v>0</v>
      </c>
      <c r="X271" s="265"/>
      <c r="Y271" s="261"/>
      <c r="Z271" s="259">
        <f t="shared" ref="Z271" si="247">LEN(Y271)</f>
        <v>0</v>
      </c>
      <c r="AB271" s="254">
        <v>10</v>
      </c>
      <c r="AC271" s="254"/>
      <c r="AD271" s="261"/>
      <c r="AE271" s="259">
        <f t="shared" ref="AE271" si="248">LEN(AD271)</f>
        <v>0</v>
      </c>
      <c r="AG271" s="265"/>
      <c r="AH271" s="261"/>
      <c r="AI271" s="259">
        <f t="shared" ref="AI271" si="249">LEN(AH271)</f>
        <v>0</v>
      </c>
      <c r="AK271" s="254">
        <v>10</v>
      </c>
      <c r="AL271" s="254"/>
      <c r="AM271" s="261"/>
      <c r="AN271" s="259">
        <f t="shared" ref="AN271" si="250">LEN(AM271)</f>
        <v>0</v>
      </c>
      <c r="AP271" s="265"/>
      <c r="AQ271" s="261"/>
      <c r="AR271" s="259">
        <f t="shared" ref="AR271" si="251">LEN(AQ271)</f>
        <v>0</v>
      </c>
      <c r="AT271" s="254">
        <v>10</v>
      </c>
      <c r="AU271" s="254"/>
      <c r="AV271" s="261"/>
      <c r="AW271" s="259">
        <f t="shared" ref="AW271" si="252">LEN(AV271)</f>
        <v>0</v>
      </c>
      <c r="AY271" s="265"/>
      <c r="AZ271" s="261"/>
      <c r="BA271" s="259">
        <f t="shared" ref="BA271" si="253">LEN(AZ271)</f>
        <v>0</v>
      </c>
    </row>
    <row r="272" spans="1:53" s="260" customFormat="1">
      <c r="A272" s="273"/>
      <c r="B272" s="273"/>
      <c r="C272" s="274" t="s">
        <v>181</v>
      </c>
      <c r="D272" s="275">
        <f>COUNTA(C262:C271)</f>
        <v>5</v>
      </c>
      <c r="F272" s="273"/>
      <c r="G272" s="274" t="s">
        <v>181</v>
      </c>
      <c r="H272" s="275">
        <f>COUNTA(G262:G271)</f>
        <v>5</v>
      </c>
      <c r="J272" s="273"/>
      <c r="K272" s="273"/>
      <c r="L272" s="274" t="s">
        <v>181</v>
      </c>
      <c r="M272" s="275">
        <f>COUNTA(L262:L271)</f>
        <v>7</v>
      </c>
      <c r="O272" s="273"/>
      <c r="P272" s="274" t="s">
        <v>181</v>
      </c>
      <c r="Q272" s="275">
        <f>COUNTA(P262:P271)</f>
        <v>5</v>
      </c>
      <c r="S272" s="273"/>
      <c r="T272" s="273"/>
      <c r="U272" s="274" t="s">
        <v>181</v>
      </c>
      <c r="V272" s="275">
        <f>COUNTA(U262:U271)</f>
        <v>5</v>
      </c>
      <c r="X272" s="273"/>
      <c r="Y272" s="274" t="s">
        <v>181</v>
      </c>
      <c r="Z272" s="275">
        <f>COUNTA(Y262:Y271)</f>
        <v>4</v>
      </c>
      <c r="AB272" s="273"/>
      <c r="AC272" s="273"/>
      <c r="AD272" s="274" t="s">
        <v>181</v>
      </c>
      <c r="AE272" s="275">
        <f>COUNTA(AD262:AD271)</f>
        <v>4</v>
      </c>
      <c r="AG272" s="273"/>
      <c r="AH272" s="274" t="s">
        <v>181</v>
      </c>
      <c r="AI272" s="275">
        <f>COUNTA(AH262:AH271)</f>
        <v>6</v>
      </c>
      <c r="AK272" s="273"/>
      <c r="AL272" s="273"/>
      <c r="AM272" s="274" t="s">
        <v>181</v>
      </c>
      <c r="AN272" s="275">
        <f>COUNTA(AM262:AM271)</f>
        <v>5</v>
      </c>
      <c r="AP272" s="273"/>
      <c r="AQ272" s="274" t="s">
        <v>181</v>
      </c>
      <c r="AR272" s="275">
        <f>COUNTA(AQ262:AQ271)</f>
        <v>5</v>
      </c>
      <c r="AT272" s="273"/>
      <c r="AU272" s="273"/>
      <c r="AV272" s="274" t="s">
        <v>181</v>
      </c>
      <c r="AW272" s="275">
        <f>COUNTA(AV262:AV271)</f>
        <v>5</v>
      </c>
      <c r="AY272" s="273"/>
      <c r="AZ272" s="274" t="s">
        <v>181</v>
      </c>
      <c r="BA272" s="275">
        <f>COUNTA(AZ262:AZ271)</f>
        <v>4</v>
      </c>
    </row>
    <row r="273" spans="1:53"/>
    <row r="274" spans="1:53"/>
    <row r="275" spans="1:53" ht="18.75">
      <c r="A275" s="161"/>
      <c r="B275" s="458" t="str">
        <f>Mapel!C18</f>
        <v>Bahasa Mandarin</v>
      </c>
      <c r="C275" s="458"/>
      <c r="D275" s="458"/>
      <c r="E275" s="458"/>
      <c r="F275" s="458"/>
      <c r="G275" s="458"/>
      <c r="H275" s="458"/>
      <c r="J275" s="161"/>
      <c r="K275" s="458" t="str">
        <f>B275</f>
        <v>Bahasa Mandarin</v>
      </c>
      <c r="L275" s="458"/>
      <c r="M275" s="458"/>
      <c r="N275" s="458"/>
      <c r="O275" s="458"/>
      <c r="P275" s="458"/>
      <c r="Q275" s="458"/>
      <c r="S275" s="161"/>
      <c r="T275" s="458" t="str">
        <f>K275</f>
        <v>Bahasa Mandarin</v>
      </c>
      <c r="U275" s="458"/>
      <c r="V275" s="458"/>
      <c r="W275" s="458"/>
      <c r="X275" s="458"/>
      <c r="Y275" s="458"/>
      <c r="Z275" s="458"/>
      <c r="AB275" s="161"/>
      <c r="AC275" s="458" t="str">
        <f>T275</f>
        <v>Bahasa Mandarin</v>
      </c>
      <c r="AD275" s="458"/>
      <c r="AE275" s="458"/>
      <c r="AF275" s="458"/>
      <c r="AG275" s="458"/>
      <c r="AH275" s="458"/>
      <c r="AI275" s="458"/>
      <c r="AK275" s="161"/>
      <c r="AL275" s="458" t="str">
        <f>AC275</f>
        <v>Bahasa Mandarin</v>
      </c>
      <c r="AM275" s="458"/>
      <c r="AN275" s="458"/>
      <c r="AO275" s="458"/>
      <c r="AP275" s="458"/>
      <c r="AQ275" s="458"/>
      <c r="AR275" s="458"/>
      <c r="AT275" s="161"/>
      <c r="AU275" s="458" t="str">
        <f>AL275</f>
        <v>Bahasa Mandarin</v>
      </c>
      <c r="AV275" s="458"/>
      <c r="AW275" s="458"/>
      <c r="AX275" s="458"/>
      <c r="AY275" s="458"/>
      <c r="AZ275" s="458"/>
      <c r="BA275" s="458"/>
    </row>
    <row r="276" spans="1:53">
      <c r="A276" s="168"/>
      <c r="B276" s="168"/>
      <c r="C276" s="168"/>
      <c r="D276" s="168"/>
      <c r="E276" s="168"/>
      <c r="F276" s="168"/>
      <c r="G276" s="168"/>
      <c r="H276" s="168"/>
      <c r="J276" s="168"/>
      <c r="K276" s="168"/>
      <c r="L276" s="168"/>
      <c r="M276" s="168"/>
      <c r="N276" s="168"/>
      <c r="O276" s="168"/>
      <c r="P276" s="168"/>
      <c r="Q276" s="168"/>
      <c r="S276" s="168"/>
      <c r="T276" s="168"/>
      <c r="U276" s="168"/>
      <c r="V276" s="168"/>
      <c r="W276" s="168"/>
      <c r="X276" s="168"/>
      <c r="Y276" s="168"/>
      <c r="Z276" s="168"/>
      <c r="AB276" s="168"/>
      <c r="AC276" s="168"/>
      <c r="AD276" s="168"/>
      <c r="AE276" s="168"/>
      <c r="AF276" s="168"/>
      <c r="AG276" s="168"/>
      <c r="AH276" s="168"/>
      <c r="AI276" s="168"/>
      <c r="AK276" s="168"/>
      <c r="AL276" s="168"/>
      <c r="AM276" s="168"/>
      <c r="AN276" s="168"/>
      <c r="AO276" s="168"/>
      <c r="AP276" s="168"/>
      <c r="AQ276" s="168"/>
      <c r="AR276" s="168"/>
      <c r="AT276" s="168"/>
      <c r="AU276" s="168"/>
      <c r="AV276" s="168"/>
      <c r="AW276" s="168"/>
      <c r="AX276" s="168"/>
      <c r="AY276" s="168"/>
      <c r="AZ276" s="168"/>
      <c r="BA276" s="168"/>
    </row>
    <row r="277" spans="1:53">
      <c r="A277" s="455" t="s">
        <v>22</v>
      </c>
      <c r="B277" s="455" t="s">
        <v>178</v>
      </c>
      <c r="C277" s="457" t="s">
        <v>179</v>
      </c>
      <c r="D277" s="455" t="s">
        <v>180</v>
      </c>
      <c r="E277" s="164"/>
      <c r="F277" s="455" t="s">
        <v>178</v>
      </c>
      <c r="G277" s="457" t="s">
        <v>179</v>
      </c>
      <c r="H277" s="455" t="s">
        <v>180</v>
      </c>
      <c r="J277" s="455" t="s">
        <v>22</v>
      </c>
      <c r="K277" s="455" t="s">
        <v>178</v>
      </c>
      <c r="L277" s="457" t="s">
        <v>179</v>
      </c>
      <c r="M277" s="455" t="s">
        <v>180</v>
      </c>
      <c r="N277" s="164"/>
      <c r="O277" s="455" t="s">
        <v>178</v>
      </c>
      <c r="P277" s="457" t="s">
        <v>179</v>
      </c>
      <c r="Q277" s="455" t="s">
        <v>180</v>
      </c>
      <c r="S277" s="455" t="s">
        <v>22</v>
      </c>
      <c r="T277" s="455" t="s">
        <v>178</v>
      </c>
      <c r="U277" s="457" t="s">
        <v>179</v>
      </c>
      <c r="V277" s="455" t="s">
        <v>180</v>
      </c>
      <c r="W277" s="164"/>
      <c r="X277" s="455" t="s">
        <v>178</v>
      </c>
      <c r="Y277" s="457" t="s">
        <v>179</v>
      </c>
      <c r="Z277" s="455" t="s">
        <v>180</v>
      </c>
      <c r="AB277" s="455" t="s">
        <v>22</v>
      </c>
      <c r="AC277" s="455" t="s">
        <v>178</v>
      </c>
      <c r="AD277" s="457" t="s">
        <v>179</v>
      </c>
      <c r="AE277" s="455" t="s">
        <v>180</v>
      </c>
      <c r="AF277" s="164"/>
      <c r="AG277" s="455" t="s">
        <v>178</v>
      </c>
      <c r="AH277" s="457" t="s">
        <v>179</v>
      </c>
      <c r="AI277" s="455" t="s">
        <v>180</v>
      </c>
      <c r="AK277" s="455" t="s">
        <v>22</v>
      </c>
      <c r="AL277" s="455" t="s">
        <v>178</v>
      </c>
      <c r="AM277" s="457" t="s">
        <v>179</v>
      </c>
      <c r="AN277" s="455" t="s">
        <v>180</v>
      </c>
      <c r="AO277" s="164"/>
      <c r="AP277" s="455" t="s">
        <v>178</v>
      </c>
      <c r="AQ277" s="457" t="s">
        <v>179</v>
      </c>
      <c r="AR277" s="455" t="s">
        <v>180</v>
      </c>
      <c r="AT277" s="455" t="s">
        <v>22</v>
      </c>
      <c r="AU277" s="455" t="s">
        <v>178</v>
      </c>
      <c r="AV277" s="457" t="s">
        <v>179</v>
      </c>
      <c r="AW277" s="455" t="s">
        <v>180</v>
      </c>
      <c r="AX277" s="164"/>
      <c r="AY277" s="455" t="s">
        <v>178</v>
      </c>
      <c r="AZ277" s="457" t="s">
        <v>179</v>
      </c>
      <c r="BA277" s="455" t="s">
        <v>180</v>
      </c>
    </row>
    <row r="278" spans="1:53">
      <c r="A278" s="456"/>
      <c r="B278" s="456"/>
      <c r="C278" s="457"/>
      <c r="D278" s="456"/>
      <c r="E278" s="161"/>
      <c r="F278" s="456"/>
      <c r="G278" s="457"/>
      <c r="H278" s="456"/>
      <c r="J278" s="456"/>
      <c r="K278" s="456"/>
      <c r="L278" s="457"/>
      <c r="M278" s="456"/>
      <c r="N278" s="161"/>
      <c r="O278" s="456"/>
      <c r="P278" s="457"/>
      <c r="Q278" s="456"/>
      <c r="S278" s="456"/>
      <c r="T278" s="456"/>
      <c r="U278" s="457"/>
      <c r="V278" s="456"/>
      <c r="W278" s="161"/>
      <c r="X278" s="456"/>
      <c r="Y278" s="457"/>
      <c r="Z278" s="456"/>
      <c r="AB278" s="456"/>
      <c r="AC278" s="456"/>
      <c r="AD278" s="457"/>
      <c r="AE278" s="456"/>
      <c r="AF278" s="161"/>
      <c r="AG278" s="456"/>
      <c r="AH278" s="457"/>
      <c r="AI278" s="456"/>
      <c r="AK278" s="456"/>
      <c r="AL278" s="456"/>
      <c r="AM278" s="457"/>
      <c r="AN278" s="456"/>
      <c r="AO278" s="161"/>
      <c r="AP278" s="456"/>
      <c r="AQ278" s="457"/>
      <c r="AR278" s="456"/>
      <c r="AT278" s="456"/>
      <c r="AU278" s="456"/>
      <c r="AV278" s="457"/>
      <c r="AW278" s="456"/>
      <c r="AX278" s="161"/>
      <c r="AY278" s="456"/>
      <c r="AZ278" s="457"/>
      <c r="BA278" s="456"/>
    </row>
    <row r="279" spans="1:53" s="260" customFormat="1">
      <c r="A279" s="254">
        <v>1</v>
      </c>
      <c r="B279" s="254"/>
      <c r="C279" s="261"/>
      <c r="D279" s="259">
        <f>LEN(C279)</f>
        <v>0</v>
      </c>
      <c r="F279" s="254"/>
      <c r="G279" s="261"/>
      <c r="H279" s="259">
        <f>LEN(G279)</f>
        <v>0</v>
      </c>
      <c r="J279" s="254">
        <v>1</v>
      </c>
      <c r="K279" s="254"/>
      <c r="L279" s="261"/>
      <c r="M279" s="259">
        <f>LEN(L279)</f>
        <v>0</v>
      </c>
      <c r="O279" s="254"/>
      <c r="P279" s="261"/>
      <c r="Q279" s="259">
        <f>LEN(P279)</f>
        <v>0</v>
      </c>
      <c r="S279" s="254">
        <v>1</v>
      </c>
      <c r="T279" s="254"/>
      <c r="U279" s="261"/>
      <c r="V279" s="259">
        <f>LEN(U279)</f>
        <v>0</v>
      </c>
      <c r="X279" s="254"/>
      <c r="Y279" s="261"/>
      <c r="Z279" s="259">
        <f>LEN(Y279)</f>
        <v>0</v>
      </c>
      <c r="AB279" s="254">
        <v>1</v>
      </c>
      <c r="AC279" s="254"/>
      <c r="AD279" s="261"/>
      <c r="AE279" s="259">
        <f>LEN(AD279)</f>
        <v>0</v>
      </c>
      <c r="AG279" s="254"/>
      <c r="AH279" s="261"/>
      <c r="AI279" s="259">
        <f>LEN(AH279)</f>
        <v>0</v>
      </c>
      <c r="AK279" s="254">
        <v>1</v>
      </c>
      <c r="AL279" s="254"/>
      <c r="AM279" s="261"/>
      <c r="AN279" s="259">
        <f>LEN(AM279)</f>
        <v>0</v>
      </c>
      <c r="AP279" s="254"/>
      <c r="AQ279" s="261"/>
      <c r="AR279" s="259">
        <f>LEN(AQ279)</f>
        <v>0</v>
      </c>
      <c r="AT279" s="254">
        <v>1</v>
      </c>
      <c r="AU279" s="254"/>
      <c r="AV279" s="261"/>
      <c r="AW279" s="259">
        <f>LEN(AV279)</f>
        <v>0</v>
      </c>
      <c r="AY279" s="254"/>
      <c r="AZ279" s="261"/>
      <c r="BA279" s="259">
        <f>LEN(AZ279)</f>
        <v>0</v>
      </c>
    </row>
    <row r="280" spans="1:53" s="260" customFormat="1">
      <c r="A280" s="254">
        <v>2</v>
      </c>
      <c r="B280" s="254"/>
      <c r="C280" s="264"/>
      <c r="D280" s="259">
        <f>LEN(C280)</f>
        <v>0</v>
      </c>
      <c r="F280" s="254"/>
      <c r="G280" s="261"/>
      <c r="H280" s="259">
        <f>LEN(G280)</f>
        <v>0</v>
      </c>
      <c r="J280" s="254">
        <v>2</v>
      </c>
      <c r="K280" s="254"/>
      <c r="L280" s="264"/>
      <c r="M280" s="259">
        <f>LEN(L280)</f>
        <v>0</v>
      </c>
      <c r="O280" s="254"/>
      <c r="P280" s="261"/>
      <c r="Q280" s="259">
        <f>LEN(P280)</f>
        <v>0</v>
      </c>
      <c r="S280" s="254">
        <v>2</v>
      </c>
      <c r="T280" s="254"/>
      <c r="U280" s="264"/>
      <c r="V280" s="259">
        <f>LEN(U280)</f>
        <v>0</v>
      </c>
      <c r="X280" s="254"/>
      <c r="Y280" s="261"/>
      <c r="Z280" s="259">
        <f>LEN(Y280)</f>
        <v>0</v>
      </c>
      <c r="AB280" s="254">
        <v>2</v>
      </c>
      <c r="AC280" s="254"/>
      <c r="AD280" s="264"/>
      <c r="AE280" s="259">
        <f>LEN(AD280)</f>
        <v>0</v>
      </c>
      <c r="AG280" s="254"/>
      <c r="AH280" s="261"/>
      <c r="AI280" s="259">
        <f>LEN(AH280)</f>
        <v>0</v>
      </c>
      <c r="AK280" s="254">
        <v>2</v>
      </c>
      <c r="AL280" s="254"/>
      <c r="AM280" s="264"/>
      <c r="AN280" s="259">
        <f>LEN(AM280)</f>
        <v>0</v>
      </c>
      <c r="AP280" s="254"/>
      <c r="AQ280" s="261"/>
      <c r="AR280" s="259">
        <f>LEN(AQ280)</f>
        <v>0</v>
      </c>
      <c r="AT280" s="254">
        <v>2</v>
      </c>
      <c r="AU280" s="254"/>
      <c r="AV280" s="264"/>
      <c r="AW280" s="259">
        <f>LEN(AV280)</f>
        <v>0</v>
      </c>
      <c r="AY280" s="254"/>
      <c r="AZ280" s="261"/>
      <c r="BA280" s="259">
        <f>LEN(AZ280)</f>
        <v>0</v>
      </c>
    </row>
    <row r="281" spans="1:53" s="260" customFormat="1">
      <c r="A281" s="254">
        <v>3</v>
      </c>
      <c r="B281" s="254"/>
      <c r="C281" s="261"/>
      <c r="D281" s="259">
        <f>LEN(C281)</f>
        <v>0</v>
      </c>
      <c r="F281" s="254"/>
      <c r="G281" s="261"/>
      <c r="H281" s="259">
        <f>LEN(G281)</f>
        <v>0</v>
      </c>
      <c r="J281" s="254">
        <v>3</v>
      </c>
      <c r="K281" s="254"/>
      <c r="L281" s="261"/>
      <c r="M281" s="259">
        <f>LEN(L281)</f>
        <v>0</v>
      </c>
      <c r="O281" s="254"/>
      <c r="P281" s="261"/>
      <c r="Q281" s="259">
        <f>LEN(P281)</f>
        <v>0</v>
      </c>
      <c r="S281" s="254">
        <v>3</v>
      </c>
      <c r="T281" s="254"/>
      <c r="U281" s="261"/>
      <c r="V281" s="259">
        <f>LEN(U281)</f>
        <v>0</v>
      </c>
      <c r="X281" s="254"/>
      <c r="Y281" s="261"/>
      <c r="Z281" s="259">
        <f>LEN(Y281)</f>
        <v>0</v>
      </c>
      <c r="AB281" s="254">
        <v>3</v>
      </c>
      <c r="AC281" s="254"/>
      <c r="AD281" s="261"/>
      <c r="AE281" s="259">
        <f>LEN(AD281)</f>
        <v>0</v>
      </c>
      <c r="AG281" s="254"/>
      <c r="AH281" s="261"/>
      <c r="AI281" s="259">
        <f>LEN(AH281)</f>
        <v>0</v>
      </c>
      <c r="AK281" s="254">
        <v>3</v>
      </c>
      <c r="AL281" s="254"/>
      <c r="AM281" s="261"/>
      <c r="AN281" s="259">
        <f>LEN(AM281)</f>
        <v>0</v>
      </c>
      <c r="AP281" s="254"/>
      <c r="AQ281" s="261"/>
      <c r="AR281" s="259">
        <f>LEN(AQ281)</f>
        <v>0</v>
      </c>
      <c r="AT281" s="254">
        <v>3</v>
      </c>
      <c r="AU281" s="254"/>
      <c r="AV281" s="261"/>
      <c r="AW281" s="259">
        <f>LEN(AV281)</f>
        <v>0</v>
      </c>
      <c r="AY281" s="254"/>
      <c r="AZ281" s="261"/>
      <c r="BA281" s="259">
        <f>LEN(AZ281)</f>
        <v>0</v>
      </c>
    </row>
    <row r="282" spans="1:53" s="260" customFormat="1">
      <c r="A282" s="254">
        <v>4</v>
      </c>
      <c r="B282" s="254"/>
      <c r="C282" s="261"/>
      <c r="D282" s="259">
        <f>LEN(C282)</f>
        <v>0</v>
      </c>
      <c r="F282" s="254"/>
      <c r="G282" s="261"/>
      <c r="H282" s="259">
        <f>LEN(G282)</f>
        <v>0</v>
      </c>
      <c r="J282" s="254">
        <v>4</v>
      </c>
      <c r="K282" s="254"/>
      <c r="L282" s="261"/>
      <c r="M282" s="259">
        <f>LEN(L282)</f>
        <v>0</v>
      </c>
      <c r="O282" s="254"/>
      <c r="P282" s="261"/>
      <c r="Q282" s="259">
        <f>LEN(P282)</f>
        <v>0</v>
      </c>
      <c r="S282" s="254">
        <v>4</v>
      </c>
      <c r="T282" s="254"/>
      <c r="U282" s="261"/>
      <c r="V282" s="259">
        <f>LEN(U282)</f>
        <v>0</v>
      </c>
      <c r="X282" s="254"/>
      <c r="Y282" s="261"/>
      <c r="Z282" s="259">
        <f>LEN(Y282)</f>
        <v>0</v>
      </c>
      <c r="AB282" s="254">
        <v>4</v>
      </c>
      <c r="AC282" s="254"/>
      <c r="AD282" s="261"/>
      <c r="AE282" s="259">
        <f>LEN(AD282)</f>
        <v>0</v>
      </c>
      <c r="AG282" s="254"/>
      <c r="AH282" s="261"/>
      <c r="AI282" s="259">
        <f>LEN(AH282)</f>
        <v>0</v>
      </c>
      <c r="AK282" s="254">
        <v>4</v>
      </c>
      <c r="AL282" s="254"/>
      <c r="AM282" s="261"/>
      <c r="AN282" s="259">
        <f>LEN(AM282)</f>
        <v>0</v>
      </c>
      <c r="AP282" s="254"/>
      <c r="AQ282" s="261"/>
      <c r="AR282" s="259">
        <f>LEN(AQ282)</f>
        <v>0</v>
      </c>
      <c r="AT282" s="254">
        <v>4</v>
      </c>
      <c r="AU282" s="254"/>
      <c r="AV282" s="261"/>
      <c r="AW282" s="259">
        <f>LEN(AV282)</f>
        <v>0</v>
      </c>
      <c r="AY282" s="254"/>
      <c r="AZ282" s="261"/>
      <c r="BA282" s="259">
        <f>LEN(AZ282)</f>
        <v>0</v>
      </c>
    </row>
    <row r="283" spans="1:53" s="260" customFormat="1">
      <c r="A283" s="254">
        <v>5</v>
      </c>
      <c r="B283" s="254"/>
      <c r="C283" s="261"/>
      <c r="D283" s="259">
        <f>LEN(C283)</f>
        <v>0</v>
      </c>
      <c r="F283" s="265"/>
      <c r="G283" s="261"/>
      <c r="H283" s="259">
        <f>LEN(G283)</f>
        <v>0</v>
      </c>
      <c r="J283" s="254">
        <v>5</v>
      </c>
      <c r="K283" s="254"/>
      <c r="L283" s="261"/>
      <c r="M283" s="259">
        <f>LEN(L283)</f>
        <v>0</v>
      </c>
      <c r="O283" s="265"/>
      <c r="P283" s="261"/>
      <c r="Q283" s="259">
        <f>LEN(P283)</f>
        <v>0</v>
      </c>
      <c r="S283" s="254">
        <v>5</v>
      </c>
      <c r="T283" s="254"/>
      <c r="U283" s="261"/>
      <c r="V283" s="259">
        <f>LEN(U283)</f>
        <v>0</v>
      </c>
      <c r="X283" s="265"/>
      <c r="Y283" s="261"/>
      <c r="Z283" s="259">
        <f>LEN(Y283)</f>
        <v>0</v>
      </c>
      <c r="AB283" s="254">
        <v>5</v>
      </c>
      <c r="AC283" s="254"/>
      <c r="AD283" s="261"/>
      <c r="AE283" s="259">
        <f>LEN(AD283)</f>
        <v>0</v>
      </c>
      <c r="AG283" s="265"/>
      <c r="AH283" s="261"/>
      <c r="AI283" s="259">
        <f>LEN(AH283)</f>
        <v>0</v>
      </c>
      <c r="AK283" s="254">
        <v>5</v>
      </c>
      <c r="AL283" s="254"/>
      <c r="AM283" s="261"/>
      <c r="AN283" s="259">
        <f>LEN(AM283)</f>
        <v>0</v>
      </c>
      <c r="AP283" s="265"/>
      <c r="AQ283" s="261"/>
      <c r="AR283" s="259">
        <f>LEN(AQ283)</f>
        <v>0</v>
      </c>
      <c r="AT283" s="254">
        <v>5</v>
      </c>
      <c r="AU283" s="254"/>
      <c r="AV283" s="261"/>
      <c r="AW283" s="259">
        <f>LEN(AV283)</f>
        <v>0</v>
      </c>
      <c r="AY283" s="265"/>
      <c r="AZ283" s="261"/>
      <c r="BA283" s="259">
        <f>LEN(AZ283)</f>
        <v>0</v>
      </c>
    </row>
    <row r="284" spans="1:53" s="260" customFormat="1">
      <c r="A284" s="254">
        <v>6</v>
      </c>
      <c r="B284" s="254"/>
      <c r="C284" s="261"/>
      <c r="D284" s="259">
        <f t="shared" ref="D284:D288" si="254">LEN(C284)</f>
        <v>0</v>
      </c>
      <c r="F284" s="265"/>
      <c r="G284" s="261"/>
      <c r="H284" s="259">
        <f t="shared" ref="H284:H288" si="255">LEN(G284)</f>
        <v>0</v>
      </c>
      <c r="J284" s="254">
        <v>6</v>
      </c>
      <c r="K284" s="254"/>
      <c r="L284" s="261"/>
      <c r="M284" s="259">
        <f t="shared" ref="M284:M288" si="256">LEN(L284)</f>
        <v>0</v>
      </c>
      <c r="O284" s="265"/>
      <c r="P284" s="261"/>
      <c r="Q284" s="259">
        <f t="shared" ref="Q284:Q288" si="257">LEN(P284)</f>
        <v>0</v>
      </c>
      <c r="S284" s="254">
        <v>6</v>
      </c>
      <c r="T284" s="254"/>
      <c r="U284" s="261"/>
      <c r="V284" s="259">
        <f t="shared" ref="V284:V288" si="258">LEN(U284)</f>
        <v>0</v>
      </c>
      <c r="X284" s="265"/>
      <c r="Y284" s="261"/>
      <c r="Z284" s="259">
        <f t="shared" ref="Z284:Z288" si="259">LEN(Y284)</f>
        <v>0</v>
      </c>
      <c r="AB284" s="254">
        <v>6</v>
      </c>
      <c r="AC284" s="254"/>
      <c r="AD284" s="261"/>
      <c r="AE284" s="259">
        <f t="shared" ref="AE284:AE288" si="260">LEN(AD284)</f>
        <v>0</v>
      </c>
      <c r="AG284" s="265"/>
      <c r="AH284" s="261"/>
      <c r="AI284" s="259">
        <f t="shared" ref="AI284:AI288" si="261">LEN(AH284)</f>
        <v>0</v>
      </c>
      <c r="AK284" s="254">
        <v>6</v>
      </c>
      <c r="AL284" s="254"/>
      <c r="AM284" s="261"/>
      <c r="AN284" s="259">
        <f t="shared" ref="AN284:AN288" si="262">LEN(AM284)</f>
        <v>0</v>
      </c>
      <c r="AP284" s="265"/>
      <c r="AQ284" s="261"/>
      <c r="AR284" s="259">
        <f t="shared" ref="AR284:AR288" si="263">LEN(AQ284)</f>
        <v>0</v>
      </c>
      <c r="AT284" s="254">
        <v>6</v>
      </c>
      <c r="AU284" s="254"/>
      <c r="AV284" s="261"/>
      <c r="AW284" s="259">
        <f t="shared" ref="AW284:AW288" si="264">LEN(AV284)</f>
        <v>0</v>
      </c>
      <c r="AY284" s="265"/>
      <c r="AZ284" s="261"/>
      <c r="BA284" s="259">
        <f t="shared" ref="BA284:BA288" si="265">LEN(AZ284)</f>
        <v>0</v>
      </c>
    </row>
    <row r="285" spans="1:53" s="260" customFormat="1">
      <c r="A285" s="254">
        <v>7</v>
      </c>
      <c r="B285" s="254"/>
      <c r="C285" s="261"/>
      <c r="D285" s="259">
        <f t="shared" si="254"/>
        <v>0</v>
      </c>
      <c r="F285" s="265"/>
      <c r="G285" s="261"/>
      <c r="H285" s="259">
        <f t="shared" si="255"/>
        <v>0</v>
      </c>
      <c r="J285" s="254">
        <v>7</v>
      </c>
      <c r="K285" s="254"/>
      <c r="L285" s="261"/>
      <c r="M285" s="259">
        <f t="shared" si="256"/>
        <v>0</v>
      </c>
      <c r="O285" s="265"/>
      <c r="P285" s="261"/>
      <c r="Q285" s="259">
        <f t="shared" si="257"/>
        <v>0</v>
      </c>
      <c r="S285" s="254">
        <v>7</v>
      </c>
      <c r="T285" s="254"/>
      <c r="U285" s="261"/>
      <c r="V285" s="259">
        <f t="shared" si="258"/>
        <v>0</v>
      </c>
      <c r="X285" s="265"/>
      <c r="Y285" s="261"/>
      <c r="Z285" s="259">
        <f t="shared" si="259"/>
        <v>0</v>
      </c>
      <c r="AB285" s="254">
        <v>7</v>
      </c>
      <c r="AC285" s="254"/>
      <c r="AD285" s="261"/>
      <c r="AE285" s="259">
        <f t="shared" si="260"/>
        <v>0</v>
      </c>
      <c r="AG285" s="265"/>
      <c r="AH285" s="261"/>
      <c r="AI285" s="259">
        <f t="shared" si="261"/>
        <v>0</v>
      </c>
      <c r="AK285" s="254">
        <v>7</v>
      </c>
      <c r="AL285" s="254"/>
      <c r="AM285" s="261"/>
      <c r="AN285" s="259">
        <f t="shared" si="262"/>
        <v>0</v>
      </c>
      <c r="AP285" s="265"/>
      <c r="AQ285" s="261"/>
      <c r="AR285" s="259">
        <f t="shared" si="263"/>
        <v>0</v>
      </c>
      <c r="AT285" s="254">
        <v>7</v>
      </c>
      <c r="AU285" s="254"/>
      <c r="AV285" s="261"/>
      <c r="AW285" s="259">
        <f t="shared" si="264"/>
        <v>0</v>
      </c>
      <c r="AY285" s="265"/>
      <c r="AZ285" s="261"/>
      <c r="BA285" s="259">
        <f t="shared" si="265"/>
        <v>0</v>
      </c>
    </row>
    <row r="286" spans="1:53" s="260" customFormat="1">
      <c r="A286" s="254">
        <v>8</v>
      </c>
      <c r="B286" s="254"/>
      <c r="C286" s="261"/>
      <c r="D286" s="259">
        <f t="shared" si="254"/>
        <v>0</v>
      </c>
      <c r="F286" s="265"/>
      <c r="G286" s="261"/>
      <c r="H286" s="259">
        <f t="shared" si="255"/>
        <v>0</v>
      </c>
      <c r="J286" s="254">
        <v>8</v>
      </c>
      <c r="K286" s="254"/>
      <c r="L286" s="261"/>
      <c r="M286" s="259">
        <f t="shared" si="256"/>
        <v>0</v>
      </c>
      <c r="O286" s="265"/>
      <c r="P286" s="261"/>
      <c r="Q286" s="259">
        <f t="shared" si="257"/>
        <v>0</v>
      </c>
      <c r="S286" s="254">
        <v>8</v>
      </c>
      <c r="T286" s="254"/>
      <c r="U286" s="261"/>
      <c r="V286" s="259">
        <f t="shared" si="258"/>
        <v>0</v>
      </c>
      <c r="X286" s="265"/>
      <c r="Y286" s="261"/>
      <c r="Z286" s="259">
        <f t="shared" si="259"/>
        <v>0</v>
      </c>
      <c r="AB286" s="254">
        <v>8</v>
      </c>
      <c r="AC286" s="254"/>
      <c r="AD286" s="261"/>
      <c r="AE286" s="259">
        <f t="shared" si="260"/>
        <v>0</v>
      </c>
      <c r="AG286" s="265"/>
      <c r="AH286" s="261"/>
      <c r="AI286" s="259">
        <f t="shared" si="261"/>
        <v>0</v>
      </c>
      <c r="AK286" s="254">
        <v>8</v>
      </c>
      <c r="AL286" s="254"/>
      <c r="AM286" s="261"/>
      <c r="AN286" s="259">
        <f t="shared" si="262"/>
        <v>0</v>
      </c>
      <c r="AP286" s="265"/>
      <c r="AQ286" s="261"/>
      <c r="AR286" s="259">
        <f t="shared" si="263"/>
        <v>0</v>
      </c>
      <c r="AT286" s="254">
        <v>8</v>
      </c>
      <c r="AU286" s="254"/>
      <c r="AV286" s="261"/>
      <c r="AW286" s="259">
        <f t="shared" si="264"/>
        <v>0</v>
      </c>
      <c r="AY286" s="265"/>
      <c r="AZ286" s="261"/>
      <c r="BA286" s="259">
        <f t="shared" si="265"/>
        <v>0</v>
      </c>
    </row>
    <row r="287" spans="1:53" s="260" customFormat="1">
      <c r="A287" s="254">
        <v>9</v>
      </c>
      <c r="B287" s="254"/>
      <c r="C287" s="261"/>
      <c r="D287" s="259">
        <f t="shared" si="254"/>
        <v>0</v>
      </c>
      <c r="F287" s="265"/>
      <c r="G287" s="261"/>
      <c r="H287" s="259">
        <f t="shared" si="255"/>
        <v>0</v>
      </c>
      <c r="J287" s="254">
        <v>9</v>
      </c>
      <c r="K287" s="254"/>
      <c r="L287" s="261"/>
      <c r="M287" s="259">
        <f t="shared" si="256"/>
        <v>0</v>
      </c>
      <c r="O287" s="265"/>
      <c r="P287" s="261"/>
      <c r="Q287" s="259">
        <f t="shared" si="257"/>
        <v>0</v>
      </c>
      <c r="S287" s="254">
        <v>9</v>
      </c>
      <c r="T287" s="254"/>
      <c r="U287" s="261"/>
      <c r="V287" s="259">
        <f t="shared" si="258"/>
        <v>0</v>
      </c>
      <c r="X287" s="265"/>
      <c r="Y287" s="261"/>
      <c r="Z287" s="259">
        <f t="shared" si="259"/>
        <v>0</v>
      </c>
      <c r="AB287" s="254">
        <v>9</v>
      </c>
      <c r="AC287" s="254"/>
      <c r="AD287" s="261"/>
      <c r="AE287" s="259">
        <f t="shared" si="260"/>
        <v>0</v>
      </c>
      <c r="AG287" s="265"/>
      <c r="AH287" s="261"/>
      <c r="AI287" s="259">
        <f t="shared" si="261"/>
        <v>0</v>
      </c>
      <c r="AK287" s="254">
        <v>9</v>
      </c>
      <c r="AL287" s="254"/>
      <c r="AM287" s="261"/>
      <c r="AN287" s="259">
        <f t="shared" si="262"/>
        <v>0</v>
      </c>
      <c r="AP287" s="265"/>
      <c r="AQ287" s="261"/>
      <c r="AR287" s="259">
        <f t="shared" si="263"/>
        <v>0</v>
      </c>
      <c r="AT287" s="254">
        <v>9</v>
      </c>
      <c r="AU287" s="254"/>
      <c r="AV287" s="261"/>
      <c r="AW287" s="259">
        <f t="shared" si="264"/>
        <v>0</v>
      </c>
      <c r="AY287" s="265"/>
      <c r="AZ287" s="261"/>
      <c r="BA287" s="259">
        <f t="shared" si="265"/>
        <v>0</v>
      </c>
    </row>
    <row r="288" spans="1:53" s="260" customFormat="1">
      <c r="A288" s="254">
        <v>10</v>
      </c>
      <c r="B288" s="254"/>
      <c r="C288" s="261"/>
      <c r="D288" s="259">
        <f t="shared" si="254"/>
        <v>0</v>
      </c>
      <c r="F288" s="265"/>
      <c r="G288" s="261"/>
      <c r="H288" s="259">
        <f t="shared" si="255"/>
        <v>0</v>
      </c>
      <c r="J288" s="254">
        <v>10</v>
      </c>
      <c r="K288" s="254"/>
      <c r="L288" s="261"/>
      <c r="M288" s="259">
        <f t="shared" si="256"/>
        <v>0</v>
      </c>
      <c r="O288" s="265"/>
      <c r="P288" s="261"/>
      <c r="Q288" s="259">
        <f t="shared" si="257"/>
        <v>0</v>
      </c>
      <c r="S288" s="254">
        <v>10</v>
      </c>
      <c r="T288" s="254"/>
      <c r="U288" s="261"/>
      <c r="V288" s="259">
        <f t="shared" si="258"/>
        <v>0</v>
      </c>
      <c r="X288" s="265"/>
      <c r="Y288" s="261"/>
      <c r="Z288" s="259">
        <f t="shared" si="259"/>
        <v>0</v>
      </c>
      <c r="AB288" s="254">
        <v>10</v>
      </c>
      <c r="AC288" s="254"/>
      <c r="AD288" s="261"/>
      <c r="AE288" s="259">
        <f t="shared" si="260"/>
        <v>0</v>
      </c>
      <c r="AG288" s="265"/>
      <c r="AH288" s="261"/>
      <c r="AI288" s="259">
        <f t="shared" si="261"/>
        <v>0</v>
      </c>
      <c r="AK288" s="254">
        <v>10</v>
      </c>
      <c r="AL288" s="254"/>
      <c r="AM288" s="261"/>
      <c r="AN288" s="259">
        <f t="shared" si="262"/>
        <v>0</v>
      </c>
      <c r="AP288" s="265"/>
      <c r="AQ288" s="261"/>
      <c r="AR288" s="259">
        <f t="shared" si="263"/>
        <v>0</v>
      </c>
      <c r="AT288" s="254">
        <v>10</v>
      </c>
      <c r="AU288" s="254"/>
      <c r="AV288" s="261"/>
      <c r="AW288" s="259">
        <f t="shared" si="264"/>
        <v>0</v>
      </c>
      <c r="AY288" s="265"/>
      <c r="AZ288" s="261"/>
      <c r="BA288" s="259">
        <f t="shared" si="265"/>
        <v>0</v>
      </c>
    </row>
    <row r="289" spans="1:53">
      <c r="A289" s="165"/>
      <c r="B289" s="165"/>
      <c r="C289" s="166" t="s">
        <v>181</v>
      </c>
      <c r="D289" s="167">
        <f>COUNTA(C279:C288)</f>
        <v>0</v>
      </c>
      <c r="E289" s="161"/>
      <c r="F289" s="165"/>
      <c r="G289" s="166" t="s">
        <v>181</v>
      </c>
      <c r="H289" s="167">
        <f>COUNTA(G279:G288)</f>
        <v>0</v>
      </c>
      <c r="J289" s="165"/>
      <c r="K289" s="165"/>
      <c r="L289" s="166" t="s">
        <v>181</v>
      </c>
      <c r="M289" s="167">
        <f>COUNTA(L279:L288)</f>
        <v>0</v>
      </c>
      <c r="N289" s="161"/>
      <c r="O289" s="165"/>
      <c r="P289" s="166" t="s">
        <v>181</v>
      </c>
      <c r="Q289" s="167">
        <f>COUNTA(P279:P288)</f>
        <v>0</v>
      </c>
      <c r="S289" s="165"/>
      <c r="T289" s="165"/>
      <c r="U289" s="166" t="s">
        <v>181</v>
      </c>
      <c r="V289" s="167">
        <f>COUNTA(U279:U288)</f>
        <v>0</v>
      </c>
      <c r="W289" s="161"/>
      <c r="X289" s="165"/>
      <c r="Y289" s="166" t="s">
        <v>181</v>
      </c>
      <c r="Z289" s="167">
        <f>COUNTA(Y279:Y288)</f>
        <v>0</v>
      </c>
      <c r="AB289" s="165"/>
      <c r="AC289" s="165"/>
      <c r="AD289" s="166" t="s">
        <v>181</v>
      </c>
      <c r="AE289" s="167">
        <f>COUNTA(AD279:AD288)</f>
        <v>0</v>
      </c>
      <c r="AF289" s="161"/>
      <c r="AG289" s="165"/>
      <c r="AH289" s="166" t="s">
        <v>181</v>
      </c>
      <c r="AI289" s="167">
        <f>COUNTA(AH279:AH288)</f>
        <v>0</v>
      </c>
      <c r="AK289" s="165"/>
      <c r="AL289" s="165"/>
      <c r="AM289" s="166" t="s">
        <v>181</v>
      </c>
      <c r="AN289" s="167">
        <f>COUNTA(AM279:AM288)</f>
        <v>0</v>
      </c>
      <c r="AO289" s="161"/>
      <c r="AP289" s="165"/>
      <c r="AQ289" s="166" t="s">
        <v>181</v>
      </c>
      <c r="AR289" s="167">
        <f>COUNTA(AQ279:AQ288)</f>
        <v>0</v>
      </c>
      <c r="AT289" s="165"/>
      <c r="AU289" s="165"/>
      <c r="AV289" s="166" t="s">
        <v>181</v>
      </c>
      <c r="AW289" s="167">
        <f>COUNTA(AV279:AV288)</f>
        <v>0</v>
      </c>
      <c r="AX289" s="161"/>
      <c r="AY289" s="165"/>
      <c r="AZ289" s="166" t="s">
        <v>181</v>
      </c>
      <c r="BA289" s="167">
        <f>COUNTA(AZ279:AZ288)</f>
        <v>0</v>
      </c>
    </row>
    <row r="290" spans="1:53"/>
    <row r="291" spans="1:53"/>
    <row r="292" spans="1:53" ht="18.75">
      <c r="A292" s="161"/>
      <c r="B292" s="458" t="str">
        <f>Mapel!C19</f>
        <v>Mulok 3</v>
      </c>
      <c r="C292" s="458"/>
      <c r="D292" s="458"/>
      <c r="E292" s="458"/>
      <c r="F292" s="458"/>
      <c r="G292" s="458"/>
      <c r="H292" s="458"/>
      <c r="J292" s="161"/>
      <c r="K292" s="458" t="str">
        <f>B292</f>
        <v>Mulok 3</v>
      </c>
      <c r="L292" s="458"/>
      <c r="M292" s="458"/>
      <c r="N292" s="458"/>
      <c r="O292" s="458"/>
      <c r="P292" s="458"/>
      <c r="Q292" s="458"/>
      <c r="S292" s="161"/>
      <c r="T292" s="458" t="str">
        <f>K292</f>
        <v>Mulok 3</v>
      </c>
      <c r="U292" s="458"/>
      <c r="V292" s="458"/>
      <c r="W292" s="458"/>
      <c r="X292" s="458"/>
      <c r="Y292" s="458"/>
      <c r="Z292" s="458"/>
      <c r="AB292" s="161"/>
      <c r="AC292" s="458" t="str">
        <f>T292</f>
        <v>Mulok 3</v>
      </c>
      <c r="AD292" s="458"/>
      <c r="AE292" s="458"/>
      <c r="AF292" s="458"/>
      <c r="AG292" s="458"/>
      <c r="AH292" s="458"/>
      <c r="AI292" s="458"/>
      <c r="AK292" s="161"/>
      <c r="AL292" s="458" t="str">
        <f>AC292</f>
        <v>Mulok 3</v>
      </c>
      <c r="AM292" s="458"/>
      <c r="AN292" s="458"/>
      <c r="AO292" s="458"/>
      <c r="AP292" s="458"/>
      <c r="AQ292" s="458"/>
      <c r="AR292" s="458"/>
      <c r="AT292" s="161"/>
      <c r="AU292" s="458" t="str">
        <f>AL292</f>
        <v>Mulok 3</v>
      </c>
      <c r="AV292" s="458"/>
      <c r="AW292" s="458"/>
      <c r="AX292" s="458"/>
      <c r="AY292" s="458"/>
      <c r="AZ292" s="458"/>
      <c r="BA292" s="458"/>
    </row>
    <row r="293" spans="1:53">
      <c r="A293" s="168"/>
      <c r="B293" s="168"/>
      <c r="C293" s="168"/>
      <c r="D293" s="168"/>
      <c r="E293" s="168"/>
      <c r="F293" s="168"/>
      <c r="G293" s="168"/>
      <c r="H293" s="168"/>
      <c r="J293" s="168"/>
      <c r="K293" s="168"/>
      <c r="L293" s="168"/>
      <c r="M293" s="168"/>
      <c r="N293" s="168"/>
      <c r="O293" s="168"/>
      <c r="P293" s="168"/>
      <c r="Q293" s="168"/>
      <c r="S293" s="168"/>
      <c r="T293" s="168"/>
      <c r="U293" s="168"/>
      <c r="V293" s="168"/>
      <c r="W293" s="168"/>
      <c r="X293" s="168"/>
      <c r="Y293" s="168"/>
      <c r="Z293" s="168"/>
      <c r="AB293" s="168"/>
      <c r="AC293" s="168"/>
      <c r="AD293" s="168"/>
      <c r="AE293" s="168"/>
      <c r="AF293" s="168"/>
      <c r="AG293" s="168"/>
      <c r="AH293" s="168"/>
      <c r="AI293" s="168"/>
      <c r="AK293" s="168"/>
      <c r="AL293" s="168"/>
      <c r="AM293" s="168"/>
      <c r="AN293" s="168"/>
      <c r="AO293" s="168"/>
      <c r="AP293" s="168"/>
      <c r="AQ293" s="168"/>
      <c r="AR293" s="168"/>
      <c r="AT293" s="168"/>
      <c r="AU293" s="168"/>
      <c r="AV293" s="168"/>
      <c r="AW293" s="168"/>
      <c r="AX293" s="168"/>
      <c r="AY293" s="168"/>
      <c r="AZ293" s="168"/>
      <c r="BA293" s="168"/>
    </row>
    <row r="294" spans="1:53">
      <c r="A294" s="455" t="s">
        <v>22</v>
      </c>
      <c r="B294" s="455" t="s">
        <v>178</v>
      </c>
      <c r="C294" s="457" t="s">
        <v>179</v>
      </c>
      <c r="D294" s="455" t="s">
        <v>180</v>
      </c>
      <c r="E294" s="164"/>
      <c r="F294" s="455" t="s">
        <v>178</v>
      </c>
      <c r="G294" s="457" t="s">
        <v>179</v>
      </c>
      <c r="H294" s="455" t="s">
        <v>180</v>
      </c>
      <c r="J294" s="455" t="s">
        <v>22</v>
      </c>
      <c r="K294" s="455" t="s">
        <v>178</v>
      </c>
      <c r="L294" s="457" t="s">
        <v>179</v>
      </c>
      <c r="M294" s="455" t="s">
        <v>180</v>
      </c>
      <c r="N294" s="164"/>
      <c r="O294" s="455" t="s">
        <v>178</v>
      </c>
      <c r="P294" s="457" t="s">
        <v>179</v>
      </c>
      <c r="Q294" s="455" t="s">
        <v>180</v>
      </c>
      <c r="S294" s="455" t="s">
        <v>22</v>
      </c>
      <c r="T294" s="455" t="s">
        <v>178</v>
      </c>
      <c r="U294" s="457" t="s">
        <v>179</v>
      </c>
      <c r="V294" s="455" t="s">
        <v>180</v>
      </c>
      <c r="W294" s="164"/>
      <c r="X294" s="455" t="s">
        <v>178</v>
      </c>
      <c r="Y294" s="457" t="s">
        <v>179</v>
      </c>
      <c r="Z294" s="455" t="s">
        <v>180</v>
      </c>
      <c r="AB294" s="455" t="s">
        <v>22</v>
      </c>
      <c r="AC294" s="455" t="s">
        <v>178</v>
      </c>
      <c r="AD294" s="457" t="s">
        <v>179</v>
      </c>
      <c r="AE294" s="455" t="s">
        <v>180</v>
      </c>
      <c r="AF294" s="164"/>
      <c r="AG294" s="455" t="s">
        <v>178</v>
      </c>
      <c r="AH294" s="457" t="s">
        <v>179</v>
      </c>
      <c r="AI294" s="455" t="s">
        <v>180</v>
      </c>
      <c r="AK294" s="455" t="s">
        <v>22</v>
      </c>
      <c r="AL294" s="455" t="s">
        <v>178</v>
      </c>
      <c r="AM294" s="457" t="s">
        <v>179</v>
      </c>
      <c r="AN294" s="455" t="s">
        <v>180</v>
      </c>
      <c r="AO294" s="164"/>
      <c r="AP294" s="455" t="s">
        <v>178</v>
      </c>
      <c r="AQ294" s="457" t="s">
        <v>179</v>
      </c>
      <c r="AR294" s="455" t="s">
        <v>180</v>
      </c>
      <c r="AT294" s="455" t="s">
        <v>22</v>
      </c>
      <c r="AU294" s="455" t="s">
        <v>178</v>
      </c>
      <c r="AV294" s="457" t="s">
        <v>179</v>
      </c>
      <c r="AW294" s="455" t="s">
        <v>180</v>
      </c>
      <c r="AX294" s="164"/>
      <c r="AY294" s="455" t="s">
        <v>178</v>
      </c>
      <c r="AZ294" s="457" t="s">
        <v>179</v>
      </c>
      <c r="BA294" s="455" t="s">
        <v>180</v>
      </c>
    </row>
    <row r="295" spans="1:53">
      <c r="A295" s="456"/>
      <c r="B295" s="456"/>
      <c r="C295" s="457"/>
      <c r="D295" s="456"/>
      <c r="E295" s="161"/>
      <c r="F295" s="456"/>
      <c r="G295" s="457"/>
      <c r="H295" s="456"/>
      <c r="J295" s="456"/>
      <c r="K295" s="456"/>
      <c r="L295" s="457"/>
      <c r="M295" s="456"/>
      <c r="N295" s="161"/>
      <c r="O295" s="456"/>
      <c r="P295" s="457"/>
      <c r="Q295" s="456"/>
      <c r="S295" s="456"/>
      <c r="T295" s="456"/>
      <c r="U295" s="457"/>
      <c r="V295" s="456"/>
      <c r="W295" s="161"/>
      <c r="X295" s="456"/>
      <c r="Y295" s="457"/>
      <c r="Z295" s="456"/>
      <c r="AB295" s="456"/>
      <c r="AC295" s="456"/>
      <c r="AD295" s="457"/>
      <c r="AE295" s="456"/>
      <c r="AF295" s="161"/>
      <c r="AG295" s="456"/>
      <c r="AH295" s="457"/>
      <c r="AI295" s="456"/>
      <c r="AK295" s="456"/>
      <c r="AL295" s="456"/>
      <c r="AM295" s="457"/>
      <c r="AN295" s="456"/>
      <c r="AO295" s="161"/>
      <c r="AP295" s="456"/>
      <c r="AQ295" s="457"/>
      <c r="AR295" s="456"/>
      <c r="AT295" s="456"/>
      <c r="AU295" s="456"/>
      <c r="AV295" s="457"/>
      <c r="AW295" s="456"/>
      <c r="AX295" s="161"/>
      <c r="AY295" s="456"/>
      <c r="AZ295" s="457"/>
      <c r="BA295" s="456"/>
    </row>
    <row r="296" spans="1:53" s="260" customFormat="1">
      <c r="A296" s="254">
        <v>1</v>
      </c>
      <c r="B296" s="254"/>
      <c r="C296" s="261"/>
      <c r="D296" s="259">
        <f>LEN(C296)</f>
        <v>0</v>
      </c>
      <c r="F296" s="254"/>
      <c r="G296" s="261"/>
      <c r="H296" s="259">
        <f>LEN(G296)</f>
        <v>0</v>
      </c>
      <c r="J296" s="254">
        <v>1</v>
      </c>
      <c r="K296" s="254"/>
      <c r="L296" s="261"/>
      <c r="M296" s="259">
        <f>LEN(L296)</f>
        <v>0</v>
      </c>
      <c r="O296" s="254"/>
      <c r="P296" s="261"/>
      <c r="Q296" s="259">
        <f>LEN(P296)</f>
        <v>0</v>
      </c>
      <c r="S296" s="254">
        <v>1</v>
      </c>
      <c r="T296" s="254"/>
      <c r="U296" s="261"/>
      <c r="V296" s="259">
        <f>LEN(U296)</f>
        <v>0</v>
      </c>
      <c r="X296" s="254"/>
      <c r="Y296" s="261"/>
      <c r="Z296" s="259">
        <f>LEN(Y296)</f>
        <v>0</v>
      </c>
      <c r="AB296" s="254">
        <v>1</v>
      </c>
      <c r="AC296" s="254"/>
      <c r="AD296" s="261"/>
      <c r="AE296" s="259">
        <f>LEN(AD296)</f>
        <v>0</v>
      </c>
      <c r="AG296" s="254"/>
      <c r="AH296" s="261"/>
      <c r="AI296" s="259">
        <f>LEN(AH296)</f>
        <v>0</v>
      </c>
      <c r="AK296" s="254">
        <v>1</v>
      </c>
      <c r="AL296" s="254"/>
      <c r="AM296" s="261"/>
      <c r="AN296" s="259">
        <f>LEN(AM296)</f>
        <v>0</v>
      </c>
      <c r="AP296" s="254"/>
      <c r="AQ296" s="261"/>
      <c r="AR296" s="259">
        <f>LEN(AQ296)</f>
        <v>0</v>
      </c>
      <c r="AT296" s="254">
        <v>1</v>
      </c>
      <c r="AU296" s="254"/>
      <c r="AV296" s="261"/>
      <c r="AW296" s="259">
        <f>LEN(AV296)</f>
        <v>0</v>
      </c>
      <c r="AY296" s="254"/>
      <c r="AZ296" s="261"/>
      <c r="BA296" s="259">
        <f>LEN(AZ296)</f>
        <v>0</v>
      </c>
    </row>
    <row r="297" spans="1:53" s="260" customFormat="1">
      <c r="A297" s="254">
        <v>2</v>
      </c>
      <c r="B297" s="254"/>
      <c r="C297" s="264"/>
      <c r="D297" s="259">
        <f>LEN(C297)</f>
        <v>0</v>
      </c>
      <c r="F297" s="254"/>
      <c r="G297" s="261"/>
      <c r="H297" s="259">
        <f>LEN(G297)</f>
        <v>0</v>
      </c>
      <c r="J297" s="254">
        <v>2</v>
      </c>
      <c r="K297" s="254"/>
      <c r="L297" s="264"/>
      <c r="M297" s="259">
        <f>LEN(L297)</f>
        <v>0</v>
      </c>
      <c r="O297" s="254"/>
      <c r="P297" s="261"/>
      <c r="Q297" s="259">
        <f>LEN(P297)</f>
        <v>0</v>
      </c>
      <c r="S297" s="254">
        <v>2</v>
      </c>
      <c r="T297" s="254"/>
      <c r="U297" s="264"/>
      <c r="V297" s="259">
        <f>LEN(U297)</f>
        <v>0</v>
      </c>
      <c r="X297" s="254"/>
      <c r="Y297" s="261"/>
      <c r="Z297" s="259">
        <f>LEN(Y297)</f>
        <v>0</v>
      </c>
      <c r="AB297" s="254">
        <v>2</v>
      </c>
      <c r="AC297" s="254"/>
      <c r="AD297" s="264"/>
      <c r="AE297" s="259">
        <f>LEN(AD297)</f>
        <v>0</v>
      </c>
      <c r="AG297" s="254"/>
      <c r="AH297" s="261"/>
      <c r="AI297" s="259">
        <f>LEN(AH297)</f>
        <v>0</v>
      </c>
      <c r="AK297" s="254">
        <v>2</v>
      </c>
      <c r="AL297" s="254"/>
      <c r="AM297" s="264"/>
      <c r="AN297" s="259">
        <f>LEN(AM297)</f>
        <v>0</v>
      </c>
      <c r="AP297" s="254"/>
      <c r="AQ297" s="261"/>
      <c r="AR297" s="259">
        <f>LEN(AQ297)</f>
        <v>0</v>
      </c>
      <c r="AT297" s="254">
        <v>2</v>
      </c>
      <c r="AU297" s="254"/>
      <c r="AV297" s="264"/>
      <c r="AW297" s="259">
        <f>LEN(AV297)</f>
        <v>0</v>
      </c>
      <c r="AY297" s="254"/>
      <c r="AZ297" s="261"/>
      <c r="BA297" s="259">
        <f>LEN(AZ297)</f>
        <v>0</v>
      </c>
    </row>
    <row r="298" spans="1:53" s="260" customFormat="1">
      <c r="A298" s="254">
        <v>3</v>
      </c>
      <c r="B298" s="254"/>
      <c r="C298" s="261"/>
      <c r="D298" s="259">
        <f>LEN(C298)</f>
        <v>0</v>
      </c>
      <c r="F298" s="254"/>
      <c r="G298" s="261"/>
      <c r="H298" s="259">
        <f>LEN(G298)</f>
        <v>0</v>
      </c>
      <c r="J298" s="254">
        <v>3</v>
      </c>
      <c r="K298" s="254"/>
      <c r="L298" s="261"/>
      <c r="M298" s="259">
        <f>LEN(L298)</f>
        <v>0</v>
      </c>
      <c r="O298" s="254"/>
      <c r="P298" s="261"/>
      <c r="Q298" s="259">
        <f>LEN(P298)</f>
        <v>0</v>
      </c>
      <c r="S298" s="254">
        <v>3</v>
      </c>
      <c r="T298" s="254"/>
      <c r="U298" s="261"/>
      <c r="V298" s="259">
        <f>LEN(U298)</f>
        <v>0</v>
      </c>
      <c r="X298" s="254"/>
      <c r="Y298" s="261"/>
      <c r="Z298" s="259">
        <f>LEN(Y298)</f>
        <v>0</v>
      </c>
      <c r="AB298" s="254">
        <v>3</v>
      </c>
      <c r="AC298" s="254"/>
      <c r="AD298" s="261"/>
      <c r="AE298" s="259">
        <f>LEN(AD298)</f>
        <v>0</v>
      </c>
      <c r="AG298" s="254"/>
      <c r="AH298" s="261"/>
      <c r="AI298" s="259">
        <f>LEN(AH298)</f>
        <v>0</v>
      </c>
      <c r="AK298" s="254">
        <v>3</v>
      </c>
      <c r="AL298" s="254"/>
      <c r="AM298" s="261"/>
      <c r="AN298" s="259">
        <f>LEN(AM298)</f>
        <v>0</v>
      </c>
      <c r="AP298" s="254"/>
      <c r="AQ298" s="261"/>
      <c r="AR298" s="259">
        <f>LEN(AQ298)</f>
        <v>0</v>
      </c>
      <c r="AT298" s="254">
        <v>3</v>
      </c>
      <c r="AU298" s="254"/>
      <c r="AV298" s="261"/>
      <c r="AW298" s="259">
        <f>LEN(AV298)</f>
        <v>0</v>
      </c>
      <c r="AY298" s="254"/>
      <c r="AZ298" s="261"/>
      <c r="BA298" s="259">
        <f>LEN(AZ298)</f>
        <v>0</v>
      </c>
    </row>
    <row r="299" spans="1:53" s="260" customFormat="1">
      <c r="A299" s="254">
        <v>4</v>
      </c>
      <c r="B299" s="254"/>
      <c r="C299" s="261"/>
      <c r="D299" s="259">
        <f>LEN(C299)</f>
        <v>0</v>
      </c>
      <c r="F299" s="254"/>
      <c r="G299" s="261"/>
      <c r="H299" s="259">
        <f>LEN(G299)</f>
        <v>0</v>
      </c>
      <c r="J299" s="254">
        <v>4</v>
      </c>
      <c r="K299" s="254"/>
      <c r="L299" s="261"/>
      <c r="M299" s="259">
        <f>LEN(L299)</f>
        <v>0</v>
      </c>
      <c r="O299" s="254"/>
      <c r="P299" s="261"/>
      <c r="Q299" s="259">
        <f>LEN(P299)</f>
        <v>0</v>
      </c>
      <c r="S299" s="254">
        <v>4</v>
      </c>
      <c r="T299" s="254"/>
      <c r="U299" s="261"/>
      <c r="V299" s="259">
        <f>LEN(U299)</f>
        <v>0</v>
      </c>
      <c r="X299" s="254"/>
      <c r="Y299" s="261"/>
      <c r="Z299" s="259">
        <f>LEN(Y299)</f>
        <v>0</v>
      </c>
      <c r="AB299" s="254">
        <v>4</v>
      </c>
      <c r="AC299" s="254"/>
      <c r="AD299" s="261"/>
      <c r="AE299" s="259">
        <f>LEN(AD299)</f>
        <v>0</v>
      </c>
      <c r="AG299" s="254"/>
      <c r="AH299" s="261"/>
      <c r="AI299" s="259">
        <f>LEN(AH299)</f>
        <v>0</v>
      </c>
      <c r="AK299" s="254">
        <v>4</v>
      </c>
      <c r="AL299" s="254"/>
      <c r="AM299" s="261"/>
      <c r="AN299" s="259">
        <f>LEN(AM299)</f>
        <v>0</v>
      </c>
      <c r="AP299" s="254"/>
      <c r="AQ299" s="261"/>
      <c r="AR299" s="259">
        <f>LEN(AQ299)</f>
        <v>0</v>
      </c>
      <c r="AT299" s="254">
        <v>4</v>
      </c>
      <c r="AU299" s="254"/>
      <c r="AV299" s="261"/>
      <c r="AW299" s="259">
        <f>LEN(AV299)</f>
        <v>0</v>
      </c>
      <c r="AY299" s="254"/>
      <c r="AZ299" s="261"/>
      <c r="BA299" s="259">
        <f>LEN(AZ299)</f>
        <v>0</v>
      </c>
    </row>
    <row r="300" spans="1:53" s="260" customFormat="1">
      <c r="A300" s="254">
        <v>5</v>
      </c>
      <c r="B300" s="254"/>
      <c r="C300" s="261"/>
      <c r="D300" s="259">
        <f>LEN(C300)</f>
        <v>0</v>
      </c>
      <c r="F300" s="265"/>
      <c r="G300" s="261"/>
      <c r="H300" s="259">
        <f>LEN(G300)</f>
        <v>0</v>
      </c>
      <c r="J300" s="254">
        <v>5</v>
      </c>
      <c r="K300" s="254"/>
      <c r="L300" s="261"/>
      <c r="M300" s="259">
        <f>LEN(L300)</f>
        <v>0</v>
      </c>
      <c r="O300" s="265"/>
      <c r="P300" s="261"/>
      <c r="Q300" s="259">
        <f>LEN(P300)</f>
        <v>0</v>
      </c>
      <c r="S300" s="254">
        <v>5</v>
      </c>
      <c r="T300" s="254"/>
      <c r="U300" s="261"/>
      <c r="V300" s="259">
        <f>LEN(U300)</f>
        <v>0</v>
      </c>
      <c r="X300" s="265"/>
      <c r="Y300" s="261"/>
      <c r="Z300" s="259">
        <f>LEN(Y300)</f>
        <v>0</v>
      </c>
      <c r="AB300" s="254">
        <v>5</v>
      </c>
      <c r="AC300" s="254"/>
      <c r="AD300" s="261"/>
      <c r="AE300" s="259">
        <f>LEN(AD300)</f>
        <v>0</v>
      </c>
      <c r="AG300" s="265"/>
      <c r="AH300" s="261"/>
      <c r="AI300" s="259">
        <f>LEN(AH300)</f>
        <v>0</v>
      </c>
      <c r="AK300" s="254">
        <v>5</v>
      </c>
      <c r="AL300" s="254"/>
      <c r="AM300" s="261"/>
      <c r="AN300" s="259">
        <f>LEN(AM300)</f>
        <v>0</v>
      </c>
      <c r="AP300" s="265"/>
      <c r="AQ300" s="261"/>
      <c r="AR300" s="259">
        <f>LEN(AQ300)</f>
        <v>0</v>
      </c>
      <c r="AT300" s="254">
        <v>5</v>
      </c>
      <c r="AU300" s="254"/>
      <c r="AV300" s="261"/>
      <c r="AW300" s="259">
        <f>LEN(AV300)</f>
        <v>0</v>
      </c>
      <c r="AY300" s="265"/>
      <c r="AZ300" s="261"/>
      <c r="BA300" s="259">
        <f>LEN(AZ300)</f>
        <v>0</v>
      </c>
    </row>
    <row r="301" spans="1:53" s="260" customFormat="1">
      <c r="A301" s="254">
        <v>6</v>
      </c>
      <c r="B301" s="254"/>
      <c r="C301" s="261"/>
      <c r="D301" s="259">
        <f t="shared" ref="D301:D305" si="266">LEN(C301)</f>
        <v>0</v>
      </c>
      <c r="F301" s="265"/>
      <c r="G301" s="261"/>
      <c r="H301" s="259">
        <f t="shared" ref="H301:H305" si="267">LEN(G301)</f>
        <v>0</v>
      </c>
      <c r="J301" s="254">
        <v>6</v>
      </c>
      <c r="K301" s="254"/>
      <c r="L301" s="261"/>
      <c r="M301" s="259">
        <f t="shared" ref="M301:M305" si="268">LEN(L301)</f>
        <v>0</v>
      </c>
      <c r="O301" s="265"/>
      <c r="P301" s="261"/>
      <c r="Q301" s="259">
        <f t="shared" ref="Q301:Q305" si="269">LEN(P301)</f>
        <v>0</v>
      </c>
      <c r="S301" s="254">
        <v>6</v>
      </c>
      <c r="T301" s="254"/>
      <c r="U301" s="261"/>
      <c r="V301" s="259">
        <f t="shared" ref="V301:V305" si="270">LEN(U301)</f>
        <v>0</v>
      </c>
      <c r="X301" s="265"/>
      <c r="Y301" s="261"/>
      <c r="Z301" s="259">
        <f t="shared" ref="Z301:Z305" si="271">LEN(Y301)</f>
        <v>0</v>
      </c>
      <c r="AB301" s="254">
        <v>6</v>
      </c>
      <c r="AC301" s="254"/>
      <c r="AD301" s="261"/>
      <c r="AE301" s="259">
        <f t="shared" ref="AE301:AE305" si="272">LEN(AD301)</f>
        <v>0</v>
      </c>
      <c r="AG301" s="265"/>
      <c r="AH301" s="261"/>
      <c r="AI301" s="259">
        <f t="shared" ref="AI301:AI305" si="273">LEN(AH301)</f>
        <v>0</v>
      </c>
      <c r="AK301" s="254">
        <v>6</v>
      </c>
      <c r="AL301" s="254"/>
      <c r="AM301" s="261"/>
      <c r="AN301" s="259">
        <f t="shared" ref="AN301:AN305" si="274">LEN(AM301)</f>
        <v>0</v>
      </c>
      <c r="AP301" s="265"/>
      <c r="AQ301" s="261"/>
      <c r="AR301" s="259">
        <f t="shared" ref="AR301:AR305" si="275">LEN(AQ301)</f>
        <v>0</v>
      </c>
      <c r="AT301" s="254">
        <v>6</v>
      </c>
      <c r="AU301" s="254"/>
      <c r="AV301" s="261"/>
      <c r="AW301" s="259">
        <f t="shared" ref="AW301:AW305" si="276">LEN(AV301)</f>
        <v>0</v>
      </c>
      <c r="AY301" s="265"/>
      <c r="AZ301" s="261"/>
      <c r="BA301" s="259">
        <f t="shared" ref="BA301:BA305" si="277">LEN(AZ301)</f>
        <v>0</v>
      </c>
    </row>
    <row r="302" spans="1:53" s="260" customFormat="1">
      <c r="A302" s="254">
        <v>7</v>
      </c>
      <c r="B302" s="254"/>
      <c r="C302" s="261"/>
      <c r="D302" s="259">
        <f t="shared" si="266"/>
        <v>0</v>
      </c>
      <c r="F302" s="265"/>
      <c r="G302" s="261"/>
      <c r="H302" s="259">
        <f t="shared" si="267"/>
        <v>0</v>
      </c>
      <c r="J302" s="254">
        <v>7</v>
      </c>
      <c r="K302" s="254"/>
      <c r="L302" s="261"/>
      <c r="M302" s="259">
        <f t="shared" si="268"/>
        <v>0</v>
      </c>
      <c r="O302" s="265"/>
      <c r="P302" s="261"/>
      <c r="Q302" s="259">
        <f t="shared" si="269"/>
        <v>0</v>
      </c>
      <c r="S302" s="254">
        <v>7</v>
      </c>
      <c r="T302" s="254"/>
      <c r="U302" s="261"/>
      <c r="V302" s="259">
        <f t="shared" si="270"/>
        <v>0</v>
      </c>
      <c r="X302" s="265"/>
      <c r="Y302" s="261"/>
      <c r="Z302" s="259">
        <f t="shared" si="271"/>
        <v>0</v>
      </c>
      <c r="AB302" s="254">
        <v>7</v>
      </c>
      <c r="AC302" s="254"/>
      <c r="AD302" s="261"/>
      <c r="AE302" s="259">
        <f t="shared" si="272"/>
        <v>0</v>
      </c>
      <c r="AG302" s="265"/>
      <c r="AH302" s="261"/>
      <c r="AI302" s="259">
        <f t="shared" si="273"/>
        <v>0</v>
      </c>
      <c r="AK302" s="254">
        <v>7</v>
      </c>
      <c r="AL302" s="254"/>
      <c r="AM302" s="261"/>
      <c r="AN302" s="259">
        <f t="shared" si="274"/>
        <v>0</v>
      </c>
      <c r="AP302" s="265"/>
      <c r="AQ302" s="261"/>
      <c r="AR302" s="259">
        <f t="shared" si="275"/>
        <v>0</v>
      </c>
      <c r="AT302" s="254">
        <v>7</v>
      </c>
      <c r="AU302" s="254"/>
      <c r="AV302" s="261"/>
      <c r="AW302" s="259">
        <f t="shared" si="276"/>
        <v>0</v>
      </c>
      <c r="AY302" s="265"/>
      <c r="AZ302" s="261"/>
      <c r="BA302" s="259">
        <f t="shared" si="277"/>
        <v>0</v>
      </c>
    </row>
    <row r="303" spans="1:53" s="260" customFormat="1">
      <c r="A303" s="254">
        <v>8</v>
      </c>
      <c r="B303" s="254"/>
      <c r="C303" s="261"/>
      <c r="D303" s="259">
        <f t="shared" si="266"/>
        <v>0</v>
      </c>
      <c r="F303" s="265"/>
      <c r="G303" s="261"/>
      <c r="H303" s="259">
        <f t="shared" si="267"/>
        <v>0</v>
      </c>
      <c r="J303" s="254">
        <v>8</v>
      </c>
      <c r="K303" s="254"/>
      <c r="L303" s="261"/>
      <c r="M303" s="259">
        <f t="shared" si="268"/>
        <v>0</v>
      </c>
      <c r="O303" s="265"/>
      <c r="P303" s="261"/>
      <c r="Q303" s="259">
        <f t="shared" si="269"/>
        <v>0</v>
      </c>
      <c r="S303" s="254">
        <v>8</v>
      </c>
      <c r="T303" s="254"/>
      <c r="U303" s="261"/>
      <c r="V303" s="259">
        <f t="shared" si="270"/>
        <v>0</v>
      </c>
      <c r="X303" s="265"/>
      <c r="Y303" s="261"/>
      <c r="Z303" s="259">
        <f t="shared" si="271"/>
        <v>0</v>
      </c>
      <c r="AB303" s="254">
        <v>8</v>
      </c>
      <c r="AC303" s="254"/>
      <c r="AD303" s="261"/>
      <c r="AE303" s="259">
        <f t="shared" si="272"/>
        <v>0</v>
      </c>
      <c r="AG303" s="265"/>
      <c r="AH303" s="261"/>
      <c r="AI303" s="259">
        <f t="shared" si="273"/>
        <v>0</v>
      </c>
      <c r="AK303" s="254">
        <v>8</v>
      </c>
      <c r="AL303" s="254"/>
      <c r="AM303" s="261"/>
      <c r="AN303" s="259">
        <f t="shared" si="274"/>
        <v>0</v>
      </c>
      <c r="AP303" s="265"/>
      <c r="AQ303" s="261"/>
      <c r="AR303" s="259">
        <f t="shared" si="275"/>
        <v>0</v>
      </c>
      <c r="AT303" s="254">
        <v>8</v>
      </c>
      <c r="AU303" s="254"/>
      <c r="AV303" s="261"/>
      <c r="AW303" s="259">
        <f t="shared" si="276"/>
        <v>0</v>
      </c>
      <c r="AY303" s="265"/>
      <c r="AZ303" s="261"/>
      <c r="BA303" s="259">
        <f t="shared" si="277"/>
        <v>0</v>
      </c>
    </row>
    <row r="304" spans="1:53" s="260" customFormat="1">
      <c r="A304" s="254">
        <v>9</v>
      </c>
      <c r="B304" s="254"/>
      <c r="C304" s="261"/>
      <c r="D304" s="259">
        <f t="shared" si="266"/>
        <v>0</v>
      </c>
      <c r="F304" s="265"/>
      <c r="G304" s="261"/>
      <c r="H304" s="259">
        <f t="shared" si="267"/>
        <v>0</v>
      </c>
      <c r="J304" s="254">
        <v>9</v>
      </c>
      <c r="K304" s="254"/>
      <c r="L304" s="261"/>
      <c r="M304" s="259">
        <f t="shared" si="268"/>
        <v>0</v>
      </c>
      <c r="O304" s="265"/>
      <c r="P304" s="261"/>
      <c r="Q304" s="259">
        <f t="shared" si="269"/>
        <v>0</v>
      </c>
      <c r="S304" s="254">
        <v>9</v>
      </c>
      <c r="T304" s="254"/>
      <c r="U304" s="261"/>
      <c r="V304" s="259">
        <f t="shared" si="270"/>
        <v>0</v>
      </c>
      <c r="X304" s="265"/>
      <c r="Y304" s="261"/>
      <c r="Z304" s="259">
        <f t="shared" si="271"/>
        <v>0</v>
      </c>
      <c r="AB304" s="254">
        <v>9</v>
      </c>
      <c r="AC304" s="254"/>
      <c r="AD304" s="261"/>
      <c r="AE304" s="259">
        <f t="shared" si="272"/>
        <v>0</v>
      </c>
      <c r="AG304" s="265"/>
      <c r="AH304" s="261"/>
      <c r="AI304" s="259">
        <f t="shared" si="273"/>
        <v>0</v>
      </c>
      <c r="AK304" s="254">
        <v>9</v>
      </c>
      <c r="AL304" s="254"/>
      <c r="AM304" s="261"/>
      <c r="AN304" s="259">
        <f t="shared" si="274"/>
        <v>0</v>
      </c>
      <c r="AP304" s="265"/>
      <c r="AQ304" s="261"/>
      <c r="AR304" s="259">
        <f t="shared" si="275"/>
        <v>0</v>
      </c>
      <c r="AT304" s="254">
        <v>9</v>
      </c>
      <c r="AU304" s="254"/>
      <c r="AV304" s="261"/>
      <c r="AW304" s="259">
        <f t="shared" si="276"/>
        <v>0</v>
      </c>
      <c r="AY304" s="265"/>
      <c r="AZ304" s="261"/>
      <c r="BA304" s="259">
        <f t="shared" si="277"/>
        <v>0</v>
      </c>
    </row>
    <row r="305" spans="1:53" s="260" customFormat="1">
      <c r="A305" s="254">
        <v>10</v>
      </c>
      <c r="B305" s="254"/>
      <c r="C305" s="261"/>
      <c r="D305" s="259">
        <f t="shared" si="266"/>
        <v>0</v>
      </c>
      <c r="F305" s="265"/>
      <c r="G305" s="261"/>
      <c r="H305" s="259">
        <f t="shared" si="267"/>
        <v>0</v>
      </c>
      <c r="J305" s="254">
        <v>10</v>
      </c>
      <c r="K305" s="254"/>
      <c r="L305" s="261"/>
      <c r="M305" s="259">
        <f t="shared" si="268"/>
        <v>0</v>
      </c>
      <c r="O305" s="265"/>
      <c r="P305" s="261"/>
      <c r="Q305" s="259">
        <f t="shared" si="269"/>
        <v>0</v>
      </c>
      <c r="S305" s="254">
        <v>10</v>
      </c>
      <c r="T305" s="254"/>
      <c r="U305" s="261"/>
      <c r="V305" s="259">
        <f t="shared" si="270"/>
        <v>0</v>
      </c>
      <c r="X305" s="265"/>
      <c r="Y305" s="261"/>
      <c r="Z305" s="259">
        <f t="shared" si="271"/>
        <v>0</v>
      </c>
      <c r="AB305" s="254">
        <v>10</v>
      </c>
      <c r="AC305" s="254"/>
      <c r="AD305" s="261"/>
      <c r="AE305" s="259">
        <f t="shared" si="272"/>
        <v>0</v>
      </c>
      <c r="AG305" s="265"/>
      <c r="AH305" s="261"/>
      <c r="AI305" s="259">
        <f t="shared" si="273"/>
        <v>0</v>
      </c>
      <c r="AK305" s="254">
        <v>10</v>
      </c>
      <c r="AL305" s="254"/>
      <c r="AM305" s="261"/>
      <c r="AN305" s="259">
        <f t="shared" si="274"/>
        <v>0</v>
      </c>
      <c r="AP305" s="265"/>
      <c r="AQ305" s="261"/>
      <c r="AR305" s="259">
        <f t="shared" si="275"/>
        <v>0</v>
      </c>
      <c r="AT305" s="254">
        <v>10</v>
      </c>
      <c r="AU305" s="254"/>
      <c r="AV305" s="261"/>
      <c r="AW305" s="259">
        <f t="shared" si="276"/>
        <v>0</v>
      </c>
      <c r="AY305" s="265"/>
      <c r="AZ305" s="261"/>
      <c r="BA305" s="259">
        <f t="shared" si="277"/>
        <v>0</v>
      </c>
    </row>
    <row r="306" spans="1:53">
      <c r="A306" s="165"/>
      <c r="B306" s="165"/>
      <c r="C306" s="166" t="s">
        <v>181</v>
      </c>
      <c r="D306" s="167">
        <f>COUNTA(C296:C305)</f>
        <v>0</v>
      </c>
      <c r="E306" s="161"/>
      <c r="F306" s="165"/>
      <c r="G306" s="166" t="s">
        <v>181</v>
      </c>
      <c r="H306" s="167">
        <f>COUNTA(G296:G305)</f>
        <v>0</v>
      </c>
      <c r="J306" s="165"/>
      <c r="K306" s="165"/>
      <c r="L306" s="166" t="s">
        <v>181</v>
      </c>
      <c r="M306" s="167">
        <f>COUNTA(L296:L305)</f>
        <v>0</v>
      </c>
      <c r="N306" s="161"/>
      <c r="O306" s="165"/>
      <c r="P306" s="166" t="s">
        <v>181</v>
      </c>
      <c r="Q306" s="167">
        <f>COUNTA(P296:P305)</f>
        <v>0</v>
      </c>
      <c r="S306" s="165"/>
      <c r="T306" s="165"/>
      <c r="U306" s="166" t="s">
        <v>181</v>
      </c>
      <c r="V306" s="167">
        <f>COUNTA(U296:U305)</f>
        <v>0</v>
      </c>
      <c r="W306" s="161"/>
      <c r="X306" s="165"/>
      <c r="Y306" s="166" t="s">
        <v>181</v>
      </c>
      <c r="Z306" s="167">
        <f>COUNTA(Y296:Y305)</f>
        <v>0</v>
      </c>
      <c r="AB306" s="165"/>
      <c r="AC306" s="165"/>
      <c r="AD306" s="166" t="s">
        <v>181</v>
      </c>
      <c r="AE306" s="167">
        <f>COUNTA(AD296:AD305)</f>
        <v>0</v>
      </c>
      <c r="AF306" s="161"/>
      <c r="AG306" s="165"/>
      <c r="AH306" s="166" t="s">
        <v>181</v>
      </c>
      <c r="AI306" s="167">
        <f>COUNTA(AH296:AH305)</f>
        <v>0</v>
      </c>
      <c r="AK306" s="165"/>
      <c r="AL306" s="165"/>
      <c r="AM306" s="166" t="s">
        <v>181</v>
      </c>
      <c r="AN306" s="167">
        <f>COUNTA(AM296:AM305)</f>
        <v>0</v>
      </c>
      <c r="AO306" s="161"/>
      <c r="AP306" s="165"/>
      <c r="AQ306" s="166" t="s">
        <v>181</v>
      </c>
      <c r="AR306" s="167">
        <f>COUNTA(AQ296:AQ305)</f>
        <v>0</v>
      </c>
      <c r="AT306" s="165"/>
      <c r="AU306" s="165"/>
      <c r="AV306" s="166" t="s">
        <v>181</v>
      </c>
      <c r="AW306" s="167">
        <f>COUNTA(AV296:AV305)</f>
        <v>0</v>
      </c>
      <c r="AX306" s="161"/>
      <c r="AY306" s="165"/>
      <c r="AZ306" s="166" t="s">
        <v>181</v>
      </c>
      <c r="BA306" s="167">
        <f>COUNTA(AZ296:AZ305)</f>
        <v>0</v>
      </c>
    </row>
    <row r="307" spans="1:53"/>
    <row r="308" spans="1:53"/>
    <row r="309" spans="1:53" ht="18.75">
      <c r="A309" s="161"/>
      <c r="B309" s="458" t="str">
        <f>Mapel!C20</f>
        <v>Mulok 4</v>
      </c>
      <c r="C309" s="458"/>
      <c r="D309" s="458"/>
      <c r="E309" s="458"/>
      <c r="F309" s="458"/>
      <c r="G309" s="458"/>
      <c r="H309" s="458"/>
      <c r="J309" s="161"/>
      <c r="K309" s="458" t="str">
        <f>B309</f>
        <v>Mulok 4</v>
      </c>
      <c r="L309" s="458"/>
      <c r="M309" s="458"/>
      <c r="N309" s="458"/>
      <c r="O309" s="458"/>
      <c r="P309" s="458"/>
      <c r="Q309" s="458"/>
      <c r="S309" s="161"/>
      <c r="T309" s="458" t="str">
        <f>K309</f>
        <v>Mulok 4</v>
      </c>
      <c r="U309" s="458"/>
      <c r="V309" s="458"/>
      <c r="W309" s="458"/>
      <c r="X309" s="458"/>
      <c r="Y309" s="458"/>
      <c r="Z309" s="458"/>
      <c r="AB309" s="161"/>
      <c r="AC309" s="458" t="str">
        <f>T309</f>
        <v>Mulok 4</v>
      </c>
      <c r="AD309" s="458"/>
      <c r="AE309" s="458"/>
      <c r="AF309" s="458"/>
      <c r="AG309" s="458"/>
      <c r="AH309" s="458"/>
      <c r="AI309" s="458"/>
      <c r="AK309" s="161"/>
      <c r="AL309" s="458" t="str">
        <f>AC309</f>
        <v>Mulok 4</v>
      </c>
      <c r="AM309" s="458"/>
      <c r="AN309" s="458"/>
      <c r="AO309" s="458"/>
      <c r="AP309" s="458"/>
      <c r="AQ309" s="458"/>
      <c r="AR309" s="458"/>
      <c r="AT309" s="161"/>
      <c r="AU309" s="458" t="str">
        <f>AL309</f>
        <v>Mulok 4</v>
      </c>
      <c r="AV309" s="458"/>
      <c r="AW309" s="458"/>
      <c r="AX309" s="458"/>
      <c r="AY309" s="458"/>
      <c r="AZ309" s="458"/>
      <c r="BA309" s="458"/>
    </row>
    <row r="310" spans="1:53">
      <c r="A310" s="168"/>
      <c r="B310" s="168"/>
      <c r="C310" s="168"/>
      <c r="D310" s="168"/>
      <c r="E310" s="168"/>
      <c r="F310" s="168"/>
      <c r="G310" s="168"/>
      <c r="H310" s="168"/>
      <c r="J310" s="168"/>
      <c r="K310" s="168"/>
      <c r="L310" s="168"/>
      <c r="M310" s="168"/>
      <c r="N310" s="168"/>
      <c r="O310" s="168"/>
      <c r="P310" s="168"/>
      <c r="Q310" s="168"/>
      <c r="S310" s="168"/>
      <c r="T310" s="168"/>
      <c r="U310" s="168"/>
      <c r="V310" s="168"/>
      <c r="W310" s="168"/>
      <c r="X310" s="168"/>
      <c r="Y310" s="168"/>
      <c r="Z310" s="168"/>
      <c r="AB310" s="168"/>
      <c r="AC310" s="168"/>
      <c r="AD310" s="168"/>
      <c r="AE310" s="168"/>
      <c r="AF310" s="168"/>
      <c r="AG310" s="168"/>
      <c r="AH310" s="168"/>
      <c r="AI310" s="168"/>
      <c r="AK310" s="168"/>
      <c r="AL310" s="168"/>
      <c r="AM310" s="168"/>
      <c r="AN310" s="168"/>
      <c r="AO310" s="168"/>
      <c r="AP310" s="168"/>
      <c r="AQ310" s="168"/>
      <c r="AR310" s="168"/>
      <c r="AT310" s="168"/>
      <c r="AU310" s="168"/>
      <c r="AV310" s="168"/>
      <c r="AW310" s="168"/>
      <c r="AX310" s="168"/>
      <c r="AY310" s="168"/>
      <c r="AZ310" s="168"/>
      <c r="BA310" s="168"/>
    </row>
    <row r="311" spans="1:53">
      <c r="A311" s="455" t="s">
        <v>22</v>
      </c>
      <c r="B311" s="455" t="s">
        <v>178</v>
      </c>
      <c r="C311" s="457" t="s">
        <v>179</v>
      </c>
      <c r="D311" s="455" t="s">
        <v>180</v>
      </c>
      <c r="E311" s="164"/>
      <c r="F311" s="455" t="s">
        <v>178</v>
      </c>
      <c r="G311" s="457" t="s">
        <v>179</v>
      </c>
      <c r="H311" s="455" t="s">
        <v>180</v>
      </c>
      <c r="J311" s="455" t="s">
        <v>22</v>
      </c>
      <c r="K311" s="455" t="s">
        <v>178</v>
      </c>
      <c r="L311" s="457" t="s">
        <v>179</v>
      </c>
      <c r="M311" s="455" t="s">
        <v>180</v>
      </c>
      <c r="N311" s="164"/>
      <c r="O311" s="455" t="s">
        <v>178</v>
      </c>
      <c r="P311" s="457" t="s">
        <v>179</v>
      </c>
      <c r="Q311" s="455" t="s">
        <v>180</v>
      </c>
      <c r="S311" s="455" t="s">
        <v>22</v>
      </c>
      <c r="T311" s="455" t="s">
        <v>178</v>
      </c>
      <c r="U311" s="457" t="s">
        <v>179</v>
      </c>
      <c r="V311" s="455" t="s">
        <v>180</v>
      </c>
      <c r="W311" s="164"/>
      <c r="X311" s="455" t="s">
        <v>178</v>
      </c>
      <c r="Y311" s="457" t="s">
        <v>179</v>
      </c>
      <c r="Z311" s="455" t="s">
        <v>180</v>
      </c>
      <c r="AB311" s="455" t="s">
        <v>22</v>
      </c>
      <c r="AC311" s="455" t="s">
        <v>178</v>
      </c>
      <c r="AD311" s="457" t="s">
        <v>179</v>
      </c>
      <c r="AE311" s="455" t="s">
        <v>180</v>
      </c>
      <c r="AF311" s="164"/>
      <c r="AG311" s="455" t="s">
        <v>178</v>
      </c>
      <c r="AH311" s="457" t="s">
        <v>179</v>
      </c>
      <c r="AI311" s="455" t="s">
        <v>180</v>
      </c>
      <c r="AK311" s="455" t="s">
        <v>22</v>
      </c>
      <c r="AL311" s="455" t="s">
        <v>178</v>
      </c>
      <c r="AM311" s="457" t="s">
        <v>179</v>
      </c>
      <c r="AN311" s="455" t="s">
        <v>180</v>
      </c>
      <c r="AO311" s="164"/>
      <c r="AP311" s="455" t="s">
        <v>178</v>
      </c>
      <c r="AQ311" s="457" t="s">
        <v>179</v>
      </c>
      <c r="AR311" s="455" t="s">
        <v>180</v>
      </c>
      <c r="AT311" s="455" t="s">
        <v>22</v>
      </c>
      <c r="AU311" s="455" t="s">
        <v>178</v>
      </c>
      <c r="AV311" s="457" t="s">
        <v>179</v>
      </c>
      <c r="AW311" s="455" t="s">
        <v>180</v>
      </c>
      <c r="AX311" s="164"/>
      <c r="AY311" s="455" t="s">
        <v>178</v>
      </c>
      <c r="AZ311" s="457" t="s">
        <v>179</v>
      </c>
      <c r="BA311" s="455" t="s">
        <v>180</v>
      </c>
    </row>
    <row r="312" spans="1:53">
      <c r="A312" s="456"/>
      <c r="B312" s="456"/>
      <c r="C312" s="457"/>
      <c r="D312" s="456"/>
      <c r="E312" s="161"/>
      <c r="F312" s="456"/>
      <c r="G312" s="457"/>
      <c r="H312" s="456"/>
      <c r="J312" s="456"/>
      <c r="K312" s="456"/>
      <c r="L312" s="457"/>
      <c r="M312" s="456"/>
      <c r="N312" s="161"/>
      <c r="O312" s="456"/>
      <c r="P312" s="457"/>
      <c r="Q312" s="456"/>
      <c r="S312" s="456"/>
      <c r="T312" s="456"/>
      <c r="U312" s="457"/>
      <c r="V312" s="456"/>
      <c r="W312" s="161"/>
      <c r="X312" s="456"/>
      <c r="Y312" s="457"/>
      <c r="Z312" s="456"/>
      <c r="AB312" s="456"/>
      <c r="AC312" s="456"/>
      <c r="AD312" s="457"/>
      <c r="AE312" s="456"/>
      <c r="AF312" s="161"/>
      <c r="AG312" s="456"/>
      <c r="AH312" s="457"/>
      <c r="AI312" s="456"/>
      <c r="AK312" s="456"/>
      <c r="AL312" s="456"/>
      <c r="AM312" s="457"/>
      <c r="AN312" s="456"/>
      <c r="AO312" s="161"/>
      <c r="AP312" s="456"/>
      <c r="AQ312" s="457"/>
      <c r="AR312" s="456"/>
      <c r="AT312" s="456"/>
      <c r="AU312" s="456"/>
      <c r="AV312" s="457"/>
      <c r="AW312" s="456"/>
      <c r="AX312" s="161"/>
      <c r="AY312" s="456"/>
      <c r="AZ312" s="457"/>
      <c r="BA312" s="456"/>
    </row>
    <row r="313" spans="1:53" s="260" customFormat="1">
      <c r="A313" s="254">
        <v>1</v>
      </c>
      <c r="B313" s="254"/>
      <c r="C313" s="261"/>
      <c r="D313" s="259">
        <f>LEN(C313)</f>
        <v>0</v>
      </c>
      <c r="F313" s="254"/>
      <c r="G313" s="261"/>
      <c r="H313" s="259">
        <f>LEN(G313)</f>
        <v>0</v>
      </c>
      <c r="J313" s="254">
        <v>1</v>
      </c>
      <c r="K313" s="254"/>
      <c r="L313" s="261"/>
      <c r="M313" s="259">
        <f>LEN(L313)</f>
        <v>0</v>
      </c>
      <c r="O313" s="254"/>
      <c r="P313" s="261"/>
      <c r="Q313" s="259">
        <f>LEN(P313)</f>
        <v>0</v>
      </c>
      <c r="S313" s="254">
        <v>1</v>
      </c>
      <c r="T313" s="254"/>
      <c r="U313" s="261"/>
      <c r="V313" s="259">
        <f>LEN(U313)</f>
        <v>0</v>
      </c>
      <c r="X313" s="254"/>
      <c r="Y313" s="261"/>
      <c r="Z313" s="259">
        <f>LEN(Y313)</f>
        <v>0</v>
      </c>
      <c r="AB313" s="254">
        <v>1</v>
      </c>
      <c r="AC313" s="254"/>
      <c r="AD313" s="261"/>
      <c r="AE313" s="259">
        <f>LEN(AD313)</f>
        <v>0</v>
      </c>
      <c r="AG313" s="254"/>
      <c r="AH313" s="261"/>
      <c r="AI313" s="259">
        <f>LEN(AH313)</f>
        <v>0</v>
      </c>
      <c r="AK313" s="254">
        <v>1</v>
      </c>
      <c r="AL313" s="254"/>
      <c r="AM313" s="261"/>
      <c r="AN313" s="259">
        <f>LEN(AM313)</f>
        <v>0</v>
      </c>
      <c r="AP313" s="254"/>
      <c r="AQ313" s="261"/>
      <c r="AR313" s="259">
        <f>LEN(AQ313)</f>
        <v>0</v>
      </c>
      <c r="AT313" s="254">
        <v>1</v>
      </c>
      <c r="AU313" s="254"/>
      <c r="AV313" s="261"/>
      <c r="AW313" s="259">
        <f>LEN(AV313)</f>
        <v>0</v>
      </c>
      <c r="AY313" s="254"/>
      <c r="AZ313" s="261"/>
      <c r="BA313" s="259">
        <f>LEN(AZ313)</f>
        <v>0</v>
      </c>
    </row>
    <row r="314" spans="1:53" s="260" customFormat="1">
      <c r="A314" s="254">
        <v>2</v>
      </c>
      <c r="B314" s="254"/>
      <c r="C314" s="264"/>
      <c r="D314" s="259">
        <f>LEN(C314)</f>
        <v>0</v>
      </c>
      <c r="F314" s="254"/>
      <c r="G314" s="261"/>
      <c r="H314" s="259">
        <f>LEN(G314)</f>
        <v>0</v>
      </c>
      <c r="J314" s="254">
        <v>2</v>
      </c>
      <c r="K314" s="254"/>
      <c r="L314" s="264"/>
      <c r="M314" s="259">
        <f>LEN(L314)</f>
        <v>0</v>
      </c>
      <c r="O314" s="254"/>
      <c r="P314" s="261"/>
      <c r="Q314" s="259">
        <f>LEN(P314)</f>
        <v>0</v>
      </c>
      <c r="S314" s="254">
        <v>2</v>
      </c>
      <c r="T314" s="254"/>
      <c r="U314" s="264"/>
      <c r="V314" s="259">
        <f>LEN(U314)</f>
        <v>0</v>
      </c>
      <c r="X314" s="254"/>
      <c r="Y314" s="261"/>
      <c r="Z314" s="259">
        <f>LEN(Y314)</f>
        <v>0</v>
      </c>
      <c r="AB314" s="254">
        <v>2</v>
      </c>
      <c r="AC314" s="254"/>
      <c r="AD314" s="264"/>
      <c r="AE314" s="259">
        <f>LEN(AD314)</f>
        <v>0</v>
      </c>
      <c r="AG314" s="254"/>
      <c r="AH314" s="261"/>
      <c r="AI314" s="259">
        <f>LEN(AH314)</f>
        <v>0</v>
      </c>
      <c r="AK314" s="254">
        <v>2</v>
      </c>
      <c r="AL314" s="254"/>
      <c r="AM314" s="264"/>
      <c r="AN314" s="259">
        <f>LEN(AM314)</f>
        <v>0</v>
      </c>
      <c r="AP314" s="254"/>
      <c r="AQ314" s="261"/>
      <c r="AR314" s="259">
        <f>LEN(AQ314)</f>
        <v>0</v>
      </c>
      <c r="AT314" s="254">
        <v>2</v>
      </c>
      <c r="AU314" s="254"/>
      <c r="AV314" s="264"/>
      <c r="AW314" s="259">
        <f>LEN(AV314)</f>
        <v>0</v>
      </c>
      <c r="AY314" s="254"/>
      <c r="AZ314" s="261"/>
      <c r="BA314" s="259">
        <f>LEN(AZ314)</f>
        <v>0</v>
      </c>
    </row>
    <row r="315" spans="1:53" s="260" customFormat="1">
      <c r="A315" s="254">
        <v>3</v>
      </c>
      <c r="B315" s="254"/>
      <c r="C315" s="261"/>
      <c r="D315" s="259">
        <f>LEN(C315)</f>
        <v>0</v>
      </c>
      <c r="F315" s="254"/>
      <c r="G315" s="261"/>
      <c r="H315" s="259">
        <f>LEN(G315)</f>
        <v>0</v>
      </c>
      <c r="J315" s="254">
        <v>3</v>
      </c>
      <c r="K315" s="254"/>
      <c r="L315" s="261"/>
      <c r="M315" s="259">
        <f>LEN(L315)</f>
        <v>0</v>
      </c>
      <c r="O315" s="254"/>
      <c r="P315" s="261"/>
      <c r="Q315" s="259">
        <f>LEN(P315)</f>
        <v>0</v>
      </c>
      <c r="S315" s="254">
        <v>3</v>
      </c>
      <c r="T315" s="254"/>
      <c r="U315" s="261"/>
      <c r="V315" s="259">
        <f>LEN(U315)</f>
        <v>0</v>
      </c>
      <c r="X315" s="254"/>
      <c r="Y315" s="261"/>
      <c r="Z315" s="259">
        <f>LEN(Y315)</f>
        <v>0</v>
      </c>
      <c r="AB315" s="254">
        <v>3</v>
      </c>
      <c r="AC315" s="254"/>
      <c r="AD315" s="261"/>
      <c r="AE315" s="259">
        <f>LEN(AD315)</f>
        <v>0</v>
      </c>
      <c r="AG315" s="254"/>
      <c r="AH315" s="261"/>
      <c r="AI315" s="259">
        <f>LEN(AH315)</f>
        <v>0</v>
      </c>
      <c r="AK315" s="254">
        <v>3</v>
      </c>
      <c r="AL315" s="254"/>
      <c r="AM315" s="261"/>
      <c r="AN315" s="259">
        <f>LEN(AM315)</f>
        <v>0</v>
      </c>
      <c r="AP315" s="254"/>
      <c r="AQ315" s="261"/>
      <c r="AR315" s="259">
        <f>LEN(AQ315)</f>
        <v>0</v>
      </c>
      <c r="AT315" s="254">
        <v>3</v>
      </c>
      <c r="AU315" s="254"/>
      <c r="AV315" s="261"/>
      <c r="AW315" s="259">
        <f>LEN(AV315)</f>
        <v>0</v>
      </c>
      <c r="AY315" s="254"/>
      <c r="AZ315" s="261"/>
      <c r="BA315" s="259">
        <f>LEN(AZ315)</f>
        <v>0</v>
      </c>
    </row>
    <row r="316" spans="1:53" s="260" customFormat="1">
      <c r="A316" s="254">
        <v>4</v>
      </c>
      <c r="B316" s="254"/>
      <c r="C316" s="261"/>
      <c r="D316" s="259">
        <f>LEN(C316)</f>
        <v>0</v>
      </c>
      <c r="F316" s="254"/>
      <c r="G316" s="261"/>
      <c r="H316" s="259">
        <f>LEN(G316)</f>
        <v>0</v>
      </c>
      <c r="J316" s="254">
        <v>4</v>
      </c>
      <c r="K316" s="254"/>
      <c r="L316" s="261"/>
      <c r="M316" s="259">
        <f>LEN(L316)</f>
        <v>0</v>
      </c>
      <c r="O316" s="254"/>
      <c r="P316" s="261"/>
      <c r="Q316" s="259">
        <f>LEN(P316)</f>
        <v>0</v>
      </c>
      <c r="S316" s="254">
        <v>4</v>
      </c>
      <c r="T316" s="254"/>
      <c r="U316" s="261"/>
      <c r="V316" s="259">
        <f>LEN(U316)</f>
        <v>0</v>
      </c>
      <c r="X316" s="254"/>
      <c r="Y316" s="261"/>
      <c r="Z316" s="259">
        <f>LEN(Y316)</f>
        <v>0</v>
      </c>
      <c r="AB316" s="254">
        <v>4</v>
      </c>
      <c r="AC316" s="254"/>
      <c r="AD316" s="261"/>
      <c r="AE316" s="259">
        <f>LEN(AD316)</f>
        <v>0</v>
      </c>
      <c r="AG316" s="254"/>
      <c r="AH316" s="261"/>
      <c r="AI316" s="259">
        <f>LEN(AH316)</f>
        <v>0</v>
      </c>
      <c r="AK316" s="254">
        <v>4</v>
      </c>
      <c r="AL316" s="254"/>
      <c r="AM316" s="261"/>
      <c r="AN316" s="259">
        <f>LEN(AM316)</f>
        <v>0</v>
      </c>
      <c r="AP316" s="254"/>
      <c r="AQ316" s="261"/>
      <c r="AR316" s="259">
        <f>LEN(AQ316)</f>
        <v>0</v>
      </c>
      <c r="AT316" s="254">
        <v>4</v>
      </c>
      <c r="AU316" s="254"/>
      <c r="AV316" s="261"/>
      <c r="AW316" s="259">
        <f>LEN(AV316)</f>
        <v>0</v>
      </c>
      <c r="AY316" s="254"/>
      <c r="AZ316" s="261"/>
      <c r="BA316" s="259">
        <f>LEN(AZ316)</f>
        <v>0</v>
      </c>
    </row>
    <row r="317" spans="1:53" s="260" customFormat="1">
      <c r="A317" s="254">
        <v>5</v>
      </c>
      <c r="B317" s="254"/>
      <c r="C317" s="261"/>
      <c r="D317" s="259">
        <f>LEN(C317)</f>
        <v>0</v>
      </c>
      <c r="F317" s="265"/>
      <c r="G317" s="261"/>
      <c r="H317" s="259">
        <f>LEN(G317)</f>
        <v>0</v>
      </c>
      <c r="J317" s="254">
        <v>5</v>
      </c>
      <c r="K317" s="254"/>
      <c r="L317" s="261"/>
      <c r="M317" s="259">
        <f>LEN(L317)</f>
        <v>0</v>
      </c>
      <c r="O317" s="265"/>
      <c r="P317" s="261"/>
      <c r="Q317" s="259">
        <f>LEN(P317)</f>
        <v>0</v>
      </c>
      <c r="S317" s="254">
        <v>5</v>
      </c>
      <c r="T317" s="254"/>
      <c r="U317" s="261"/>
      <c r="V317" s="259">
        <f>LEN(U317)</f>
        <v>0</v>
      </c>
      <c r="X317" s="265"/>
      <c r="Y317" s="261"/>
      <c r="Z317" s="259">
        <f>LEN(Y317)</f>
        <v>0</v>
      </c>
      <c r="AB317" s="254">
        <v>5</v>
      </c>
      <c r="AC317" s="254"/>
      <c r="AD317" s="261"/>
      <c r="AE317" s="259">
        <f>LEN(AD317)</f>
        <v>0</v>
      </c>
      <c r="AG317" s="265"/>
      <c r="AH317" s="261"/>
      <c r="AI317" s="259">
        <f>LEN(AH317)</f>
        <v>0</v>
      </c>
      <c r="AK317" s="254">
        <v>5</v>
      </c>
      <c r="AL317" s="254"/>
      <c r="AM317" s="261"/>
      <c r="AN317" s="259">
        <f>LEN(AM317)</f>
        <v>0</v>
      </c>
      <c r="AP317" s="265"/>
      <c r="AQ317" s="261"/>
      <c r="AR317" s="259">
        <f>LEN(AQ317)</f>
        <v>0</v>
      </c>
      <c r="AT317" s="254">
        <v>5</v>
      </c>
      <c r="AU317" s="254"/>
      <c r="AV317" s="261"/>
      <c r="AW317" s="259">
        <f>LEN(AV317)</f>
        <v>0</v>
      </c>
      <c r="AY317" s="265"/>
      <c r="AZ317" s="261"/>
      <c r="BA317" s="259">
        <f>LEN(AZ317)</f>
        <v>0</v>
      </c>
    </row>
    <row r="318" spans="1:53" s="260" customFormat="1">
      <c r="A318" s="254">
        <v>6</v>
      </c>
      <c r="B318" s="254"/>
      <c r="C318" s="261"/>
      <c r="D318" s="259">
        <f t="shared" ref="D318:D322" si="278">LEN(C318)</f>
        <v>0</v>
      </c>
      <c r="F318" s="265"/>
      <c r="G318" s="261"/>
      <c r="H318" s="259">
        <f t="shared" ref="H318:H322" si="279">LEN(G318)</f>
        <v>0</v>
      </c>
      <c r="J318" s="254">
        <v>6</v>
      </c>
      <c r="K318" s="254"/>
      <c r="L318" s="261"/>
      <c r="M318" s="259">
        <f t="shared" ref="M318:M322" si="280">LEN(L318)</f>
        <v>0</v>
      </c>
      <c r="O318" s="265"/>
      <c r="P318" s="261"/>
      <c r="Q318" s="259">
        <f t="shared" ref="Q318:Q322" si="281">LEN(P318)</f>
        <v>0</v>
      </c>
      <c r="S318" s="254">
        <v>6</v>
      </c>
      <c r="T318" s="254"/>
      <c r="U318" s="261"/>
      <c r="V318" s="259">
        <f t="shared" ref="V318:V322" si="282">LEN(U318)</f>
        <v>0</v>
      </c>
      <c r="X318" s="265"/>
      <c r="Y318" s="261"/>
      <c r="Z318" s="259">
        <f t="shared" ref="Z318:Z322" si="283">LEN(Y318)</f>
        <v>0</v>
      </c>
      <c r="AB318" s="254">
        <v>6</v>
      </c>
      <c r="AC318" s="254"/>
      <c r="AD318" s="261"/>
      <c r="AE318" s="259">
        <f t="shared" ref="AE318:AE322" si="284">LEN(AD318)</f>
        <v>0</v>
      </c>
      <c r="AG318" s="265"/>
      <c r="AH318" s="261"/>
      <c r="AI318" s="259">
        <f t="shared" ref="AI318:AI322" si="285">LEN(AH318)</f>
        <v>0</v>
      </c>
      <c r="AK318" s="254">
        <v>6</v>
      </c>
      <c r="AL318" s="254"/>
      <c r="AM318" s="261"/>
      <c r="AN318" s="259">
        <f t="shared" ref="AN318:AN322" si="286">LEN(AM318)</f>
        <v>0</v>
      </c>
      <c r="AP318" s="265"/>
      <c r="AQ318" s="261"/>
      <c r="AR318" s="259">
        <f t="shared" ref="AR318:AR322" si="287">LEN(AQ318)</f>
        <v>0</v>
      </c>
      <c r="AT318" s="254">
        <v>6</v>
      </c>
      <c r="AU318" s="254"/>
      <c r="AV318" s="261"/>
      <c r="AW318" s="259">
        <f t="shared" ref="AW318:AW322" si="288">LEN(AV318)</f>
        <v>0</v>
      </c>
      <c r="AY318" s="265"/>
      <c r="AZ318" s="261"/>
      <c r="BA318" s="259">
        <f t="shared" ref="BA318:BA322" si="289">LEN(AZ318)</f>
        <v>0</v>
      </c>
    </row>
    <row r="319" spans="1:53" s="260" customFormat="1">
      <c r="A319" s="254">
        <v>7</v>
      </c>
      <c r="B319" s="254"/>
      <c r="C319" s="261"/>
      <c r="D319" s="259">
        <f t="shared" si="278"/>
        <v>0</v>
      </c>
      <c r="F319" s="265"/>
      <c r="G319" s="261"/>
      <c r="H319" s="259">
        <f t="shared" si="279"/>
        <v>0</v>
      </c>
      <c r="J319" s="254">
        <v>7</v>
      </c>
      <c r="K319" s="254"/>
      <c r="L319" s="261"/>
      <c r="M319" s="259">
        <f t="shared" si="280"/>
        <v>0</v>
      </c>
      <c r="O319" s="265"/>
      <c r="P319" s="261"/>
      <c r="Q319" s="259">
        <f t="shared" si="281"/>
        <v>0</v>
      </c>
      <c r="S319" s="254">
        <v>7</v>
      </c>
      <c r="T319" s="254"/>
      <c r="U319" s="261"/>
      <c r="V319" s="259">
        <f t="shared" si="282"/>
        <v>0</v>
      </c>
      <c r="X319" s="265"/>
      <c r="Y319" s="261"/>
      <c r="Z319" s="259">
        <f t="shared" si="283"/>
        <v>0</v>
      </c>
      <c r="AB319" s="254">
        <v>7</v>
      </c>
      <c r="AC319" s="254"/>
      <c r="AD319" s="261"/>
      <c r="AE319" s="259">
        <f t="shared" si="284"/>
        <v>0</v>
      </c>
      <c r="AG319" s="265"/>
      <c r="AH319" s="261"/>
      <c r="AI319" s="259">
        <f t="shared" si="285"/>
        <v>0</v>
      </c>
      <c r="AK319" s="254">
        <v>7</v>
      </c>
      <c r="AL319" s="254"/>
      <c r="AM319" s="261"/>
      <c r="AN319" s="259">
        <f t="shared" si="286"/>
        <v>0</v>
      </c>
      <c r="AP319" s="265"/>
      <c r="AQ319" s="261"/>
      <c r="AR319" s="259">
        <f t="shared" si="287"/>
        <v>0</v>
      </c>
      <c r="AT319" s="254">
        <v>7</v>
      </c>
      <c r="AU319" s="254"/>
      <c r="AV319" s="261"/>
      <c r="AW319" s="259">
        <f t="shared" si="288"/>
        <v>0</v>
      </c>
      <c r="AY319" s="265"/>
      <c r="AZ319" s="261"/>
      <c r="BA319" s="259">
        <f t="shared" si="289"/>
        <v>0</v>
      </c>
    </row>
    <row r="320" spans="1:53" s="260" customFormat="1">
      <c r="A320" s="254">
        <v>8</v>
      </c>
      <c r="B320" s="254"/>
      <c r="C320" s="261"/>
      <c r="D320" s="259">
        <f t="shared" si="278"/>
        <v>0</v>
      </c>
      <c r="F320" s="265"/>
      <c r="G320" s="261"/>
      <c r="H320" s="259">
        <f t="shared" si="279"/>
        <v>0</v>
      </c>
      <c r="J320" s="254">
        <v>8</v>
      </c>
      <c r="K320" s="254"/>
      <c r="L320" s="261"/>
      <c r="M320" s="259">
        <f t="shared" si="280"/>
        <v>0</v>
      </c>
      <c r="O320" s="265"/>
      <c r="P320" s="261"/>
      <c r="Q320" s="259">
        <f t="shared" si="281"/>
        <v>0</v>
      </c>
      <c r="S320" s="254">
        <v>8</v>
      </c>
      <c r="T320" s="254"/>
      <c r="U320" s="261"/>
      <c r="V320" s="259">
        <f t="shared" si="282"/>
        <v>0</v>
      </c>
      <c r="X320" s="265"/>
      <c r="Y320" s="261"/>
      <c r="Z320" s="259">
        <f t="shared" si="283"/>
        <v>0</v>
      </c>
      <c r="AB320" s="254">
        <v>8</v>
      </c>
      <c r="AC320" s="254"/>
      <c r="AD320" s="261"/>
      <c r="AE320" s="259">
        <f t="shared" si="284"/>
        <v>0</v>
      </c>
      <c r="AG320" s="265"/>
      <c r="AH320" s="261"/>
      <c r="AI320" s="259">
        <f t="shared" si="285"/>
        <v>0</v>
      </c>
      <c r="AK320" s="254">
        <v>8</v>
      </c>
      <c r="AL320" s="254"/>
      <c r="AM320" s="261"/>
      <c r="AN320" s="259">
        <f t="shared" si="286"/>
        <v>0</v>
      </c>
      <c r="AP320" s="265"/>
      <c r="AQ320" s="261"/>
      <c r="AR320" s="259">
        <f t="shared" si="287"/>
        <v>0</v>
      </c>
      <c r="AT320" s="254">
        <v>8</v>
      </c>
      <c r="AU320" s="254"/>
      <c r="AV320" s="261"/>
      <c r="AW320" s="259">
        <f t="shared" si="288"/>
        <v>0</v>
      </c>
      <c r="AY320" s="265"/>
      <c r="AZ320" s="261"/>
      <c r="BA320" s="259">
        <f t="shared" si="289"/>
        <v>0</v>
      </c>
    </row>
    <row r="321" spans="1:53" s="260" customFormat="1">
      <c r="A321" s="254">
        <v>9</v>
      </c>
      <c r="B321" s="254"/>
      <c r="C321" s="261"/>
      <c r="D321" s="259">
        <f t="shared" si="278"/>
        <v>0</v>
      </c>
      <c r="F321" s="265"/>
      <c r="G321" s="261"/>
      <c r="H321" s="259">
        <f t="shared" si="279"/>
        <v>0</v>
      </c>
      <c r="J321" s="254">
        <v>9</v>
      </c>
      <c r="K321" s="254"/>
      <c r="L321" s="261"/>
      <c r="M321" s="259">
        <f t="shared" si="280"/>
        <v>0</v>
      </c>
      <c r="O321" s="265"/>
      <c r="P321" s="261"/>
      <c r="Q321" s="259">
        <f t="shared" si="281"/>
        <v>0</v>
      </c>
      <c r="S321" s="254">
        <v>9</v>
      </c>
      <c r="T321" s="254"/>
      <c r="U321" s="261"/>
      <c r="V321" s="259">
        <f t="shared" si="282"/>
        <v>0</v>
      </c>
      <c r="X321" s="265"/>
      <c r="Y321" s="261"/>
      <c r="Z321" s="259">
        <f t="shared" si="283"/>
        <v>0</v>
      </c>
      <c r="AB321" s="254">
        <v>9</v>
      </c>
      <c r="AC321" s="254"/>
      <c r="AD321" s="261"/>
      <c r="AE321" s="259">
        <f t="shared" si="284"/>
        <v>0</v>
      </c>
      <c r="AG321" s="265"/>
      <c r="AH321" s="261"/>
      <c r="AI321" s="259">
        <f t="shared" si="285"/>
        <v>0</v>
      </c>
      <c r="AK321" s="254">
        <v>9</v>
      </c>
      <c r="AL321" s="254"/>
      <c r="AM321" s="261"/>
      <c r="AN321" s="259">
        <f t="shared" si="286"/>
        <v>0</v>
      </c>
      <c r="AP321" s="265"/>
      <c r="AQ321" s="261"/>
      <c r="AR321" s="259">
        <f t="shared" si="287"/>
        <v>0</v>
      </c>
      <c r="AT321" s="254">
        <v>9</v>
      </c>
      <c r="AU321" s="254"/>
      <c r="AV321" s="261"/>
      <c r="AW321" s="259">
        <f t="shared" si="288"/>
        <v>0</v>
      </c>
      <c r="AY321" s="265"/>
      <c r="AZ321" s="261"/>
      <c r="BA321" s="259">
        <f t="shared" si="289"/>
        <v>0</v>
      </c>
    </row>
    <row r="322" spans="1:53" s="260" customFormat="1">
      <c r="A322" s="254">
        <v>10</v>
      </c>
      <c r="B322" s="254"/>
      <c r="C322" s="261"/>
      <c r="D322" s="259">
        <f t="shared" si="278"/>
        <v>0</v>
      </c>
      <c r="F322" s="265"/>
      <c r="G322" s="261"/>
      <c r="H322" s="259">
        <f t="shared" si="279"/>
        <v>0</v>
      </c>
      <c r="J322" s="254">
        <v>10</v>
      </c>
      <c r="K322" s="254"/>
      <c r="L322" s="261"/>
      <c r="M322" s="259">
        <f t="shared" si="280"/>
        <v>0</v>
      </c>
      <c r="O322" s="265"/>
      <c r="P322" s="261"/>
      <c r="Q322" s="259">
        <f t="shared" si="281"/>
        <v>0</v>
      </c>
      <c r="S322" s="254">
        <v>10</v>
      </c>
      <c r="T322" s="254"/>
      <c r="U322" s="261"/>
      <c r="V322" s="259">
        <f t="shared" si="282"/>
        <v>0</v>
      </c>
      <c r="X322" s="265"/>
      <c r="Y322" s="261"/>
      <c r="Z322" s="259">
        <f t="shared" si="283"/>
        <v>0</v>
      </c>
      <c r="AB322" s="254">
        <v>10</v>
      </c>
      <c r="AC322" s="254"/>
      <c r="AD322" s="261"/>
      <c r="AE322" s="259">
        <f t="shared" si="284"/>
        <v>0</v>
      </c>
      <c r="AG322" s="265"/>
      <c r="AH322" s="261"/>
      <c r="AI322" s="259">
        <f t="shared" si="285"/>
        <v>0</v>
      </c>
      <c r="AK322" s="254">
        <v>10</v>
      </c>
      <c r="AL322" s="254"/>
      <c r="AM322" s="261"/>
      <c r="AN322" s="259">
        <f t="shared" si="286"/>
        <v>0</v>
      </c>
      <c r="AP322" s="265"/>
      <c r="AQ322" s="261"/>
      <c r="AR322" s="259">
        <f t="shared" si="287"/>
        <v>0</v>
      </c>
      <c r="AT322" s="254">
        <v>10</v>
      </c>
      <c r="AU322" s="254"/>
      <c r="AV322" s="261"/>
      <c r="AW322" s="259">
        <f t="shared" si="288"/>
        <v>0</v>
      </c>
      <c r="AY322" s="265"/>
      <c r="AZ322" s="261"/>
      <c r="BA322" s="259">
        <f t="shared" si="289"/>
        <v>0</v>
      </c>
    </row>
    <row r="323" spans="1:53">
      <c r="A323" s="165"/>
      <c r="B323" s="165"/>
      <c r="C323" s="166" t="s">
        <v>181</v>
      </c>
      <c r="D323" s="167">
        <f>COUNTA(C313:C322)</f>
        <v>0</v>
      </c>
      <c r="E323" s="161"/>
      <c r="F323" s="165"/>
      <c r="G323" s="166" t="s">
        <v>181</v>
      </c>
      <c r="H323" s="167">
        <f>COUNTA(G313:G322)</f>
        <v>0</v>
      </c>
      <c r="J323" s="165"/>
      <c r="K323" s="165"/>
      <c r="L323" s="166" t="s">
        <v>181</v>
      </c>
      <c r="M323" s="167">
        <f>COUNTA(L313:L322)</f>
        <v>0</v>
      </c>
      <c r="N323" s="161"/>
      <c r="O323" s="165"/>
      <c r="P323" s="166" t="s">
        <v>181</v>
      </c>
      <c r="Q323" s="167">
        <f>COUNTA(P313:P322)</f>
        <v>0</v>
      </c>
      <c r="S323" s="165"/>
      <c r="T323" s="165"/>
      <c r="U323" s="166" t="s">
        <v>181</v>
      </c>
      <c r="V323" s="167">
        <f>COUNTA(U313:U322)</f>
        <v>0</v>
      </c>
      <c r="W323" s="161"/>
      <c r="X323" s="165"/>
      <c r="Y323" s="166" t="s">
        <v>181</v>
      </c>
      <c r="Z323" s="167">
        <f>COUNTA(Y313:Y322)</f>
        <v>0</v>
      </c>
      <c r="AB323" s="165"/>
      <c r="AC323" s="165"/>
      <c r="AD323" s="166" t="s">
        <v>181</v>
      </c>
      <c r="AE323" s="167">
        <f>COUNTA(AD313:AD322)</f>
        <v>0</v>
      </c>
      <c r="AF323" s="161"/>
      <c r="AG323" s="165"/>
      <c r="AH323" s="166" t="s">
        <v>181</v>
      </c>
      <c r="AI323" s="167">
        <f>COUNTA(AH313:AH322)</f>
        <v>0</v>
      </c>
      <c r="AK323" s="165"/>
      <c r="AL323" s="165"/>
      <c r="AM323" s="166" t="s">
        <v>181</v>
      </c>
      <c r="AN323" s="167">
        <f>COUNTA(AM313:AM322)</f>
        <v>0</v>
      </c>
      <c r="AO323" s="161"/>
      <c r="AP323" s="165"/>
      <c r="AQ323" s="166" t="s">
        <v>181</v>
      </c>
      <c r="AR323" s="167">
        <f>COUNTA(AQ313:AQ322)</f>
        <v>0</v>
      </c>
      <c r="AT323" s="165"/>
      <c r="AU323" s="165"/>
      <c r="AV323" s="166" t="s">
        <v>181</v>
      </c>
      <c r="AW323" s="167">
        <f>COUNTA(AV313:AV322)</f>
        <v>0</v>
      </c>
      <c r="AX323" s="161"/>
      <c r="AY323" s="165"/>
      <c r="AZ323" s="166" t="s">
        <v>181</v>
      </c>
      <c r="BA323" s="167">
        <f>COUNTA(AZ313:AZ322)</f>
        <v>0</v>
      </c>
    </row>
    <row r="324" spans="1:53"/>
    <row r="325" spans="1:53"/>
    <row r="326" spans="1:53" ht="18.75">
      <c r="A326" s="161"/>
      <c r="B326" s="458" t="str">
        <f>Mapel!C21</f>
        <v>Mulok 5</v>
      </c>
      <c r="C326" s="458"/>
      <c r="D326" s="458"/>
      <c r="E326" s="458"/>
      <c r="F326" s="458"/>
      <c r="G326" s="458"/>
      <c r="H326" s="458"/>
      <c r="J326" s="161"/>
      <c r="K326" s="458" t="str">
        <f>B326</f>
        <v>Mulok 5</v>
      </c>
      <c r="L326" s="458"/>
      <c r="M326" s="458"/>
      <c r="N326" s="458"/>
      <c r="O326" s="458"/>
      <c r="P326" s="458"/>
      <c r="Q326" s="458"/>
      <c r="S326" s="161"/>
      <c r="T326" s="458" t="str">
        <f>K326</f>
        <v>Mulok 5</v>
      </c>
      <c r="U326" s="458"/>
      <c r="V326" s="458"/>
      <c r="W326" s="458"/>
      <c r="X326" s="458"/>
      <c r="Y326" s="458"/>
      <c r="Z326" s="458"/>
      <c r="AB326" s="161"/>
      <c r="AC326" s="458" t="str">
        <f>T326</f>
        <v>Mulok 5</v>
      </c>
      <c r="AD326" s="458"/>
      <c r="AE326" s="458"/>
      <c r="AF326" s="458"/>
      <c r="AG326" s="458"/>
      <c r="AH326" s="458"/>
      <c r="AI326" s="458"/>
      <c r="AK326" s="161"/>
      <c r="AL326" s="458" t="str">
        <f>AC326</f>
        <v>Mulok 5</v>
      </c>
      <c r="AM326" s="458"/>
      <c r="AN326" s="458"/>
      <c r="AO326" s="458"/>
      <c r="AP326" s="458"/>
      <c r="AQ326" s="458"/>
      <c r="AR326" s="458"/>
      <c r="AT326" s="161"/>
      <c r="AU326" s="458" t="str">
        <f>AL326</f>
        <v>Mulok 5</v>
      </c>
      <c r="AV326" s="458"/>
      <c r="AW326" s="458"/>
      <c r="AX326" s="458"/>
      <c r="AY326" s="458"/>
      <c r="AZ326" s="458"/>
      <c r="BA326" s="458"/>
    </row>
    <row r="327" spans="1:53">
      <c r="A327" s="168"/>
      <c r="B327" s="168"/>
      <c r="C327" s="168"/>
      <c r="D327" s="168"/>
      <c r="E327" s="168"/>
      <c r="F327" s="168"/>
      <c r="G327" s="168"/>
      <c r="H327" s="168"/>
      <c r="J327" s="168"/>
      <c r="K327" s="168"/>
      <c r="L327" s="168"/>
      <c r="M327" s="168"/>
      <c r="N327" s="168"/>
      <c r="O327" s="168"/>
      <c r="P327" s="168"/>
      <c r="Q327" s="168"/>
      <c r="S327" s="168"/>
      <c r="T327" s="168"/>
      <c r="U327" s="168"/>
      <c r="V327" s="168"/>
      <c r="W327" s="168"/>
      <c r="X327" s="168"/>
      <c r="Y327" s="168"/>
      <c r="Z327" s="168"/>
      <c r="AB327" s="168"/>
      <c r="AC327" s="168"/>
      <c r="AD327" s="168"/>
      <c r="AE327" s="168"/>
      <c r="AF327" s="168"/>
      <c r="AG327" s="168"/>
      <c r="AH327" s="168"/>
      <c r="AI327" s="168"/>
      <c r="AK327" s="168"/>
      <c r="AL327" s="168"/>
      <c r="AM327" s="168"/>
      <c r="AN327" s="168"/>
      <c r="AO327" s="168"/>
      <c r="AP327" s="168"/>
      <c r="AQ327" s="168"/>
      <c r="AR327" s="168"/>
      <c r="AT327" s="168"/>
      <c r="AU327" s="168"/>
      <c r="AV327" s="168"/>
      <c r="AW327" s="168"/>
      <c r="AX327" s="168"/>
      <c r="AY327" s="168"/>
      <c r="AZ327" s="168"/>
      <c r="BA327" s="168"/>
    </row>
    <row r="328" spans="1:53">
      <c r="A328" s="455" t="s">
        <v>22</v>
      </c>
      <c r="B328" s="455" t="s">
        <v>178</v>
      </c>
      <c r="C328" s="457" t="s">
        <v>179</v>
      </c>
      <c r="D328" s="455" t="s">
        <v>180</v>
      </c>
      <c r="E328" s="164"/>
      <c r="F328" s="455" t="s">
        <v>178</v>
      </c>
      <c r="G328" s="457" t="s">
        <v>179</v>
      </c>
      <c r="H328" s="455" t="s">
        <v>180</v>
      </c>
      <c r="J328" s="455" t="s">
        <v>22</v>
      </c>
      <c r="K328" s="455" t="s">
        <v>178</v>
      </c>
      <c r="L328" s="457" t="s">
        <v>179</v>
      </c>
      <c r="M328" s="455" t="s">
        <v>180</v>
      </c>
      <c r="N328" s="164"/>
      <c r="O328" s="455" t="s">
        <v>178</v>
      </c>
      <c r="P328" s="457" t="s">
        <v>179</v>
      </c>
      <c r="Q328" s="455" t="s">
        <v>180</v>
      </c>
      <c r="S328" s="455" t="s">
        <v>22</v>
      </c>
      <c r="T328" s="455" t="s">
        <v>178</v>
      </c>
      <c r="U328" s="457" t="s">
        <v>179</v>
      </c>
      <c r="V328" s="455" t="s">
        <v>180</v>
      </c>
      <c r="W328" s="164"/>
      <c r="X328" s="455" t="s">
        <v>178</v>
      </c>
      <c r="Y328" s="457" t="s">
        <v>179</v>
      </c>
      <c r="Z328" s="455" t="s">
        <v>180</v>
      </c>
      <c r="AB328" s="455" t="s">
        <v>22</v>
      </c>
      <c r="AC328" s="455" t="s">
        <v>178</v>
      </c>
      <c r="AD328" s="457" t="s">
        <v>179</v>
      </c>
      <c r="AE328" s="455" t="s">
        <v>180</v>
      </c>
      <c r="AF328" s="164"/>
      <c r="AG328" s="455" t="s">
        <v>178</v>
      </c>
      <c r="AH328" s="457" t="s">
        <v>179</v>
      </c>
      <c r="AI328" s="455" t="s">
        <v>180</v>
      </c>
      <c r="AK328" s="455" t="s">
        <v>22</v>
      </c>
      <c r="AL328" s="455" t="s">
        <v>178</v>
      </c>
      <c r="AM328" s="457" t="s">
        <v>179</v>
      </c>
      <c r="AN328" s="455" t="s">
        <v>180</v>
      </c>
      <c r="AO328" s="164"/>
      <c r="AP328" s="455" t="s">
        <v>178</v>
      </c>
      <c r="AQ328" s="457" t="s">
        <v>179</v>
      </c>
      <c r="AR328" s="455" t="s">
        <v>180</v>
      </c>
      <c r="AT328" s="455" t="s">
        <v>22</v>
      </c>
      <c r="AU328" s="455" t="s">
        <v>178</v>
      </c>
      <c r="AV328" s="457" t="s">
        <v>179</v>
      </c>
      <c r="AW328" s="455" t="s">
        <v>180</v>
      </c>
      <c r="AX328" s="164"/>
      <c r="AY328" s="455" t="s">
        <v>178</v>
      </c>
      <c r="AZ328" s="457" t="s">
        <v>179</v>
      </c>
      <c r="BA328" s="455" t="s">
        <v>180</v>
      </c>
    </row>
    <row r="329" spans="1:53">
      <c r="A329" s="456"/>
      <c r="B329" s="456"/>
      <c r="C329" s="457"/>
      <c r="D329" s="456"/>
      <c r="E329" s="161"/>
      <c r="F329" s="456"/>
      <c r="G329" s="457"/>
      <c r="H329" s="456"/>
      <c r="J329" s="456"/>
      <c r="K329" s="456"/>
      <c r="L329" s="457"/>
      <c r="M329" s="456"/>
      <c r="N329" s="161"/>
      <c r="O329" s="456"/>
      <c r="P329" s="457"/>
      <c r="Q329" s="456"/>
      <c r="S329" s="456"/>
      <c r="T329" s="456"/>
      <c r="U329" s="457"/>
      <c r="V329" s="456"/>
      <c r="W329" s="161"/>
      <c r="X329" s="456"/>
      <c r="Y329" s="457"/>
      <c r="Z329" s="456"/>
      <c r="AB329" s="456"/>
      <c r="AC329" s="456"/>
      <c r="AD329" s="457"/>
      <c r="AE329" s="456"/>
      <c r="AF329" s="161"/>
      <c r="AG329" s="456"/>
      <c r="AH329" s="457"/>
      <c r="AI329" s="456"/>
      <c r="AK329" s="456"/>
      <c r="AL329" s="456"/>
      <c r="AM329" s="457"/>
      <c r="AN329" s="456"/>
      <c r="AO329" s="161"/>
      <c r="AP329" s="456"/>
      <c r="AQ329" s="457"/>
      <c r="AR329" s="456"/>
      <c r="AT329" s="456"/>
      <c r="AU329" s="456"/>
      <c r="AV329" s="457"/>
      <c r="AW329" s="456"/>
      <c r="AX329" s="161"/>
      <c r="AY329" s="456"/>
      <c r="AZ329" s="457"/>
      <c r="BA329" s="456"/>
    </row>
    <row r="330" spans="1:53" s="260" customFormat="1">
      <c r="A330" s="254">
        <v>1</v>
      </c>
      <c r="B330" s="254"/>
      <c r="C330" s="261"/>
      <c r="D330" s="259">
        <f>LEN(C330)</f>
        <v>0</v>
      </c>
      <c r="F330" s="254"/>
      <c r="G330" s="261"/>
      <c r="H330" s="259">
        <f>LEN(G330)</f>
        <v>0</v>
      </c>
      <c r="J330" s="254">
        <v>1</v>
      </c>
      <c r="K330" s="254"/>
      <c r="L330" s="261"/>
      <c r="M330" s="259">
        <f>LEN(L330)</f>
        <v>0</v>
      </c>
      <c r="O330" s="254"/>
      <c r="P330" s="261"/>
      <c r="Q330" s="259">
        <f>LEN(P330)</f>
        <v>0</v>
      </c>
      <c r="S330" s="254">
        <v>1</v>
      </c>
      <c r="T330" s="254"/>
      <c r="U330" s="261"/>
      <c r="V330" s="259">
        <f>LEN(U330)</f>
        <v>0</v>
      </c>
      <c r="X330" s="254"/>
      <c r="Y330" s="261"/>
      <c r="Z330" s="259">
        <f>LEN(Y330)</f>
        <v>0</v>
      </c>
      <c r="AB330" s="254">
        <v>1</v>
      </c>
      <c r="AC330" s="254"/>
      <c r="AD330" s="261"/>
      <c r="AE330" s="259">
        <f>LEN(AD330)</f>
        <v>0</v>
      </c>
      <c r="AG330" s="254"/>
      <c r="AH330" s="261"/>
      <c r="AI330" s="259">
        <f>LEN(AH330)</f>
        <v>0</v>
      </c>
      <c r="AK330" s="254">
        <v>1</v>
      </c>
      <c r="AL330" s="254"/>
      <c r="AM330" s="261"/>
      <c r="AN330" s="259">
        <f>LEN(AM330)</f>
        <v>0</v>
      </c>
      <c r="AP330" s="254"/>
      <c r="AQ330" s="261"/>
      <c r="AR330" s="259">
        <f>LEN(AQ330)</f>
        <v>0</v>
      </c>
      <c r="AT330" s="254">
        <v>1</v>
      </c>
      <c r="AU330" s="254"/>
      <c r="AV330" s="261"/>
      <c r="AW330" s="259">
        <f>LEN(AV330)</f>
        <v>0</v>
      </c>
      <c r="AY330" s="254"/>
      <c r="AZ330" s="261"/>
      <c r="BA330" s="259">
        <f>LEN(AZ330)</f>
        <v>0</v>
      </c>
    </row>
    <row r="331" spans="1:53" s="260" customFormat="1">
      <c r="A331" s="254">
        <v>2</v>
      </c>
      <c r="B331" s="254"/>
      <c r="C331" s="264"/>
      <c r="D331" s="259">
        <f>LEN(C331)</f>
        <v>0</v>
      </c>
      <c r="F331" s="254"/>
      <c r="G331" s="261"/>
      <c r="H331" s="259">
        <f>LEN(G331)</f>
        <v>0</v>
      </c>
      <c r="J331" s="254">
        <v>2</v>
      </c>
      <c r="K331" s="254"/>
      <c r="L331" s="264"/>
      <c r="M331" s="259">
        <f>LEN(L331)</f>
        <v>0</v>
      </c>
      <c r="O331" s="254"/>
      <c r="P331" s="261"/>
      <c r="Q331" s="259">
        <f>LEN(P331)</f>
        <v>0</v>
      </c>
      <c r="S331" s="254">
        <v>2</v>
      </c>
      <c r="T331" s="254"/>
      <c r="U331" s="264"/>
      <c r="V331" s="259">
        <f>LEN(U331)</f>
        <v>0</v>
      </c>
      <c r="X331" s="254"/>
      <c r="Y331" s="261"/>
      <c r="Z331" s="259">
        <f>LEN(Y331)</f>
        <v>0</v>
      </c>
      <c r="AB331" s="254">
        <v>2</v>
      </c>
      <c r="AC331" s="254"/>
      <c r="AD331" s="264"/>
      <c r="AE331" s="259">
        <f>LEN(AD331)</f>
        <v>0</v>
      </c>
      <c r="AG331" s="254"/>
      <c r="AH331" s="261"/>
      <c r="AI331" s="259">
        <f>LEN(AH331)</f>
        <v>0</v>
      </c>
      <c r="AK331" s="254">
        <v>2</v>
      </c>
      <c r="AL331" s="254"/>
      <c r="AM331" s="264"/>
      <c r="AN331" s="259">
        <f>LEN(AM331)</f>
        <v>0</v>
      </c>
      <c r="AP331" s="254"/>
      <c r="AQ331" s="261"/>
      <c r="AR331" s="259">
        <f>LEN(AQ331)</f>
        <v>0</v>
      </c>
      <c r="AT331" s="254">
        <v>2</v>
      </c>
      <c r="AU331" s="254"/>
      <c r="AV331" s="264"/>
      <c r="AW331" s="259">
        <f>LEN(AV331)</f>
        <v>0</v>
      </c>
      <c r="AY331" s="254"/>
      <c r="AZ331" s="261"/>
      <c r="BA331" s="259">
        <f>LEN(AZ331)</f>
        <v>0</v>
      </c>
    </row>
    <row r="332" spans="1:53" s="260" customFormat="1">
      <c r="A332" s="254">
        <v>3</v>
      </c>
      <c r="B332" s="254"/>
      <c r="C332" s="261"/>
      <c r="D332" s="259">
        <f>LEN(C332)</f>
        <v>0</v>
      </c>
      <c r="F332" s="254"/>
      <c r="G332" s="261"/>
      <c r="H332" s="259">
        <f>LEN(G332)</f>
        <v>0</v>
      </c>
      <c r="J332" s="254">
        <v>3</v>
      </c>
      <c r="K332" s="254"/>
      <c r="L332" s="261"/>
      <c r="M332" s="259">
        <f>LEN(L332)</f>
        <v>0</v>
      </c>
      <c r="O332" s="254"/>
      <c r="P332" s="261"/>
      <c r="Q332" s="259">
        <f>LEN(P332)</f>
        <v>0</v>
      </c>
      <c r="S332" s="254">
        <v>3</v>
      </c>
      <c r="T332" s="254"/>
      <c r="U332" s="261"/>
      <c r="V332" s="259">
        <f>LEN(U332)</f>
        <v>0</v>
      </c>
      <c r="X332" s="254"/>
      <c r="Y332" s="261"/>
      <c r="Z332" s="259">
        <f>LEN(Y332)</f>
        <v>0</v>
      </c>
      <c r="AB332" s="254">
        <v>3</v>
      </c>
      <c r="AC332" s="254"/>
      <c r="AD332" s="261"/>
      <c r="AE332" s="259">
        <f>LEN(AD332)</f>
        <v>0</v>
      </c>
      <c r="AG332" s="254"/>
      <c r="AH332" s="261"/>
      <c r="AI332" s="259">
        <f>LEN(AH332)</f>
        <v>0</v>
      </c>
      <c r="AK332" s="254">
        <v>3</v>
      </c>
      <c r="AL332" s="254"/>
      <c r="AM332" s="261"/>
      <c r="AN332" s="259">
        <f>LEN(AM332)</f>
        <v>0</v>
      </c>
      <c r="AP332" s="254"/>
      <c r="AQ332" s="261"/>
      <c r="AR332" s="259">
        <f>LEN(AQ332)</f>
        <v>0</v>
      </c>
      <c r="AT332" s="254">
        <v>3</v>
      </c>
      <c r="AU332" s="254"/>
      <c r="AV332" s="261"/>
      <c r="AW332" s="259">
        <f>LEN(AV332)</f>
        <v>0</v>
      </c>
      <c r="AY332" s="254"/>
      <c r="AZ332" s="261"/>
      <c r="BA332" s="259">
        <f>LEN(AZ332)</f>
        <v>0</v>
      </c>
    </row>
    <row r="333" spans="1:53" s="260" customFormat="1">
      <c r="A333" s="254">
        <v>4</v>
      </c>
      <c r="B333" s="254"/>
      <c r="C333" s="261"/>
      <c r="D333" s="259">
        <f>LEN(C333)</f>
        <v>0</v>
      </c>
      <c r="F333" s="254"/>
      <c r="G333" s="261"/>
      <c r="H333" s="259">
        <f>LEN(G333)</f>
        <v>0</v>
      </c>
      <c r="J333" s="254">
        <v>4</v>
      </c>
      <c r="K333" s="254"/>
      <c r="L333" s="261"/>
      <c r="M333" s="259">
        <f>LEN(L333)</f>
        <v>0</v>
      </c>
      <c r="O333" s="254"/>
      <c r="P333" s="261"/>
      <c r="Q333" s="259">
        <f>LEN(P333)</f>
        <v>0</v>
      </c>
      <c r="S333" s="254">
        <v>4</v>
      </c>
      <c r="T333" s="254"/>
      <c r="U333" s="261"/>
      <c r="V333" s="259">
        <f>LEN(U333)</f>
        <v>0</v>
      </c>
      <c r="X333" s="254"/>
      <c r="Y333" s="261"/>
      <c r="Z333" s="259">
        <f>LEN(Y333)</f>
        <v>0</v>
      </c>
      <c r="AB333" s="254">
        <v>4</v>
      </c>
      <c r="AC333" s="254"/>
      <c r="AD333" s="261"/>
      <c r="AE333" s="259">
        <f>LEN(AD333)</f>
        <v>0</v>
      </c>
      <c r="AG333" s="254"/>
      <c r="AH333" s="261"/>
      <c r="AI333" s="259">
        <f>LEN(AH333)</f>
        <v>0</v>
      </c>
      <c r="AK333" s="254">
        <v>4</v>
      </c>
      <c r="AL333" s="254"/>
      <c r="AM333" s="261"/>
      <c r="AN333" s="259">
        <f>LEN(AM333)</f>
        <v>0</v>
      </c>
      <c r="AP333" s="254"/>
      <c r="AQ333" s="261"/>
      <c r="AR333" s="259">
        <f>LEN(AQ333)</f>
        <v>0</v>
      </c>
      <c r="AT333" s="254">
        <v>4</v>
      </c>
      <c r="AU333" s="254"/>
      <c r="AV333" s="261"/>
      <c r="AW333" s="259">
        <f>LEN(AV333)</f>
        <v>0</v>
      </c>
      <c r="AY333" s="254"/>
      <c r="AZ333" s="261"/>
      <c r="BA333" s="259">
        <f>LEN(AZ333)</f>
        <v>0</v>
      </c>
    </row>
    <row r="334" spans="1:53" s="260" customFormat="1">
      <c r="A334" s="254">
        <v>5</v>
      </c>
      <c r="B334" s="254"/>
      <c r="C334" s="261"/>
      <c r="D334" s="259">
        <f>LEN(C334)</f>
        <v>0</v>
      </c>
      <c r="F334" s="265"/>
      <c r="G334" s="261"/>
      <c r="H334" s="259">
        <f>LEN(G334)</f>
        <v>0</v>
      </c>
      <c r="J334" s="254">
        <v>5</v>
      </c>
      <c r="K334" s="254"/>
      <c r="L334" s="261"/>
      <c r="M334" s="259">
        <f>LEN(L334)</f>
        <v>0</v>
      </c>
      <c r="O334" s="265"/>
      <c r="P334" s="261"/>
      <c r="Q334" s="259">
        <f>LEN(P334)</f>
        <v>0</v>
      </c>
      <c r="S334" s="254">
        <v>5</v>
      </c>
      <c r="T334" s="254"/>
      <c r="U334" s="261"/>
      <c r="V334" s="259">
        <f>LEN(U334)</f>
        <v>0</v>
      </c>
      <c r="X334" s="265"/>
      <c r="Y334" s="261"/>
      <c r="Z334" s="259">
        <f>LEN(Y334)</f>
        <v>0</v>
      </c>
      <c r="AB334" s="254">
        <v>5</v>
      </c>
      <c r="AC334" s="254"/>
      <c r="AD334" s="261"/>
      <c r="AE334" s="259">
        <f>LEN(AD334)</f>
        <v>0</v>
      </c>
      <c r="AG334" s="265"/>
      <c r="AH334" s="261"/>
      <c r="AI334" s="259">
        <f>LEN(AH334)</f>
        <v>0</v>
      </c>
      <c r="AK334" s="254">
        <v>5</v>
      </c>
      <c r="AL334" s="254"/>
      <c r="AM334" s="261"/>
      <c r="AN334" s="259">
        <f>LEN(AM334)</f>
        <v>0</v>
      </c>
      <c r="AP334" s="265"/>
      <c r="AQ334" s="261"/>
      <c r="AR334" s="259">
        <f>LEN(AQ334)</f>
        <v>0</v>
      </c>
      <c r="AT334" s="254">
        <v>5</v>
      </c>
      <c r="AU334" s="254"/>
      <c r="AV334" s="261"/>
      <c r="AW334" s="259">
        <f>LEN(AV334)</f>
        <v>0</v>
      </c>
      <c r="AY334" s="265"/>
      <c r="AZ334" s="261"/>
      <c r="BA334" s="259">
        <f>LEN(AZ334)</f>
        <v>0</v>
      </c>
    </row>
    <row r="335" spans="1:53" s="260" customFormat="1">
      <c r="A335" s="254">
        <v>6</v>
      </c>
      <c r="B335" s="254"/>
      <c r="C335" s="261"/>
      <c r="D335" s="259">
        <f t="shared" ref="D335:D339" si="290">LEN(C335)</f>
        <v>0</v>
      </c>
      <c r="F335" s="265"/>
      <c r="G335" s="261"/>
      <c r="H335" s="259">
        <f t="shared" ref="H335:H339" si="291">LEN(G335)</f>
        <v>0</v>
      </c>
      <c r="J335" s="254">
        <v>6</v>
      </c>
      <c r="K335" s="254"/>
      <c r="L335" s="261"/>
      <c r="M335" s="259">
        <f t="shared" ref="M335:M339" si="292">LEN(L335)</f>
        <v>0</v>
      </c>
      <c r="O335" s="265"/>
      <c r="P335" s="261"/>
      <c r="Q335" s="259">
        <f t="shared" ref="Q335:Q339" si="293">LEN(P335)</f>
        <v>0</v>
      </c>
      <c r="S335" s="254">
        <v>6</v>
      </c>
      <c r="T335" s="254"/>
      <c r="U335" s="261"/>
      <c r="V335" s="259">
        <f t="shared" ref="V335:V339" si="294">LEN(U335)</f>
        <v>0</v>
      </c>
      <c r="X335" s="265"/>
      <c r="Y335" s="261"/>
      <c r="Z335" s="259">
        <f t="shared" ref="Z335:Z339" si="295">LEN(Y335)</f>
        <v>0</v>
      </c>
      <c r="AB335" s="254">
        <v>6</v>
      </c>
      <c r="AC335" s="254"/>
      <c r="AD335" s="261"/>
      <c r="AE335" s="259">
        <f t="shared" ref="AE335:AE339" si="296">LEN(AD335)</f>
        <v>0</v>
      </c>
      <c r="AG335" s="265"/>
      <c r="AH335" s="261"/>
      <c r="AI335" s="259">
        <f t="shared" ref="AI335:AI339" si="297">LEN(AH335)</f>
        <v>0</v>
      </c>
      <c r="AK335" s="254">
        <v>6</v>
      </c>
      <c r="AL335" s="254"/>
      <c r="AM335" s="261"/>
      <c r="AN335" s="259">
        <f t="shared" ref="AN335:AN339" si="298">LEN(AM335)</f>
        <v>0</v>
      </c>
      <c r="AP335" s="265"/>
      <c r="AQ335" s="261"/>
      <c r="AR335" s="259">
        <f t="shared" ref="AR335:AR339" si="299">LEN(AQ335)</f>
        <v>0</v>
      </c>
      <c r="AT335" s="254">
        <v>6</v>
      </c>
      <c r="AU335" s="254"/>
      <c r="AV335" s="261"/>
      <c r="AW335" s="259">
        <f t="shared" ref="AW335:AW339" si="300">LEN(AV335)</f>
        <v>0</v>
      </c>
      <c r="AY335" s="265"/>
      <c r="AZ335" s="261"/>
      <c r="BA335" s="259">
        <f t="shared" ref="BA335:BA339" si="301">LEN(AZ335)</f>
        <v>0</v>
      </c>
    </row>
    <row r="336" spans="1:53" s="260" customFormat="1">
      <c r="A336" s="254">
        <v>7</v>
      </c>
      <c r="B336" s="254"/>
      <c r="C336" s="261"/>
      <c r="D336" s="259">
        <f t="shared" si="290"/>
        <v>0</v>
      </c>
      <c r="F336" s="265"/>
      <c r="G336" s="261"/>
      <c r="H336" s="259">
        <f t="shared" si="291"/>
        <v>0</v>
      </c>
      <c r="J336" s="254">
        <v>7</v>
      </c>
      <c r="K336" s="254"/>
      <c r="L336" s="261"/>
      <c r="M336" s="259">
        <f t="shared" si="292"/>
        <v>0</v>
      </c>
      <c r="O336" s="265"/>
      <c r="P336" s="261"/>
      <c r="Q336" s="259">
        <f t="shared" si="293"/>
        <v>0</v>
      </c>
      <c r="S336" s="254">
        <v>7</v>
      </c>
      <c r="T336" s="254"/>
      <c r="U336" s="261"/>
      <c r="V336" s="259">
        <f t="shared" si="294"/>
        <v>0</v>
      </c>
      <c r="X336" s="265"/>
      <c r="Y336" s="261"/>
      <c r="Z336" s="259">
        <f t="shared" si="295"/>
        <v>0</v>
      </c>
      <c r="AB336" s="254">
        <v>7</v>
      </c>
      <c r="AC336" s="254"/>
      <c r="AD336" s="261"/>
      <c r="AE336" s="259">
        <f t="shared" si="296"/>
        <v>0</v>
      </c>
      <c r="AG336" s="265"/>
      <c r="AH336" s="261"/>
      <c r="AI336" s="259">
        <f t="shared" si="297"/>
        <v>0</v>
      </c>
      <c r="AK336" s="254">
        <v>7</v>
      </c>
      <c r="AL336" s="254"/>
      <c r="AM336" s="261"/>
      <c r="AN336" s="259">
        <f t="shared" si="298"/>
        <v>0</v>
      </c>
      <c r="AP336" s="265"/>
      <c r="AQ336" s="261"/>
      <c r="AR336" s="259">
        <f t="shared" si="299"/>
        <v>0</v>
      </c>
      <c r="AT336" s="254">
        <v>7</v>
      </c>
      <c r="AU336" s="254"/>
      <c r="AV336" s="261"/>
      <c r="AW336" s="259">
        <f t="shared" si="300"/>
        <v>0</v>
      </c>
      <c r="AY336" s="265"/>
      <c r="AZ336" s="261"/>
      <c r="BA336" s="259">
        <f t="shared" si="301"/>
        <v>0</v>
      </c>
    </row>
    <row r="337" spans="1:53" s="260" customFormat="1">
      <c r="A337" s="254">
        <v>8</v>
      </c>
      <c r="B337" s="254"/>
      <c r="C337" s="261"/>
      <c r="D337" s="259">
        <f t="shared" si="290"/>
        <v>0</v>
      </c>
      <c r="F337" s="265"/>
      <c r="G337" s="261"/>
      <c r="H337" s="259">
        <f t="shared" si="291"/>
        <v>0</v>
      </c>
      <c r="J337" s="254">
        <v>8</v>
      </c>
      <c r="K337" s="254"/>
      <c r="L337" s="261"/>
      <c r="M337" s="259">
        <f t="shared" si="292"/>
        <v>0</v>
      </c>
      <c r="O337" s="265"/>
      <c r="P337" s="261"/>
      <c r="Q337" s="259">
        <f t="shared" si="293"/>
        <v>0</v>
      </c>
      <c r="S337" s="254">
        <v>8</v>
      </c>
      <c r="T337" s="254"/>
      <c r="U337" s="261"/>
      <c r="V337" s="259">
        <f t="shared" si="294"/>
        <v>0</v>
      </c>
      <c r="X337" s="265"/>
      <c r="Y337" s="261"/>
      <c r="Z337" s="259">
        <f t="shared" si="295"/>
        <v>0</v>
      </c>
      <c r="AB337" s="254">
        <v>8</v>
      </c>
      <c r="AC337" s="254"/>
      <c r="AD337" s="261"/>
      <c r="AE337" s="259">
        <f t="shared" si="296"/>
        <v>0</v>
      </c>
      <c r="AG337" s="265"/>
      <c r="AH337" s="261"/>
      <c r="AI337" s="259">
        <f t="shared" si="297"/>
        <v>0</v>
      </c>
      <c r="AK337" s="254">
        <v>8</v>
      </c>
      <c r="AL337" s="254"/>
      <c r="AM337" s="261"/>
      <c r="AN337" s="259">
        <f t="shared" si="298"/>
        <v>0</v>
      </c>
      <c r="AP337" s="265"/>
      <c r="AQ337" s="261"/>
      <c r="AR337" s="259">
        <f t="shared" si="299"/>
        <v>0</v>
      </c>
      <c r="AT337" s="254">
        <v>8</v>
      </c>
      <c r="AU337" s="254"/>
      <c r="AV337" s="261"/>
      <c r="AW337" s="259">
        <f t="shared" si="300"/>
        <v>0</v>
      </c>
      <c r="AY337" s="265"/>
      <c r="AZ337" s="261"/>
      <c r="BA337" s="259">
        <f t="shared" si="301"/>
        <v>0</v>
      </c>
    </row>
    <row r="338" spans="1:53" s="260" customFormat="1">
      <c r="A338" s="254">
        <v>9</v>
      </c>
      <c r="B338" s="254"/>
      <c r="C338" s="261"/>
      <c r="D338" s="259">
        <f t="shared" si="290"/>
        <v>0</v>
      </c>
      <c r="F338" s="265"/>
      <c r="G338" s="261"/>
      <c r="H338" s="259">
        <f t="shared" si="291"/>
        <v>0</v>
      </c>
      <c r="J338" s="254">
        <v>9</v>
      </c>
      <c r="K338" s="254"/>
      <c r="L338" s="261"/>
      <c r="M338" s="259">
        <f t="shared" si="292"/>
        <v>0</v>
      </c>
      <c r="O338" s="265"/>
      <c r="P338" s="261"/>
      <c r="Q338" s="259">
        <f t="shared" si="293"/>
        <v>0</v>
      </c>
      <c r="S338" s="254">
        <v>9</v>
      </c>
      <c r="T338" s="254"/>
      <c r="U338" s="261"/>
      <c r="V338" s="259">
        <f t="shared" si="294"/>
        <v>0</v>
      </c>
      <c r="X338" s="265"/>
      <c r="Y338" s="261"/>
      <c r="Z338" s="259">
        <f t="shared" si="295"/>
        <v>0</v>
      </c>
      <c r="AB338" s="254">
        <v>9</v>
      </c>
      <c r="AC338" s="254"/>
      <c r="AD338" s="261"/>
      <c r="AE338" s="259">
        <f t="shared" si="296"/>
        <v>0</v>
      </c>
      <c r="AG338" s="265"/>
      <c r="AH338" s="261"/>
      <c r="AI338" s="259">
        <f t="shared" si="297"/>
        <v>0</v>
      </c>
      <c r="AK338" s="254">
        <v>9</v>
      </c>
      <c r="AL338" s="254"/>
      <c r="AM338" s="261"/>
      <c r="AN338" s="259">
        <f t="shared" si="298"/>
        <v>0</v>
      </c>
      <c r="AP338" s="265"/>
      <c r="AQ338" s="261"/>
      <c r="AR338" s="259">
        <f t="shared" si="299"/>
        <v>0</v>
      </c>
      <c r="AT338" s="254">
        <v>9</v>
      </c>
      <c r="AU338" s="254"/>
      <c r="AV338" s="261"/>
      <c r="AW338" s="259">
        <f t="shared" si="300"/>
        <v>0</v>
      </c>
      <c r="AY338" s="265"/>
      <c r="AZ338" s="261"/>
      <c r="BA338" s="259">
        <f t="shared" si="301"/>
        <v>0</v>
      </c>
    </row>
    <row r="339" spans="1:53" s="260" customFormat="1">
      <c r="A339" s="254">
        <v>10</v>
      </c>
      <c r="B339" s="254"/>
      <c r="C339" s="261"/>
      <c r="D339" s="259">
        <f t="shared" si="290"/>
        <v>0</v>
      </c>
      <c r="F339" s="265"/>
      <c r="G339" s="261"/>
      <c r="H339" s="259">
        <f t="shared" si="291"/>
        <v>0</v>
      </c>
      <c r="J339" s="254">
        <v>10</v>
      </c>
      <c r="K339" s="254"/>
      <c r="L339" s="261"/>
      <c r="M339" s="259">
        <f t="shared" si="292"/>
        <v>0</v>
      </c>
      <c r="O339" s="265"/>
      <c r="P339" s="261"/>
      <c r="Q339" s="259">
        <f t="shared" si="293"/>
        <v>0</v>
      </c>
      <c r="S339" s="254">
        <v>10</v>
      </c>
      <c r="T339" s="254"/>
      <c r="U339" s="261"/>
      <c r="V339" s="259">
        <f t="shared" si="294"/>
        <v>0</v>
      </c>
      <c r="X339" s="265"/>
      <c r="Y339" s="261"/>
      <c r="Z339" s="259">
        <f t="shared" si="295"/>
        <v>0</v>
      </c>
      <c r="AB339" s="254">
        <v>10</v>
      </c>
      <c r="AC339" s="254"/>
      <c r="AD339" s="261"/>
      <c r="AE339" s="259">
        <f t="shared" si="296"/>
        <v>0</v>
      </c>
      <c r="AG339" s="265"/>
      <c r="AH339" s="261"/>
      <c r="AI339" s="259">
        <f t="shared" si="297"/>
        <v>0</v>
      </c>
      <c r="AK339" s="254">
        <v>10</v>
      </c>
      <c r="AL339" s="254"/>
      <c r="AM339" s="261"/>
      <c r="AN339" s="259">
        <f t="shared" si="298"/>
        <v>0</v>
      </c>
      <c r="AP339" s="265"/>
      <c r="AQ339" s="261"/>
      <c r="AR339" s="259">
        <f t="shared" si="299"/>
        <v>0</v>
      </c>
      <c r="AT339" s="254">
        <v>10</v>
      </c>
      <c r="AU339" s="254"/>
      <c r="AV339" s="261"/>
      <c r="AW339" s="259">
        <f t="shared" si="300"/>
        <v>0</v>
      </c>
      <c r="AY339" s="265"/>
      <c r="AZ339" s="261"/>
      <c r="BA339" s="259">
        <f t="shared" si="301"/>
        <v>0</v>
      </c>
    </row>
    <row r="340" spans="1:53">
      <c r="A340" s="165"/>
      <c r="B340" s="165"/>
      <c r="C340" s="166" t="s">
        <v>181</v>
      </c>
      <c r="D340" s="167">
        <f>COUNTA(C330:C339)</f>
        <v>0</v>
      </c>
      <c r="E340" s="161"/>
      <c r="F340" s="165"/>
      <c r="G340" s="166" t="s">
        <v>181</v>
      </c>
      <c r="H340" s="167">
        <f>COUNTA(G330:G339)</f>
        <v>0</v>
      </c>
      <c r="J340" s="165"/>
      <c r="K340" s="165"/>
      <c r="L340" s="166" t="s">
        <v>181</v>
      </c>
      <c r="M340" s="167">
        <f>COUNTA(L330:L339)</f>
        <v>0</v>
      </c>
      <c r="N340" s="161"/>
      <c r="O340" s="165"/>
      <c r="P340" s="166" t="s">
        <v>181</v>
      </c>
      <c r="Q340" s="167">
        <f>COUNTA(P330:P339)</f>
        <v>0</v>
      </c>
      <c r="S340" s="165"/>
      <c r="T340" s="165"/>
      <c r="U340" s="166" t="s">
        <v>181</v>
      </c>
      <c r="V340" s="167">
        <f>COUNTA(U330:U339)</f>
        <v>0</v>
      </c>
      <c r="W340" s="161"/>
      <c r="X340" s="165"/>
      <c r="Y340" s="166" t="s">
        <v>181</v>
      </c>
      <c r="Z340" s="167">
        <f>COUNTA(Y330:Y339)</f>
        <v>0</v>
      </c>
      <c r="AB340" s="165"/>
      <c r="AC340" s="165"/>
      <c r="AD340" s="166" t="s">
        <v>181</v>
      </c>
      <c r="AE340" s="167">
        <f>COUNTA(AD330:AD339)</f>
        <v>0</v>
      </c>
      <c r="AF340" s="161"/>
      <c r="AG340" s="165"/>
      <c r="AH340" s="166" t="s">
        <v>181</v>
      </c>
      <c r="AI340" s="167">
        <f>COUNTA(AH330:AH339)</f>
        <v>0</v>
      </c>
      <c r="AK340" s="165"/>
      <c r="AL340" s="165"/>
      <c r="AM340" s="166" t="s">
        <v>181</v>
      </c>
      <c r="AN340" s="167">
        <f>COUNTA(AM330:AM339)</f>
        <v>0</v>
      </c>
      <c r="AO340" s="161"/>
      <c r="AP340" s="165"/>
      <c r="AQ340" s="166" t="s">
        <v>181</v>
      </c>
      <c r="AR340" s="167">
        <f>COUNTA(AQ330:AQ339)</f>
        <v>0</v>
      </c>
      <c r="AT340" s="165"/>
      <c r="AU340" s="165"/>
      <c r="AV340" s="166" t="s">
        <v>181</v>
      </c>
      <c r="AW340" s="167">
        <f>COUNTA(AV330:AV339)</f>
        <v>0</v>
      </c>
      <c r="AX340" s="161"/>
      <c r="AY340" s="165"/>
      <c r="AZ340" s="166" t="s">
        <v>181</v>
      </c>
      <c r="BA340" s="167">
        <f>COUNTA(AZ330:AZ339)</f>
        <v>0</v>
      </c>
    </row>
    <row r="341" spans="1:53"/>
  </sheetData>
  <mergeCells count="978">
    <mergeCell ref="AB1:AI1"/>
    <mergeCell ref="AK1:AR1"/>
    <mergeCell ref="AT1:BA1"/>
    <mergeCell ref="X5:X6"/>
    <mergeCell ref="Y5:Y6"/>
    <mergeCell ref="Z5:Z6"/>
    <mergeCell ref="AB5:AB6"/>
    <mergeCell ref="AC5:AC6"/>
    <mergeCell ref="AD5:AD6"/>
    <mergeCell ref="T3:Z3"/>
    <mergeCell ref="AC3:AI3"/>
    <mergeCell ref="AL3:AR3"/>
    <mergeCell ref="AU3:BA3"/>
    <mergeCell ref="AB2:AE2"/>
    <mergeCell ref="AF2:AI2"/>
    <mergeCell ref="AK2:AN2"/>
    <mergeCell ref="AO2:AR2"/>
    <mergeCell ref="AT2:AW2"/>
    <mergeCell ref="AX2:BA2"/>
    <mergeCell ref="S2:V2"/>
    <mergeCell ref="W2:Z2"/>
    <mergeCell ref="B1:H1"/>
    <mergeCell ref="H5:H6"/>
    <mergeCell ref="J5:J6"/>
    <mergeCell ref="K5:K6"/>
    <mergeCell ref="L5:L6"/>
    <mergeCell ref="M5:M6"/>
    <mergeCell ref="O5:O6"/>
    <mergeCell ref="J1:Q1"/>
    <mergeCell ref="S1:Z1"/>
    <mergeCell ref="S5:S6"/>
    <mergeCell ref="T5:T6"/>
    <mergeCell ref="U5:U6"/>
    <mergeCell ref="V5:V6"/>
    <mergeCell ref="A5:A6"/>
    <mergeCell ref="B5:B6"/>
    <mergeCell ref="C5:C6"/>
    <mergeCell ref="D5:D6"/>
    <mergeCell ref="F5:F6"/>
    <mergeCell ref="G5:G6"/>
    <mergeCell ref="B3:H3"/>
    <mergeCell ref="K3:Q3"/>
    <mergeCell ref="A2:D2"/>
    <mergeCell ref="E2:H2"/>
    <mergeCell ref="J2:M2"/>
    <mergeCell ref="N2:Q2"/>
    <mergeCell ref="P5:P6"/>
    <mergeCell ref="Q5:Q6"/>
    <mergeCell ref="B20:H20"/>
    <mergeCell ref="K20:Q20"/>
    <mergeCell ref="T20:Z20"/>
    <mergeCell ref="AC20:AI20"/>
    <mergeCell ref="AL20:AR20"/>
    <mergeCell ref="AU20:BA20"/>
    <mergeCell ref="AU5:AU6"/>
    <mergeCell ref="AV5:AV6"/>
    <mergeCell ref="AW5:AW6"/>
    <mergeCell ref="AY5:AY6"/>
    <mergeCell ref="AZ5:AZ6"/>
    <mergeCell ref="BA5:BA6"/>
    <mergeCell ref="AM5:AM6"/>
    <mergeCell ref="AN5:AN6"/>
    <mergeCell ref="AP5:AP6"/>
    <mergeCell ref="AQ5:AQ6"/>
    <mergeCell ref="AR5:AR6"/>
    <mergeCell ref="AT5:AT6"/>
    <mergeCell ref="AE5:AE6"/>
    <mergeCell ref="AG5:AG6"/>
    <mergeCell ref="AH5:AH6"/>
    <mergeCell ref="AI5:AI6"/>
    <mergeCell ref="AK5:AK6"/>
    <mergeCell ref="AL5:AL6"/>
    <mergeCell ref="H22:H23"/>
    <mergeCell ref="J22:J23"/>
    <mergeCell ref="K22:K23"/>
    <mergeCell ref="L22:L23"/>
    <mergeCell ref="M22:M23"/>
    <mergeCell ref="O22:O23"/>
    <mergeCell ref="A22:A23"/>
    <mergeCell ref="B22:B23"/>
    <mergeCell ref="C22:C23"/>
    <mergeCell ref="D22:D23"/>
    <mergeCell ref="F22:F23"/>
    <mergeCell ref="G22:G23"/>
    <mergeCell ref="AB22:AB23"/>
    <mergeCell ref="AC22:AC23"/>
    <mergeCell ref="AD22:AD23"/>
    <mergeCell ref="P22:P23"/>
    <mergeCell ref="Q22:Q23"/>
    <mergeCell ref="S22:S23"/>
    <mergeCell ref="T22:T23"/>
    <mergeCell ref="U22:U23"/>
    <mergeCell ref="V22:V23"/>
    <mergeCell ref="X22:X23"/>
    <mergeCell ref="Y22:Y23"/>
    <mergeCell ref="Z22:Z23"/>
    <mergeCell ref="B37:H37"/>
    <mergeCell ref="K37:Q37"/>
    <mergeCell ref="T37:Z37"/>
    <mergeCell ref="AC37:AI37"/>
    <mergeCell ref="AL37:AR37"/>
    <mergeCell ref="AU37:BA37"/>
    <mergeCell ref="AU22:AU23"/>
    <mergeCell ref="AV22:AV23"/>
    <mergeCell ref="AW22:AW23"/>
    <mergeCell ref="AY22:AY23"/>
    <mergeCell ref="AZ22:AZ23"/>
    <mergeCell ref="BA22:BA23"/>
    <mergeCell ref="AM22:AM23"/>
    <mergeCell ref="AN22:AN23"/>
    <mergeCell ref="AP22:AP23"/>
    <mergeCell ref="AQ22:AQ23"/>
    <mergeCell ref="AR22:AR23"/>
    <mergeCell ref="AT22:AT23"/>
    <mergeCell ref="AE22:AE23"/>
    <mergeCell ref="AG22:AG23"/>
    <mergeCell ref="AH22:AH23"/>
    <mergeCell ref="AI22:AI23"/>
    <mergeCell ref="AK22:AK23"/>
    <mergeCell ref="AL22:AL23"/>
    <mergeCell ref="H39:H40"/>
    <mergeCell ref="J39:J40"/>
    <mergeCell ref="K39:K40"/>
    <mergeCell ref="L39:L40"/>
    <mergeCell ref="M39:M40"/>
    <mergeCell ref="O39:O40"/>
    <mergeCell ref="A39:A40"/>
    <mergeCell ref="B39:B40"/>
    <mergeCell ref="C39:C40"/>
    <mergeCell ref="D39:D40"/>
    <mergeCell ref="F39:F40"/>
    <mergeCell ref="G39:G40"/>
    <mergeCell ref="X39:X40"/>
    <mergeCell ref="Y39:Y40"/>
    <mergeCell ref="Z39:Z40"/>
    <mergeCell ref="AB39:AB40"/>
    <mergeCell ref="AC39:AC40"/>
    <mergeCell ref="AD39:AD40"/>
    <mergeCell ref="P39:P40"/>
    <mergeCell ref="Q39:Q40"/>
    <mergeCell ref="S39:S40"/>
    <mergeCell ref="T39:T40"/>
    <mergeCell ref="U39:U40"/>
    <mergeCell ref="V39:V40"/>
    <mergeCell ref="B54:H54"/>
    <mergeCell ref="K54:Q54"/>
    <mergeCell ref="T54:Z54"/>
    <mergeCell ref="AC54:AI54"/>
    <mergeCell ref="AL54:AR54"/>
    <mergeCell ref="AU54:BA54"/>
    <mergeCell ref="AU39:AU40"/>
    <mergeCell ref="AV39:AV40"/>
    <mergeCell ref="AW39:AW40"/>
    <mergeCell ref="AY39:AY40"/>
    <mergeCell ref="AZ39:AZ40"/>
    <mergeCell ref="BA39:BA40"/>
    <mergeCell ref="AM39:AM40"/>
    <mergeCell ref="AN39:AN40"/>
    <mergeCell ref="AP39:AP40"/>
    <mergeCell ref="AQ39:AQ40"/>
    <mergeCell ref="AR39:AR40"/>
    <mergeCell ref="AT39:AT40"/>
    <mergeCell ref="AE39:AE40"/>
    <mergeCell ref="AG39:AG40"/>
    <mergeCell ref="AH39:AH40"/>
    <mergeCell ref="AI39:AI40"/>
    <mergeCell ref="AK39:AK40"/>
    <mergeCell ref="AL39:AL40"/>
    <mergeCell ref="H56:H57"/>
    <mergeCell ref="J56:J57"/>
    <mergeCell ref="K56:K57"/>
    <mergeCell ref="L56:L57"/>
    <mergeCell ref="M56:M57"/>
    <mergeCell ref="O56:O57"/>
    <mergeCell ref="A56:A57"/>
    <mergeCell ref="B56:B57"/>
    <mergeCell ref="C56:C57"/>
    <mergeCell ref="D56:D57"/>
    <mergeCell ref="F56:F57"/>
    <mergeCell ref="G56:G57"/>
    <mergeCell ref="X56:X57"/>
    <mergeCell ref="Y56:Y57"/>
    <mergeCell ref="Z56:Z57"/>
    <mergeCell ref="AB56:AB57"/>
    <mergeCell ref="AC56:AC57"/>
    <mergeCell ref="AD56:AD57"/>
    <mergeCell ref="P56:P57"/>
    <mergeCell ref="Q56:Q57"/>
    <mergeCell ref="S56:S57"/>
    <mergeCell ref="T56:T57"/>
    <mergeCell ref="U56:U57"/>
    <mergeCell ref="V56:V57"/>
    <mergeCell ref="B71:H71"/>
    <mergeCell ref="K71:Q71"/>
    <mergeCell ref="T71:Z71"/>
    <mergeCell ref="AC71:AI71"/>
    <mergeCell ref="AL71:AR71"/>
    <mergeCell ref="AU71:BA71"/>
    <mergeCell ref="AU56:AU57"/>
    <mergeCell ref="AV56:AV57"/>
    <mergeCell ref="AW56:AW57"/>
    <mergeCell ref="AY56:AY57"/>
    <mergeCell ref="AZ56:AZ57"/>
    <mergeCell ref="BA56:BA57"/>
    <mergeCell ref="AM56:AM57"/>
    <mergeCell ref="AN56:AN57"/>
    <mergeCell ref="AP56:AP57"/>
    <mergeCell ref="AQ56:AQ57"/>
    <mergeCell ref="AR56:AR57"/>
    <mergeCell ref="AT56:AT57"/>
    <mergeCell ref="AE56:AE57"/>
    <mergeCell ref="AG56:AG57"/>
    <mergeCell ref="AH56:AH57"/>
    <mergeCell ref="AI56:AI57"/>
    <mergeCell ref="AK56:AK57"/>
    <mergeCell ref="AL56:AL57"/>
    <mergeCell ref="H73:H74"/>
    <mergeCell ref="J73:J74"/>
    <mergeCell ref="K73:K74"/>
    <mergeCell ref="L73:L74"/>
    <mergeCell ref="M73:M74"/>
    <mergeCell ref="O73:O74"/>
    <mergeCell ref="A73:A74"/>
    <mergeCell ref="B73:B74"/>
    <mergeCell ref="C73:C74"/>
    <mergeCell ref="D73:D74"/>
    <mergeCell ref="F73:F74"/>
    <mergeCell ref="G73:G74"/>
    <mergeCell ref="X73:X74"/>
    <mergeCell ref="Y73:Y74"/>
    <mergeCell ref="Z73:Z74"/>
    <mergeCell ref="AB73:AB74"/>
    <mergeCell ref="AC73:AC74"/>
    <mergeCell ref="AD73:AD74"/>
    <mergeCell ref="P73:P74"/>
    <mergeCell ref="Q73:Q74"/>
    <mergeCell ref="S73:S74"/>
    <mergeCell ref="T73:T74"/>
    <mergeCell ref="U73:U74"/>
    <mergeCell ref="V73:V74"/>
    <mergeCell ref="B88:H88"/>
    <mergeCell ref="K88:Q88"/>
    <mergeCell ref="T88:Z88"/>
    <mergeCell ref="AC88:AI88"/>
    <mergeCell ref="AL88:AR88"/>
    <mergeCell ref="AU88:BA88"/>
    <mergeCell ref="AU73:AU74"/>
    <mergeCell ref="AV73:AV74"/>
    <mergeCell ref="AW73:AW74"/>
    <mergeCell ref="AY73:AY74"/>
    <mergeCell ref="AZ73:AZ74"/>
    <mergeCell ref="BA73:BA74"/>
    <mergeCell ref="AM73:AM74"/>
    <mergeCell ref="AN73:AN74"/>
    <mergeCell ref="AP73:AP74"/>
    <mergeCell ref="AQ73:AQ74"/>
    <mergeCell ref="AR73:AR74"/>
    <mergeCell ref="AT73:AT74"/>
    <mergeCell ref="AE73:AE74"/>
    <mergeCell ref="AG73:AG74"/>
    <mergeCell ref="AH73:AH74"/>
    <mergeCell ref="AI73:AI74"/>
    <mergeCell ref="AK73:AK74"/>
    <mergeCell ref="AL73:AL74"/>
    <mergeCell ref="H90:H91"/>
    <mergeCell ref="J90:J91"/>
    <mergeCell ref="K90:K91"/>
    <mergeCell ref="L90:L91"/>
    <mergeCell ref="M90:M91"/>
    <mergeCell ref="O90:O91"/>
    <mergeCell ref="A90:A91"/>
    <mergeCell ref="B90:B91"/>
    <mergeCell ref="C90:C91"/>
    <mergeCell ref="D90:D91"/>
    <mergeCell ref="F90:F91"/>
    <mergeCell ref="G90:G91"/>
    <mergeCell ref="X90:X91"/>
    <mergeCell ref="Y90:Y91"/>
    <mergeCell ref="Z90:Z91"/>
    <mergeCell ref="AB90:AB91"/>
    <mergeCell ref="AC90:AC91"/>
    <mergeCell ref="AD90:AD91"/>
    <mergeCell ref="P90:P91"/>
    <mergeCell ref="Q90:Q91"/>
    <mergeCell ref="S90:S91"/>
    <mergeCell ref="T90:T91"/>
    <mergeCell ref="U90:U91"/>
    <mergeCell ref="V90:V91"/>
    <mergeCell ref="B105:H105"/>
    <mergeCell ref="K105:Q105"/>
    <mergeCell ref="T105:Z105"/>
    <mergeCell ref="AC105:AI105"/>
    <mergeCell ref="AL105:AR105"/>
    <mergeCell ref="AU105:BA105"/>
    <mergeCell ref="AU90:AU91"/>
    <mergeCell ref="AV90:AV91"/>
    <mergeCell ref="AW90:AW91"/>
    <mergeCell ref="AY90:AY91"/>
    <mergeCell ref="AZ90:AZ91"/>
    <mergeCell ref="BA90:BA91"/>
    <mergeCell ref="AM90:AM91"/>
    <mergeCell ref="AN90:AN91"/>
    <mergeCell ref="AP90:AP91"/>
    <mergeCell ref="AQ90:AQ91"/>
    <mergeCell ref="AR90:AR91"/>
    <mergeCell ref="AT90:AT91"/>
    <mergeCell ref="AE90:AE91"/>
    <mergeCell ref="AG90:AG91"/>
    <mergeCell ref="AH90:AH91"/>
    <mergeCell ref="AI90:AI91"/>
    <mergeCell ref="AK90:AK91"/>
    <mergeCell ref="AL90:AL91"/>
    <mergeCell ref="H107:H108"/>
    <mergeCell ref="J107:J108"/>
    <mergeCell ref="K107:K108"/>
    <mergeCell ref="L107:L108"/>
    <mergeCell ref="M107:M108"/>
    <mergeCell ref="O107:O108"/>
    <mergeCell ref="A107:A108"/>
    <mergeCell ref="B107:B108"/>
    <mergeCell ref="C107:C108"/>
    <mergeCell ref="D107:D108"/>
    <mergeCell ref="F107:F108"/>
    <mergeCell ref="G107:G108"/>
    <mergeCell ref="X107:X108"/>
    <mergeCell ref="Y107:Y108"/>
    <mergeCell ref="Z107:Z108"/>
    <mergeCell ref="AB107:AB108"/>
    <mergeCell ref="AC107:AC108"/>
    <mergeCell ref="AD107:AD108"/>
    <mergeCell ref="P107:P108"/>
    <mergeCell ref="Q107:Q108"/>
    <mergeCell ref="S107:S108"/>
    <mergeCell ref="T107:T108"/>
    <mergeCell ref="U107:U108"/>
    <mergeCell ref="V107:V108"/>
    <mergeCell ref="B122:H122"/>
    <mergeCell ref="K122:Q122"/>
    <mergeCell ref="T122:Z122"/>
    <mergeCell ref="AC122:AI122"/>
    <mergeCell ref="AL122:AR122"/>
    <mergeCell ref="AU122:BA122"/>
    <mergeCell ref="AU107:AU108"/>
    <mergeCell ref="AV107:AV108"/>
    <mergeCell ref="AW107:AW108"/>
    <mergeCell ref="AY107:AY108"/>
    <mergeCell ref="AZ107:AZ108"/>
    <mergeCell ref="BA107:BA108"/>
    <mergeCell ref="AM107:AM108"/>
    <mergeCell ref="AN107:AN108"/>
    <mergeCell ref="AP107:AP108"/>
    <mergeCell ref="AQ107:AQ108"/>
    <mergeCell ref="AR107:AR108"/>
    <mergeCell ref="AT107:AT108"/>
    <mergeCell ref="AE107:AE108"/>
    <mergeCell ref="AG107:AG108"/>
    <mergeCell ref="AH107:AH108"/>
    <mergeCell ref="AI107:AI108"/>
    <mergeCell ref="AK107:AK108"/>
    <mergeCell ref="AL107:AL108"/>
    <mergeCell ref="H124:H125"/>
    <mergeCell ref="J124:J125"/>
    <mergeCell ref="K124:K125"/>
    <mergeCell ref="L124:L125"/>
    <mergeCell ref="M124:M125"/>
    <mergeCell ref="O124:O125"/>
    <mergeCell ref="A124:A125"/>
    <mergeCell ref="B124:B125"/>
    <mergeCell ref="C124:C125"/>
    <mergeCell ref="D124:D125"/>
    <mergeCell ref="F124:F125"/>
    <mergeCell ref="G124:G125"/>
    <mergeCell ref="X124:X125"/>
    <mergeCell ref="Y124:Y125"/>
    <mergeCell ref="Z124:Z125"/>
    <mergeCell ref="AB124:AB125"/>
    <mergeCell ref="AC124:AC125"/>
    <mergeCell ref="AD124:AD125"/>
    <mergeCell ref="P124:P125"/>
    <mergeCell ref="Q124:Q125"/>
    <mergeCell ref="S124:S125"/>
    <mergeCell ref="T124:T125"/>
    <mergeCell ref="U124:U125"/>
    <mergeCell ref="V124:V125"/>
    <mergeCell ref="B139:H139"/>
    <mergeCell ref="K139:Q139"/>
    <mergeCell ref="T139:Z139"/>
    <mergeCell ref="AC139:AI139"/>
    <mergeCell ref="AL139:AR139"/>
    <mergeCell ref="AU139:BA139"/>
    <mergeCell ref="AU124:AU125"/>
    <mergeCell ref="AV124:AV125"/>
    <mergeCell ref="AW124:AW125"/>
    <mergeCell ref="AY124:AY125"/>
    <mergeCell ref="AZ124:AZ125"/>
    <mergeCell ref="BA124:BA125"/>
    <mergeCell ref="AM124:AM125"/>
    <mergeCell ref="AN124:AN125"/>
    <mergeCell ref="AP124:AP125"/>
    <mergeCell ref="AQ124:AQ125"/>
    <mergeCell ref="AR124:AR125"/>
    <mergeCell ref="AT124:AT125"/>
    <mergeCell ref="AE124:AE125"/>
    <mergeCell ref="AG124:AG125"/>
    <mergeCell ref="AH124:AH125"/>
    <mergeCell ref="AI124:AI125"/>
    <mergeCell ref="AK124:AK125"/>
    <mergeCell ref="AL124:AL125"/>
    <mergeCell ref="H141:H142"/>
    <mergeCell ref="J141:J142"/>
    <mergeCell ref="K141:K142"/>
    <mergeCell ref="L141:L142"/>
    <mergeCell ref="M141:M142"/>
    <mergeCell ref="O141:O142"/>
    <mergeCell ref="A141:A142"/>
    <mergeCell ref="B141:B142"/>
    <mergeCell ref="C141:C142"/>
    <mergeCell ref="D141:D142"/>
    <mergeCell ref="F141:F142"/>
    <mergeCell ref="G141:G142"/>
    <mergeCell ref="X141:X142"/>
    <mergeCell ref="Y141:Y142"/>
    <mergeCell ref="Z141:Z142"/>
    <mergeCell ref="AB141:AB142"/>
    <mergeCell ref="AC141:AC142"/>
    <mergeCell ref="AD141:AD142"/>
    <mergeCell ref="P141:P142"/>
    <mergeCell ref="Q141:Q142"/>
    <mergeCell ref="S141:S142"/>
    <mergeCell ref="T141:T142"/>
    <mergeCell ref="U141:U142"/>
    <mergeCell ref="V141:V142"/>
    <mergeCell ref="B156:H156"/>
    <mergeCell ref="K156:Q156"/>
    <mergeCell ref="T156:Z156"/>
    <mergeCell ref="AC156:AI156"/>
    <mergeCell ref="AL156:AR156"/>
    <mergeCell ref="AU156:BA156"/>
    <mergeCell ref="AU141:AU142"/>
    <mergeCell ref="AV141:AV142"/>
    <mergeCell ref="AW141:AW142"/>
    <mergeCell ref="AY141:AY142"/>
    <mergeCell ref="AZ141:AZ142"/>
    <mergeCell ref="BA141:BA142"/>
    <mergeCell ref="AM141:AM142"/>
    <mergeCell ref="AN141:AN142"/>
    <mergeCell ref="AP141:AP142"/>
    <mergeCell ref="AQ141:AQ142"/>
    <mergeCell ref="AR141:AR142"/>
    <mergeCell ref="AT141:AT142"/>
    <mergeCell ref="AE141:AE142"/>
    <mergeCell ref="AG141:AG142"/>
    <mergeCell ref="AH141:AH142"/>
    <mergeCell ref="AI141:AI142"/>
    <mergeCell ref="AK141:AK142"/>
    <mergeCell ref="AL141:AL142"/>
    <mergeCell ref="H158:H159"/>
    <mergeCell ref="J158:J159"/>
    <mergeCell ref="K158:K159"/>
    <mergeCell ref="L158:L159"/>
    <mergeCell ref="M158:M159"/>
    <mergeCell ref="O158:O159"/>
    <mergeCell ref="A158:A159"/>
    <mergeCell ref="B158:B159"/>
    <mergeCell ref="C158:C159"/>
    <mergeCell ref="D158:D159"/>
    <mergeCell ref="F158:F159"/>
    <mergeCell ref="G158:G159"/>
    <mergeCell ref="X158:X159"/>
    <mergeCell ref="Y158:Y159"/>
    <mergeCell ref="Z158:Z159"/>
    <mergeCell ref="AB158:AB159"/>
    <mergeCell ref="AC158:AC159"/>
    <mergeCell ref="AD158:AD159"/>
    <mergeCell ref="P158:P159"/>
    <mergeCell ref="Q158:Q159"/>
    <mergeCell ref="S158:S159"/>
    <mergeCell ref="T158:T159"/>
    <mergeCell ref="U158:U159"/>
    <mergeCell ref="V158:V159"/>
    <mergeCell ref="B173:H173"/>
    <mergeCell ref="K173:Q173"/>
    <mergeCell ref="T173:Z173"/>
    <mergeCell ref="AC173:AI173"/>
    <mergeCell ref="AL173:AR173"/>
    <mergeCell ref="AU173:BA173"/>
    <mergeCell ref="AU158:AU159"/>
    <mergeCell ref="AV158:AV159"/>
    <mergeCell ref="AW158:AW159"/>
    <mergeCell ref="AY158:AY159"/>
    <mergeCell ref="AZ158:AZ159"/>
    <mergeCell ref="BA158:BA159"/>
    <mergeCell ref="AM158:AM159"/>
    <mergeCell ref="AN158:AN159"/>
    <mergeCell ref="AP158:AP159"/>
    <mergeCell ref="AQ158:AQ159"/>
    <mergeCell ref="AR158:AR159"/>
    <mergeCell ref="AT158:AT159"/>
    <mergeCell ref="AE158:AE159"/>
    <mergeCell ref="AG158:AG159"/>
    <mergeCell ref="AH158:AH159"/>
    <mergeCell ref="AI158:AI159"/>
    <mergeCell ref="AK158:AK159"/>
    <mergeCell ref="AL158:AL159"/>
    <mergeCell ref="H175:H176"/>
    <mergeCell ref="J175:J176"/>
    <mergeCell ref="K175:K176"/>
    <mergeCell ref="L175:L176"/>
    <mergeCell ref="M175:M176"/>
    <mergeCell ref="O175:O176"/>
    <mergeCell ref="A175:A176"/>
    <mergeCell ref="B175:B176"/>
    <mergeCell ref="C175:C176"/>
    <mergeCell ref="D175:D176"/>
    <mergeCell ref="F175:F176"/>
    <mergeCell ref="G175:G176"/>
    <mergeCell ref="X175:X176"/>
    <mergeCell ref="Y175:Y176"/>
    <mergeCell ref="Z175:Z176"/>
    <mergeCell ref="AB175:AB176"/>
    <mergeCell ref="AC175:AC176"/>
    <mergeCell ref="AD175:AD176"/>
    <mergeCell ref="P175:P176"/>
    <mergeCell ref="Q175:Q176"/>
    <mergeCell ref="S175:S176"/>
    <mergeCell ref="T175:T176"/>
    <mergeCell ref="U175:U176"/>
    <mergeCell ref="V175:V176"/>
    <mergeCell ref="B190:H190"/>
    <mergeCell ref="K190:Q190"/>
    <mergeCell ref="T190:Z190"/>
    <mergeCell ref="AC190:AI190"/>
    <mergeCell ref="AL190:AR190"/>
    <mergeCell ref="AU190:BA190"/>
    <mergeCell ref="AU175:AU176"/>
    <mergeCell ref="AV175:AV176"/>
    <mergeCell ref="AW175:AW176"/>
    <mergeCell ref="AY175:AY176"/>
    <mergeCell ref="AZ175:AZ176"/>
    <mergeCell ref="BA175:BA176"/>
    <mergeCell ref="AM175:AM176"/>
    <mergeCell ref="AN175:AN176"/>
    <mergeCell ref="AP175:AP176"/>
    <mergeCell ref="AQ175:AQ176"/>
    <mergeCell ref="AR175:AR176"/>
    <mergeCell ref="AT175:AT176"/>
    <mergeCell ref="AE175:AE176"/>
    <mergeCell ref="AG175:AG176"/>
    <mergeCell ref="AH175:AH176"/>
    <mergeCell ref="AI175:AI176"/>
    <mergeCell ref="AK175:AK176"/>
    <mergeCell ref="AL175:AL176"/>
    <mergeCell ref="H192:H193"/>
    <mergeCell ref="J192:J193"/>
    <mergeCell ref="K192:K193"/>
    <mergeCell ref="L192:L193"/>
    <mergeCell ref="M192:M193"/>
    <mergeCell ref="O192:O193"/>
    <mergeCell ref="A192:A193"/>
    <mergeCell ref="B192:B193"/>
    <mergeCell ref="C192:C193"/>
    <mergeCell ref="D192:D193"/>
    <mergeCell ref="F192:F193"/>
    <mergeCell ref="G192:G193"/>
    <mergeCell ref="X192:X193"/>
    <mergeCell ref="Y192:Y193"/>
    <mergeCell ref="Z192:Z193"/>
    <mergeCell ref="AB192:AB193"/>
    <mergeCell ref="AC192:AC193"/>
    <mergeCell ref="AD192:AD193"/>
    <mergeCell ref="P192:P193"/>
    <mergeCell ref="Q192:Q193"/>
    <mergeCell ref="S192:S193"/>
    <mergeCell ref="T192:T193"/>
    <mergeCell ref="U192:U193"/>
    <mergeCell ref="V192:V193"/>
    <mergeCell ref="B207:H207"/>
    <mergeCell ref="K207:Q207"/>
    <mergeCell ref="T207:Z207"/>
    <mergeCell ref="AC207:AI207"/>
    <mergeCell ref="AL207:AR207"/>
    <mergeCell ref="AU207:BA207"/>
    <mergeCell ref="AU192:AU193"/>
    <mergeCell ref="AV192:AV193"/>
    <mergeCell ref="AW192:AW193"/>
    <mergeCell ref="AY192:AY193"/>
    <mergeCell ref="AZ192:AZ193"/>
    <mergeCell ref="BA192:BA193"/>
    <mergeCell ref="AM192:AM193"/>
    <mergeCell ref="AN192:AN193"/>
    <mergeCell ref="AP192:AP193"/>
    <mergeCell ref="AQ192:AQ193"/>
    <mergeCell ref="AR192:AR193"/>
    <mergeCell ref="AT192:AT193"/>
    <mergeCell ref="AE192:AE193"/>
    <mergeCell ref="AG192:AG193"/>
    <mergeCell ref="AH192:AH193"/>
    <mergeCell ref="AI192:AI193"/>
    <mergeCell ref="AK192:AK193"/>
    <mergeCell ref="AL192:AL193"/>
    <mergeCell ref="H209:H210"/>
    <mergeCell ref="J209:J210"/>
    <mergeCell ref="K209:K210"/>
    <mergeCell ref="L209:L210"/>
    <mergeCell ref="M209:M210"/>
    <mergeCell ref="O209:O210"/>
    <mergeCell ref="A209:A210"/>
    <mergeCell ref="B209:B210"/>
    <mergeCell ref="C209:C210"/>
    <mergeCell ref="D209:D210"/>
    <mergeCell ref="F209:F210"/>
    <mergeCell ref="G209:G210"/>
    <mergeCell ref="X209:X210"/>
    <mergeCell ref="Y209:Y210"/>
    <mergeCell ref="Z209:Z210"/>
    <mergeCell ref="AB209:AB210"/>
    <mergeCell ref="AC209:AC210"/>
    <mergeCell ref="AD209:AD210"/>
    <mergeCell ref="P209:P210"/>
    <mergeCell ref="Q209:Q210"/>
    <mergeCell ref="S209:S210"/>
    <mergeCell ref="T209:T210"/>
    <mergeCell ref="U209:U210"/>
    <mergeCell ref="V209:V210"/>
    <mergeCell ref="B224:H224"/>
    <mergeCell ref="K224:Q224"/>
    <mergeCell ref="T224:Z224"/>
    <mergeCell ref="AC224:AI224"/>
    <mergeCell ref="AL224:AR224"/>
    <mergeCell ref="AU224:BA224"/>
    <mergeCell ref="AU209:AU210"/>
    <mergeCell ref="AV209:AV210"/>
    <mergeCell ref="AW209:AW210"/>
    <mergeCell ref="AY209:AY210"/>
    <mergeCell ref="AZ209:AZ210"/>
    <mergeCell ref="BA209:BA210"/>
    <mergeCell ref="AM209:AM210"/>
    <mergeCell ref="AN209:AN210"/>
    <mergeCell ref="AP209:AP210"/>
    <mergeCell ref="AQ209:AQ210"/>
    <mergeCell ref="AR209:AR210"/>
    <mergeCell ref="AT209:AT210"/>
    <mergeCell ref="AE209:AE210"/>
    <mergeCell ref="AG209:AG210"/>
    <mergeCell ref="AH209:AH210"/>
    <mergeCell ref="AI209:AI210"/>
    <mergeCell ref="AK209:AK210"/>
    <mergeCell ref="AL209:AL210"/>
    <mergeCell ref="H226:H227"/>
    <mergeCell ref="J226:J227"/>
    <mergeCell ref="K226:K227"/>
    <mergeCell ref="L226:L227"/>
    <mergeCell ref="M226:M227"/>
    <mergeCell ref="O226:O227"/>
    <mergeCell ref="A226:A227"/>
    <mergeCell ref="B226:B227"/>
    <mergeCell ref="C226:C227"/>
    <mergeCell ref="D226:D227"/>
    <mergeCell ref="F226:F227"/>
    <mergeCell ref="G226:G227"/>
    <mergeCell ref="X226:X227"/>
    <mergeCell ref="Y226:Y227"/>
    <mergeCell ref="Z226:Z227"/>
    <mergeCell ref="AB226:AB227"/>
    <mergeCell ref="AC226:AC227"/>
    <mergeCell ref="AD226:AD227"/>
    <mergeCell ref="P226:P227"/>
    <mergeCell ref="Q226:Q227"/>
    <mergeCell ref="S226:S227"/>
    <mergeCell ref="T226:T227"/>
    <mergeCell ref="U226:U227"/>
    <mergeCell ref="V226:V227"/>
    <mergeCell ref="B241:H241"/>
    <mergeCell ref="K241:Q241"/>
    <mergeCell ref="T241:Z241"/>
    <mergeCell ref="AC241:AI241"/>
    <mergeCell ref="AL241:AR241"/>
    <mergeCell ref="AU241:BA241"/>
    <mergeCell ref="AU226:AU227"/>
    <mergeCell ref="AV226:AV227"/>
    <mergeCell ref="AW226:AW227"/>
    <mergeCell ref="AY226:AY227"/>
    <mergeCell ref="AZ226:AZ227"/>
    <mergeCell ref="BA226:BA227"/>
    <mergeCell ref="AM226:AM227"/>
    <mergeCell ref="AN226:AN227"/>
    <mergeCell ref="AP226:AP227"/>
    <mergeCell ref="AQ226:AQ227"/>
    <mergeCell ref="AR226:AR227"/>
    <mergeCell ref="AT226:AT227"/>
    <mergeCell ref="AE226:AE227"/>
    <mergeCell ref="AG226:AG227"/>
    <mergeCell ref="AH226:AH227"/>
    <mergeCell ref="AI226:AI227"/>
    <mergeCell ref="AK226:AK227"/>
    <mergeCell ref="AL226:AL227"/>
    <mergeCell ref="H243:H244"/>
    <mergeCell ref="J243:J244"/>
    <mergeCell ref="K243:K244"/>
    <mergeCell ref="L243:L244"/>
    <mergeCell ref="M243:M244"/>
    <mergeCell ref="O243:O244"/>
    <mergeCell ref="A243:A244"/>
    <mergeCell ref="B243:B244"/>
    <mergeCell ref="C243:C244"/>
    <mergeCell ref="D243:D244"/>
    <mergeCell ref="F243:F244"/>
    <mergeCell ref="G243:G244"/>
    <mergeCell ref="X243:X244"/>
    <mergeCell ref="Y243:Y244"/>
    <mergeCell ref="Z243:Z244"/>
    <mergeCell ref="AB243:AB244"/>
    <mergeCell ref="AC243:AC244"/>
    <mergeCell ref="AD243:AD244"/>
    <mergeCell ref="P243:P244"/>
    <mergeCell ref="Q243:Q244"/>
    <mergeCell ref="S243:S244"/>
    <mergeCell ref="T243:T244"/>
    <mergeCell ref="U243:U244"/>
    <mergeCell ref="V243:V244"/>
    <mergeCell ref="AC258:AI258"/>
    <mergeCell ref="AL258:AR258"/>
    <mergeCell ref="AU258:BA258"/>
    <mergeCell ref="AU243:AU244"/>
    <mergeCell ref="AV243:AV244"/>
    <mergeCell ref="AW243:AW244"/>
    <mergeCell ref="AY243:AY244"/>
    <mergeCell ref="AZ243:AZ244"/>
    <mergeCell ref="BA243:BA244"/>
    <mergeCell ref="AM243:AM244"/>
    <mergeCell ref="AN243:AN244"/>
    <mergeCell ref="AP243:AP244"/>
    <mergeCell ref="AQ243:AQ244"/>
    <mergeCell ref="AR243:AR244"/>
    <mergeCell ref="AT243:AT244"/>
    <mergeCell ref="AE243:AE244"/>
    <mergeCell ref="AG243:AG244"/>
    <mergeCell ref="AH243:AH244"/>
    <mergeCell ref="AI243:AI244"/>
    <mergeCell ref="AK243:AK244"/>
    <mergeCell ref="AL243:AL244"/>
    <mergeCell ref="A260:A261"/>
    <mergeCell ref="B260:B261"/>
    <mergeCell ref="C260:C261"/>
    <mergeCell ref="D260:D261"/>
    <mergeCell ref="F260:F261"/>
    <mergeCell ref="G260:G261"/>
    <mergeCell ref="B258:H258"/>
    <mergeCell ref="K258:Q258"/>
    <mergeCell ref="T258:Z258"/>
    <mergeCell ref="P260:P261"/>
    <mergeCell ref="Q260:Q261"/>
    <mergeCell ref="S260:S261"/>
    <mergeCell ref="T260:T261"/>
    <mergeCell ref="U260:U261"/>
    <mergeCell ref="V260:V261"/>
    <mergeCell ref="H260:H261"/>
    <mergeCell ref="J260:J261"/>
    <mergeCell ref="K260:K261"/>
    <mergeCell ref="L260:L261"/>
    <mergeCell ref="M260:M261"/>
    <mergeCell ref="O260:O261"/>
    <mergeCell ref="AE260:AE261"/>
    <mergeCell ref="AG260:AG261"/>
    <mergeCell ref="AH260:AH261"/>
    <mergeCell ref="AI260:AI261"/>
    <mergeCell ref="AK260:AK261"/>
    <mergeCell ref="AL260:AL261"/>
    <mergeCell ref="X260:X261"/>
    <mergeCell ref="Y260:Y261"/>
    <mergeCell ref="Z260:Z261"/>
    <mergeCell ref="AB260:AB261"/>
    <mergeCell ref="AC260:AC261"/>
    <mergeCell ref="AD260:AD261"/>
    <mergeCell ref="AU260:AU261"/>
    <mergeCell ref="AV260:AV261"/>
    <mergeCell ref="AW260:AW261"/>
    <mergeCell ref="AY260:AY261"/>
    <mergeCell ref="AZ260:AZ261"/>
    <mergeCell ref="BA260:BA261"/>
    <mergeCell ref="AM260:AM261"/>
    <mergeCell ref="AN260:AN261"/>
    <mergeCell ref="AP260:AP261"/>
    <mergeCell ref="AQ260:AQ261"/>
    <mergeCell ref="AR260:AR261"/>
    <mergeCell ref="AT260:AT261"/>
    <mergeCell ref="A277:A278"/>
    <mergeCell ref="B277:B278"/>
    <mergeCell ref="C277:C278"/>
    <mergeCell ref="D277:D278"/>
    <mergeCell ref="F277:F278"/>
    <mergeCell ref="G277:G278"/>
    <mergeCell ref="H277:H278"/>
    <mergeCell ref="J277:J278"/>
    <mergeCell ref="K277:K278"/>
    <mergeCell ref="B275:H275"/>
    <mergeCell ref="K275:Q275"/>
    <mergeCell ref="T275:Z275"/>
    <mergeCell ref="AC275:AI275"/>
    <mergeCell ref="AU277:AU278"/>
    <mergeCell ref="AV277:AV278"/>
    <mergeCell ref="AW277:AW278"/>
    <mergeCell ref="AL275:AR275"/>
    <mergeCell ref="AU275:BA275"/>
    <mergeCell ref="L277:L278"/>
    <mergeCell ref="M277:M278"/>
    <mergeCell ref="O277:O278"/>
    <mergeCell ref="P277:P278"/>
    <mergeCell ref="Q277:Q278"/>
    <mergeCell ref="S277:S278"/>
    <mergeCell ref="T277:T278"/>
    <mergeCell ref="U277:U278"/>
    <mergeCell ref="V277:V278"/>
    <mergeCell ref="AB277:AB278"/>
    <mergeCell ref="AC277:AC278"/>
    <mergeCell ref="AD277:AD278"/>
    <mergeCell ref="AE277:AE278"/>
    <mergeCell ref="AY277:AY278"/>
    <mergeCell ref="AZ277:AZ278"/>
    <mergeCell ref="BA277:BA278"/>
    <mergeCell ref="B292:H292"/>
    <mergeCell ref="K292:Q292"/>
    <mergeCell ref="T292:Z292"/>
    <mergeCell ref="AC292:AI292"/>
    <mergeCell ref="AL292:AR292"/>
    <mergeCell ref="AU292:BA292"/>
    <mergeCell ref="AI277:AI278"/>
    <mergeCell ref="AK277:AK278"/>
    <mergeCell ref="AL277:AL278"/>
    <mergeCell ref="AM277:AM278"/>
    <mergeCell ref="AN277:AN278"/>
    <mergeCell ref="AP277:AP278"/>
    <mergeCell ref="AQ277:AQ278"/>
    <mergeCell ref="AR277:AR278"/>
    <mergeCell ref="AT277:AT278"/>
    <mergeCell ref="X277:X278"/>
    <mergeCell ref="Y277:Y278"/>
    <mergeCell ref="Z277:Z278"/>
    <mergeCell ref="AG277:AG278"/>
    <mergeCell ref="AH277:AH278"/>
    <mergeCell ref="A294:A295"/>
    <mergeCell ref="B294:B295"/>
    <mergeCell ref="C294:C295"/>
    <mergeCell ref="D294:D295"/>
    <mergeCell ref="F294:F295"/>
    <mergeCell ref="G294:G295"/>
    <mergeCell ref="H294:H295"/>
    <mergeCell ref="J294:J295"/>
    <mergeCell ref="K294:K295"/>
    <mergeCell ref="AB294:AB295"/>
    <mergeCell ref="AC294:AC295"/>
    <mergeCell ref="AD294:AD295"/>
    <mergeCell ref="AE294:AE295"/>
    <mergeCell ref="AG294:AG295"/>
    <mergeCell ref="AH294:AH295"/>
    <mergeCell ref="L294:L295"/>
    <mergeCell ref="M294:M295"/>
    <mergeCell ref="O294:O295"/>
    <mergeCell ref="P294:P295"/>
    <mergeCell ref="Q294:Q295"/>
    <mergeCell ref="S294:S295"/>
    <mergeCell ref="T294:T295"/>
    <mergeCell ref="U294:U295"/>
    <mergeCell ref="V294:V295"/>
    <mergeCell ref="AU294:AU295"/>
    <mergeCell ref="AV294:AV295"/>
    <mergeCell ref="AW294:AW295"/>
    <mergeCell ref="AY294:AY295"/>
    <mergeCell ref="AZ294:AZ295"/>
    <mergeCell ref="BA294:BA295"/>
    <mergeCell ref="B309:H309"/>
    <mergeCell ref="K309:Q309"/>
    <mergeCell ref="T309:Z309"/>
    <mergeCell ref="AC309:AI309"/>
    <mergeCell ref="AL309:AR309"/>
    <mergeCell ref="AU309:BA309"/>
    <mergeCell ref="AI294:AI295"/>
    <mergeCell ref="AK294:AK295"/>
    <mergeCell ref="AL294:AL295"/>
    <mergeCell ref="AM294:AM295"/>
    <mergeCell ref="AN294:AN295"/>
    <mergeCell ref="AP294:AP295"/>
    <mergeCell ref="AQ294:AQ295"/>
    <mergeCell ref="AR294:AR295"/>
    <mergeCell ref="AT294:AT295"/>
    <mergeCell ref="X294:X295"/>
    <mergeCell ref="Y294:Y295"/>
    <mergeCell ref="Z294:Z295"/>
    <mergeCell ref="A311:A312"/>
    <mergeCell ref="B311:B312"/>
    <mergeCell ref="C311:C312"/>
    <mergeCell ref="D311:D312"/>
    <mergeCell ref="F311:F312"/>
    <mergeCell ref="G311:G312"/>
    <mergeCell ref="H311:H312"/>
    <mergeCell ref="J311:J312"/>
    <mergeCell ref="K311:K312"/>
    <mergeCell ref="AB311:AB312"/>
    <mergeCell ref="AC311:AC312"/>
    <mergeCell ref="AD311:AD312"/>
    <mergeCell ref="AE311:AE312"/>
    <mergeCell ref="AG311:AG312"/>
    <mergeCell ref="AH311:AH312"/>
    <mergeCell ref="L311:L312"/>
    <mergeCell ref="M311:M312"/>
    <mergeCell ref="O311:O312"/>
    <mergeCell ref="P311:P312"/>
    <mergeCell ref="Q311:Q312"/>
    <mergeCell ref="S311:S312"/>
    <mergeCell ref="T311:T312"/>
    <mergeCell ref="U311:U312"/>
    <mergeCell ref="V311:V312"/>
    <mergeCell ref="AU311:AU312"/>
    <mergeCell ref="AV311:AV312"/>
    <mergeCell ref="AW311:AW312"/>
    <mergeCell ref="AY311:AY312"/>
    <mergeCell ref="AZ311:AZ312"/>
    <mergeCell ref="BA311:BA312"/>
    <mergeCell ref="B326:H326"/>
    <mergeCell ref="K326:Q326"/>
    <mergeCell ref="T326:Z326"/>
    <mergeCell ref="AC326:AI326"/>
    <mergeCell ref="AL326:AR326"/>
    <mergeCell ref="AU326:BA326"/>
    <mergeCell ref="AI311:AI312"/>
    <mergeCell ref="AK311:AK312"/>
    <mergeCell ref="AL311:AL312"/>
    <mergeCell ref="AM311:AM312"/>
    <mergeCell ref="AN311:AN312"/>
    <mergeCell ref="AP311:AP312"/>
    <mergeCell ref="AQ311:AQ312"/>
    <mergeCell ref="AR311:AR312"/>
    <mergeCell ref="AT311:AT312"/>
    <mergeCell ref="X311:X312"/>
    <mergeCell ref="Y311:Y312"/>
    <mergeCell ref="Z311:Z312"/>
    <mergeCell ref="A328:A329"/>
    <mergeCell ref="B328:B329"/>
    <mergeCell ref="C328:C329"/>
    <mergeCell ref="D328:D329"/>
    <mergeCell ref="F328:F329"/>
    <mergeCell ref="G328:G329"/>
    <mergeCell ref="H328:H329"/>
    <mergeCell ref="J328:J329"/>
    <mergeCell ref="K328:K329"/>
    <mergeCell ref="AH328:AH329"/>
    <mergeCell ref="L328:L329"/>
    <mergeCell ref="M328:M329"/>
    <mergeCell ref="O328:O329"/>
    <mergeCell ref="P328:P329"/>
    <mergeCell ref="Q328:Q329"/>
    <mergeCell ref="S328:S329"/>
    <mergeCell ref="T328:T329"/>
    <mergeCell ref="U328:U329"/>
    <mergeCell ref="V328:V329"/>
    <mergeCell ref="X328:X329"/>
    <mergeCell ref="Y328:Y329"/>
    <mergeCell ref="Z328:Z329"/>
    <mergeCell ref="AB328:AB329"/>
    <mergeCell ref="AC328:AC329"/>
    <mergeCell ref="AD328:AD329"/>
    <mergeCell ref="AE328:AE329"/>
    <mergeCell ref="AG328:AG329"/>
    <mergeCell ref="AU328:AU329"/>
    <mergeCell ref="AV328:AV329"/>
    <mergeCell ref="AW328:AW329"/>
    <mergeCell ref="AY328:AY329"/>
    <mergeCell ref="AZ328:AZ329"/>
    <mergeCell ref="BA328:BA329"/>
    <mergeCell ref="AI328:AI329"/>
    <mergeCell ref="AK328:AK329"/>
    <mergeCell ref="AL328:AL329"/>
    <mergeCell ref="AM328:AM329"/>
    <mergeCell ref="AN328:AN329"/>
    <mergeCell ref="AP328:AP329"/>
    <mergeCell ref="AQ328:AQ329"/>
    <mergeCell ref="AR328:AR329"/>
    <mergeCell ref="AT328:AT32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Q202"/>
  <sheetViews>
    <sheetView topLeftCell="AA11" workbookViewId="0">
      <selection activeCell="AS4" sqref="AS4"/>
    </sheetView>
  </sheetViews>
  <sheetFormatPr defaultColWidth="8.7109375" defaultRowHeight="15"/>
  <cols>
    <col min="1" max="1" width="13.42578125" style="160" customWidth="1"/>
    <col min="2" max="2" width="6.7109375" style="183" customWidth="1"/>
    <col min="3" max="3" width="8.7109375" style="160" customWidth="1"/>
    <col min="4" max="4" width="13.42578125" style="160" customWidth="1"/>
    <col min="5" max="5" width="6.7109375" style="183" customWidth="1"/>
    <col min="6" max="6" width="8.7109375" style="160" customWidth="1"/>
    <col min="7" max="7" width="13.42578125" style="160" customWidth="1"/>
    <col min="8" max="8" width="6.7109375" style="183" customWidth="1"/>
    <col min="9" max="16384" width="8.7109375" style="160"/>
  </cols>
  <sheetData>
    <row r="1" spans="1:69" ht="22.5">
      <c r="A1" s="483" t="s">
        <v>197</v>
      </c>
      <c r="B1" s="483"/>
      <c r="C1" s="483"/>
      <c r="D1" s="483"/>
      <c r="E1" s="483"/>
      <c r="F1" s="483"/>
      <c r="G1" s="483"/>
      <c r="H1" s="483"/>
      <c r="J1" s="160" t="s">
        <v>226</v>
      </c>
      <c r="AD1" s="478" t="s">
        <v>186</v>
      </c>
      <c r="AE1" s="478"/>
      <c r="AF1" s="478"/>
      <c r="AG1" s="478"/>
      <c r="AH1" s="478"/>
      <c r="AI1" s="478"/>
      <c r="AJ1" s="478"/>
      <c r="AK1" s="478"/>
      <c r="AL1" s="478"/>
      <c r="AM1" s="478"/>
      <c r="AN1" s="478"/>
      <c r="AR1" s="478" t="s">
        <v>177</v>
      </c>
      <c r="AS1" s="478"/>
      <c r="AT1" s="478"/>
      <c r="AU1" s="478"/>
      <c r="AV1" s="478"/>
      <c r="AW1" s="478"/>
      <c r="AX1" s="478"/>
      <c r="AY1" s="478"/>
      <c r="AZ1" s="478"/>
      <c r="BA1" s="478"/>
      <c r="BB1" s="478"/>
      <c r="BF1" s="478" t="s">
        <v>190</v>
      </c>
      <c r="BG1" s="478"/>
      <c r="BH1" s="478"/>
      <c r="BI1" s="478"/>
      <c r="BJ1" s="478"/>
      <c r="BK1" s="478"/>
      <c r="BL1" s="478"/>
      <c r="BM1" s="478"/>
      <c r="BN1" s="478"/>
      <c r="BO1" s="478"/>
      <c r="BP1" s="478"/>
    </row>
    <row r="3" spans="1:69">
      <c r="A3" s="482" t="s">
        <v>198</v>
      </c>
      <c r="B3" s="482"/>
      <c r="C3" s="179"/>
      <c r="D3" s="482" t="s">
        <v>199</v>
      </c>
      <c r="E3" s="482"/>
      <c r="F3" s="179"/>
      <c r="G3" s="482" t="s">
        <v>200</v>
      </c>
      <c r="H3" s="482"/>
      <c r="J3" s="484"/>
      <c r="K3" s="479" t="s">
        <v>27</v>
      </c>
      <c r="L3" s="480"/>
      <c r="M3" s="480"/>
      <c r="N3" s="480"/>
      <c r="O3" s="481"/>
      <c r="P3" s="482" t="s">
        <v>246</v>
      </c>
      <c r="Q3" s="482"/>
      <c r="R3" s="482"/>
      <c r="S3" s="179"/>
      <c r="T3" s="179"/>
      <c r="V3" s="179"/>
      <c r="W3" s="179"/>
      <c r="Y3" s="179"/>
      <c r="Z3" s="179"/>
      <c r="AC3" s="199" t="s">
        <v>201</v>
      </c>
      <c r="AD3" s="185" t="s">
        <v>202</v>
      </c>
      <c r="AE3" s="178" t="s">
        <v>216</v>
      </c>
      <c r="AF3" s="178" t="s">
        <v>217</v>
      </c>
      <c r="AG3" s="178" t="s">
        <v>218</v>
      </c>
      <c r="AH3" s="178" t="s">
        <v>219</v>
      </c>
      <c r="AI3" s="178" t="s">
        <v>220</v>
      </c>
      <c r="AJ3" s="178" t="s">
        <v>221</v>
      </c>
      <c r="AK3" s="178" t="s">
        <v>222</v>
      </c>
      <c r="AL3" s="178" t="s">
        <v>223</v>
      </c>
      <c r="AM3" s="178" t="s">
        <v>224</v>
      </c>
      <c r="AN3" s="178" t="s">
        <v>225</v>
      </c>
      <c r="AO3" s="185" t="s">
        <v>227</v>
      </c>
      <c r="AQ3" s="199" t="s">
        <v>201</v>
      </c>
      <c r="AR3" s="185" t="s">
        <v>202</v>
      </c>
      <c r="AS3" s="178" t="s">
        <v>216</v>
      </c>
      <c r="AT3" s="178" t="s">
        <v>217</v>
      </c>
      <c r="AU3" s="178" t="s">
        <v>218</v>
      </c>
      <c r="AV3" s="178" t="s">
        <v>219</v>
      </c>
      <c r="AW3" s="178" t="s">
        <v>220</v>
      </c>
      <c r="AX3" s="178" t="s">
        <v>221</v>
      </c>
      <c r="AY3" s="178" t="s">
        <v>222</v>
      </c>
      <c r="AZ3" s="178" t="s">
        <v>223</v>
      </c>
      <c r="BA3" s="178" t="s">
        <v>224</v>
      </c>
      <c r="BB3" s="178" t="s">
        <v>225</v>
      </c>
      <c r="BC3" s="185" t="s">
        <v>227</v>
      </c>
      <c r="BE3" s="199" t="s">
        <v>201</v>
      </c>
      <c r="BF3" s="185" t="s">
        <v>202</v>
      </c>
      <c r="BG3" s="178" t="s">
        <v>216</v>
      </c>
      <c r="BH3" s="178" t="s">
        <v>217</v>
      </c>
      <c r="BI3" s="178" t="s">
        <v>218</v>
      </c>
      <c r="BJ3" s="178" t="s">
        <v>219</v>
      </c>
      <c r="BK3" s="178" t="s">
        <v>220</v>
      </c>
      <c r="BL3" s="178" t="s">
        <v>221</v>
      </c>
      <c r="BM3" s="178" t="s">
        <v>222</v>
      </c>
      <c r="BN3" s="178" t="s">
        <v>223</v>
      </c>
      <c r="BO3" s="178" t="s">
        <v>224</v>
      </c>
      <c r="BP3" s="178" t="s">
        <v>225</v>
      </c>
      <c r="BQ3" s="185" t="s">
        <v>227</v>
      </c>
    </row>
    <row r="4" spans="1:69">
      <c r="A4" s="178" t="s">
        <v>201</v>
      </c>
      <c r="B4" s="178" t="s">
        <v>202</v>
      </c>
      <c r="C4" s="180"/>
      <c r="D4" s="178" t="s">
        <v>203</v>
      </c>
      <c r="E4" s="178" t="s">
        <v>202</v>
      </c>
      <c r="F4" s="179"/>
      <c r="G4" s="181" t="s">
        <v>204</v>
      </c>
      <c r="H4" s="178" t="s">
        <v>202</v>
      </c>
      <c r="J4" s="485"/>
      <c r="K4" s="178" t="s">
        <v>241</v>
      </c>
      <c r="L4" s="178" t="s">
        <v>242</v>
      </c>
      <c r="M4" s="178" t="s">
        <v>243</v>
      </c>
      <c r="N4" s="178" t="s">
        <v>244</v>
      </c>
      <c r="O4" s="178" t="s">
        <v>245</v>
      </c>
      <c r="P4" s="178" t="s">
        <v>249</v>
      </c>
      <c r="Q4" s="178" t="s">
        <v>248</v>
      </c>
      <c r="R4" s="178" t="s">
        <v>247</v>
      </c>
      <c r="S4" s="180"/>
      <c r="T4" s="180"/>
      <c r="V4" s="180"/>
      <c r="W4" s="180"/>
      <c r="Y4" s="180"/>
      <c r="Z4" s="180"/>
      <c r="AC4" s="181" t="s">
        <v>169</v>
      </c>
      <c r="AD4" s="182">
        <v>11</v>
      </c>
      <c r="AE4" s="184" t="str">
        <f>'EDIT TP'!$C$92</f>
        <v>mengenal bendera negara Indonesia, menemukenali lagu kebangsaan Indonesia dan menyebutkan simbol-simbol dalam lambang Garuda Pancasila, dan menerapkan nilai-nilai Pancasila dalam kehidupan sehari-hari.</v>
      </c>
      <c r="AF4" s="184" t="str">
        <f>'EDIT TP'!$C$93</f>
        <v>mengenal aturan di lingkungan keluarga melalui pengalaman mematuhi aturan, serta menunjukkan sikap peduli terhadap lingkungan tempat tinggal.</v>
      </c>
      <c r="AG4" s="184">
        <f>'EDIT TP'!$C$94</f>
        <v>0</v>
      </c>
      <c r="AH4" s="184">
        <f>'EDIT TP'!$C$95</f>
        <v>0</v>
      </c>
      <c r="AI4" s="184">
        <f>'EDIT TP'!$C$96</f>
        <v>0</v>
      </c>
      <c r="AJ4" s="184">
        <f>'EDIT TP'!$C$97</f>
        <v>0</v>
      </c>
      <c r="AK4" s="184">
        <f>'EDIT TP'!$C$98</f>
        <v>0</v>
      </c>
      <c r="AL4" s="184">
        <f>'EDIT TP'!$C$99</f>
        <v>0</v>
      </c>
      <c r="AM4" s="184">
        <f>'EDIT TP'!$C$100</f>
        <v>0</v>
      </c>
      <c r="AN4" s="184">
        <f>'EDIT TP'!$C$101</f>
        <v>0</v>
      </c>
      <c r="AO4" s="184">
        <f>'EDIT TP'!$D$102</f>
        <v>2</v>
      </c>
      <c r="AQ4" s="181" t="s">
        <v>169</v>
      </c>
      <c r="AR4" s="182">
        <v>11</v>
      </c>
      <c r="AS4" s="184" t="str">
        <f>'EDIT TP'!$C$7</f>
        <v xml:space="preserve"> </v>
      </c>
      <c r="AT4" s="184" t="str">
        <f>'EDIT TP'!$C$8</f>
        <v>memahami enam rukun iman; iman kepada Allah SWT;  sikap peduli; bersikap suka bekerja sama; menjelaskan rukun iman; menyebutkan rukun iman; menghafal enam rukun iman; menyebutkan ciptaan Allah; menyebutkan pengertian rasul.</v>
      </c>
      <c r="AU4" s="184" t="str">
        <f>'EDIT TP'!$C$9</f>
        <v>memahami akhlak terhadap Allah SWT. dengan menyucikan dan memuji-Nya; membaca basmalah dan hamdalah; membiasakan bersikap santun, bersyukur; melafalkan basmalah dan hamdalah; menyebutkan arti basmalah dan hamdalah; contoh bersikap santun dan cara bersyukur.</v>
      </c>
      <c r="AV4" s="184" t="str">
        <f>'EDIT TP'!$C$10</f>
        <v>memahami dan mempercayai rukun Islam; menyebutkan arti dan macam-macam rukun Islam; menghafal lima rukun Islam; syahadatain: melafalkan dua kalimat syahadat; mengartikan dua kalimat syahadat; menyanyikan lagu dengan syair syahadatain; menggambar ilusrasi “jalan kereta dan stasiun”</v>
      </c>
      <c r="AW4" s="184" t="str">
        <f>'EDIT TP'!$C$11</f>
        <v>memahami kisah beberapa nabi dan rasul; meyakini adanya nabi dan rasul; membiasakan perilaku sederhana; menjelaskan pengertian dan membedakan nabi dan rasul; menyebutkan nama 25 nabi dan rasul; menjelaskan pengertian mukjizat; menyebutkan salah satu mukjizat nabi dan rasul; menjelaskan perilaku sederhana nabi dan rasul.</v>
      </c>
      <c r="AX4" s="184">
        <f>'EDIT TP'!$C$12</f>
        <v>0</v>
      </c>
      <c r="AY4" s="184">
        <f>'EDIT TP'!$C$13</f>
        <v>0</v>
      </c>
      <c r="AZ4" s="184">
        <f>'EDIT TP'!$C$14</f>
        <v>0</v>
      </c>
      <c r="BA4" s="184">
        <f>'EDIT TP'!$C$15</f>
        <v>0</v>
      </c>
      <c r="BB4" s="184">
        <f>'EDIT TP'!$C$16</f>
        <v>0</v>
      </c>
      <c r="BC4" s="184">
        <f>'EDIT TP'!$D$17</f>
        <v>5</v>
      </c>
      <c r="BE4" s="181" t="s">
        <v>169</v>
      </c>
      <c r="BF4" s="182">
        <v>11</v>
      </c>
      <c r="BG4" s="184" t="str">
        <f>'EDIT TP'!$C$160</f>
        <v>membedakan nada tinggi-rendah dan mengikuti irama sederhana melalui vokal, gerakan tubuh, dan alat musik.</v>
      </c>
      <c r="BH4" s="184" t="str">
        <f>'EDIT TP'!$C$161</f>
        <v>menyampaikan perasaan dan tanggapan sederhana terhadap praktik bermain musik dirinya sendiri atau teman menggunakan bahasa sopan.</v>
      </c>
      <c r="BI4" s="184">
        <f>'EDIT TP'!$C$162</f>
        <v>0</v>
      </c>
      <c r="BJ4" s="184">
        <f>'EDIT TP'!$C$163</f>
        <v>0</v>
      </c>
      <c r="BK4" s="184">
        <f>'EDIT TP'!$C$164</f>
        <v>0</v>
      </c>
      <c r="BL4" s="184">
        <f>'EDIT TP'!$C$165</f>
        <v>0</v>
      </c>
      <c r="BM4" s="184">
        <f>'EDIT TP'!$C$166</f>
        <v>0</v>
      </c>
      <c r="BN4" s="184">
        <f>'EDIT TP'!$C$167</f>
        <v>0</v>
      </c>
      <c r="BO4" s="184">
        <f>'EDIT TP'!$C$168</f>
        <v>0</v>
      </c>
      <c r="BP4" s="184">
        <f>'EDIT TP'!$C$169</f>
        <v>0</v>
      </c>
      <c r="BQ4" s="184">
        <f>'EDIT TP'!$D$170</f>
        <v>2</v>
      </c>
    </row>
    <row r="5" spans="1:69">
      <c r="A5" s="182" t="s">
        <v>205</v>
      </c>
      <c r="B5" s="182">
        <v>1</v>
      </c>
      <c r="C5" s="183"/>
      <c r="D5" s="182">
        <v>1</v>
      </c>
      <c r="E5" s="182">
        <v>1</v>
      </c>
      <c r="G5" s="184" t="s">
        <v>206</v>
      </c>
      <c r="H5" s="182">
        <v>1</v>
      </c>
      <c r="J5" s="182">
        <v>11</v>
      </c>
      <c r="K5" s="184">
        <f>CONCATENATE($J5,$H$5)*1</f>
        <v>111</v>
      </c>
      <c r="L5" s="184">
        <f>CONCATENATE($J5,$H$6)*1</f>
        <v>112</v>
      </c>
      <c r="M5" s="184">
        <f>CONCATENATE($J5,$H$7)*1</f>
        <v>113</v>
      </c>
      <c r="N5" s="184">
        <f>CONCATENATE($J5,$H$8)*1</f>
        <v>114</v>
      </c>
      <c r="O5" s="184">
        <f>CONCATENATE($J5,$H$9)*1</f>
        <v>115</v>
      </c>
      <c r="P5" s="184">
        <f>CONCATENATE($J5,$H$10)*1</f>
        <v>116</v>
      </c>
      <c r="Q5" s="184">
        <f>CONCATENATE($J5,$H$11)*1</f>
        <v>117</v>
      </c>
      <c r="R5" s="184">
        <f>CONCATENATE($J5,$H$12)*1</f>
        <v>118</v>
      </c>
      <c r="S5" s="183"/>
      <c r="V5" s="183"/>
      <c r="Y5" s="183"/>
      <c r="AC5" s="184"/>
      <c r="AD5" s="182">
        <v>12</v>
      </c>
      <c r="AE5" s="184" t="str">
        <f>'EDIT TP'!$G$92</f>
        <v>mengenal dan menerima identitas diri, menemukenali perbedaan identitas sesuai jenis kelamin, serta mengamati dan menjelaskan identitas teman sekelas serta dapat mengenal dan menerapkan aturan di lingkungan bermain.</v>
      </c>
      <c r="AF5" s="184" t="str">
        <f>'EDIT TP'!$G$93</f>
        <v>menemukenali lingkungan tempat tinggal dan sekolah, menerapkan nilai-nilai Pancasila di lingkungan keluarga, serta menunjukkan sikap peduli terhadap lingkungan sekolah.</v>
      </c>
      <c r="AG5" s="184">
        <f>'EDIT TP'!$G$94</f>
        <v>0</v>
      </c>
      <c r="AH5" s="184">
        <f>'EDIT TP'!$G$95</f>
        <v>0</v>
      </c>
      <c r="AI5" s="184">
        <f>'EDIT TP'!$G$96</f>
        <v>0</v>
      </c>
      <c r="AJ5" s="184">
        <f>'EDIT TP'!$G$97</f>
        <v>0</v>
      </c>
      <c r="AK5" s="184">
        <f>'EDIT TP'!$G$98</f>
        <v>0</v>
      </c>
      <c r="AL5" s="184">
        <f>'EDIT TP'!$G$99</f>
        <v>0</v>
      </c>
      <c r="AM5" s="184">
        <f>'EDIT TP'!$G$100</f>
        <v>0</v>
      </c>
      <c r="AN5" s="184">
        <f>'EDIT TP'!$G$101</f>
        <v>0</v>
      </c>
      <c r="AO5" s="184">
        <f>'EDIT TP'!$H$102</f>
        <v>2</v>
      </c>
      <c r="AQ5" s="184"/>
      <c r="AR5" s="182">
        <v>12</v>
      </c>
      <c r="AS5" s="184" t="str">
        <f>'EDIT TP'!$G$7</f>
        <v>memahami beberapa surah pendek Al-Qur’an; meyakini keesaan Allah SWT; memiliki sikap bertanggung jawab; menyebutkan macam–macam harakat; melafalkan huruf hijaiah berharakat; menghafalkan surah Al-Ikhlas; menyebutkan pesan pokok surah Al-Ikhlas.</v>
      </c>
      <c r="AT5" s="184" t="str">
        <f>'EDIT TP'!$G$8</f>
        <v>memahami beberapa asmaul husna; meyakini Asmaulhusna; menjalankan sikap kasih sayang terhadap sesama; menyebutkan pengertian Asmaulhusna; menyebutkan arti Asmaulhusna, yaitu Ar-Rahman dan Ar-Rahim; menyebutkan bentuk kasih sayang Allah SWT. terhadap makhluk-Nya; menyebutkan bentuk kasih sayang Nabi Muhammad SAW; menyebutkan keteladanan Asmaulhusna, Ar-Rahman dan Ar-Rahim; membuat kaligrafi Ar-Rahman dan Ar-Rahim dan lafal Muhammad.</v>
      </c>
      <c r="AU5" s="184" t="str">
        <f>'EDIT TP'!$G$9</f>
        <v>memahami akhlak terhadap diri sendiri; membiasakan diri tertib menjalankan salat lima waktu; membiasakan diri dengan sikap kasih sayang; membiasakan diri dengan sikap disiplin; menyebutkan cara berterima kasih; menjelaskan alasan kenapa harus berterima kasih; menyebutkan kepada siapa saja harus berterima kasih; menyebutkan cara hidup disiplin; menyebutkan keuntungan hidup disiplin.</v>
      </c>
      <c r="AV5" s="184" t="str">
        <f>'EDIT TP'!$G$10</f>
        <v>memahami tata cara bersuci; membiasakan bersuci; menjalankan sikap hidup bersih setiap hari; menyebutkan pengertian bertaharah; menyebutkan jenis-jenis bertaharah; menyebutkan cara bersuci dari najis dan hadas; menyebutkan hikmah bersuci; mempraktikkan wudu, mempraktikkan tayamum.</v>
      </c>
      <c r="AW5" s="184" t="str">
        <f>'EDIT TP'!$G$11</f>
        <v>mengimani Nabi Adam AS sebagai manusia pertama; membiasakan diri meminta maaf saat melakukan kesalahan; membiasakan diri bersabar menghadapi cobaan; menceritakan proses penciptaan Nabi Adam AS; menceritakan kehidupan Nabi Adam AS dan Hawa di surga; menjelaskan sebab Nabi Adam AS dan Hawa diturunkan ke bumi; menyebutkan keteladanan dari Nabi Adam AS.</v>
      </c>
      <c r="AX5" s="184">
        <f>'EDIT TP'!$G$12</f>
        <v>0</v>
      </c>
      <c r="AY5" s="184">
        <f>'EDIT TP'!$G$13</f>
        <v>0</v>
      </c>
      <c r="AZ5" s="184">
        <f>'EDIT TP'!$G$14</f>
        <v>0</v>
      </c>
      <c r="BA5" s="184">
        <f>'EDIT TP'!$G$15</f>
        <v>0</v>
      </c>
      <c r="BB5" s="184">
        <f>'EDIT TP'!$G$16</f>
        <v>0</v>
      </c>
      <c r="BC5" s="184">
        <f>'EDIT TP'!$H$17</f>
        <v>5</v>
      </c>
      <c r="BE5" s="184"/>
      <c r="BF5" s="182">
        <v>12</v>
      </c>
      <c r="BG5" s="184" t="str">
        <f>'EDIT TP'!$G$160</f>
        <v>menirukan pola irama-nada sederhana, mengenali alat musik dan bunyinya, serta cara memainkan dan membersihkannya dengan benar.</v>
      </c>
      <c r="BH5" s="184" t="str">
        <f>'EDIT TP'!$G$161</f>
        <v>membuat pola irama sederhana menggunakan tepuk tangan, hentakan kaki, atau alat musik ritmis dari lingkungan sekitar.</v>
      </c>
      <c r="BI5" s="184" t="str">
        <f>'EDIT TP'!$G$162</f>
        <v>menunjukkan ekspresi senang saat bernyanyi, bertepuk tangan, dan bergerak mengikuti irama musik sederhana.</v>
      </c>
      <c r="BJ5" s="184">
        <f>'EDIT TP'!$G$163</f>
        <v>0</v>
      </c>
      <c r="BK5" s="184">
        <f>'EDIT TP'!$G$164</f>
        <v>0</v>
      </c>
      <c r="BL5" s="184">
        <f>'EDIT TP'!$G$165</f>
        <v>0</v>
      </c>
      <c r="BM5" s="184">
        <f>'EDIT TP'!$G$166</f>
        <v>0</v>
      </c>
      <c r="BN5" s="184">
        <f>'EDIT TP'!$G$167</f>
        <v>0</v>
      </c>
      <c r="BO5" s="184">
        <f>'EDIT TP'!$G$168</f>
        <v>0</v>
      </c>
      <c r="BP5" s="184">
        <f>'EDIT TP'!$G$169</f>
        <v>0</v>
      </c>
      <c r="BQ5" s="184">
        <f>'EDIT TP'!$H$170</f>
        <v>3</v>
      </c>
    </row>
    <row r="6" spans="1:69">
      <c r="A6" s="182" t="s">
        <v>207</v>
      </c>
      <c r="B6" s="182">
        <v>2</v>
      </c>
      <c r="C6" s="183"/>
      <c r="D6" s="182">
        <v>2</v>
      </c>
      <c r="E6" s="182">
        <v>2</v>
      </c>
      <c r="G6" s="184" t="s">
        <v>208</v>
      </c>
      <c r="H6" s="182">
        <v>2</v>
      </c>
      <c r="J6" s="182">
        <v>12</v>
      </c>
      <c r="K6" s="184">
        <f t="shared" ref="K6:K16" si="0">CONCATENATE(J6,$H$5)*1</f>
        <v>121</v>
      </c>
      <c r="L6" s="184">
        <f t="shared" ref="L6:L16" si="1">CONCATENATE($J6,$H$6)*1</f>
        <v>122</v>
      </c>
      <c r="M6" s="184">
        <f t="shared" ref="M6:M16" si="2">CONCATENATE($J6,$H$7)*1</f>
        <v>123</v>
      </c>
      <c r="N6" s="184">
        <f t="shared" ref="N6:N16" si="3">CONCATENATE($J6,$H$8)*1</f>
        <v>124</v>
      </c>
      <c r="O6" s="184">
        <f t="shared" ref="O6:O16" si="4">CONCATENATE($J6,$H$9)*1</f>
        <v>125</v>
      </c>
      <c r="P6" s="184">
        <f t="shared" ref="P6:P16" si="5">CONCATENATE($J6,$H$10)*1</f>
        <v>126</v>
      </c>
      <c r="Q6" s="184">
        <f t="shared" ref="Q6:Q16" si="6">CONCATENATE($J6,$H$11)*1</f>
        <v>127</v>
      </c>
      <c r="R6" s="184">
        <f t="shared" ref="R6:R16" si="7">CONCATENATE($J6,$H$12)*1</f>
        <v>128</v>
      </c>
      <c r="S6" s="183"/>
      <c r="V6" s="183"/>
      <c r="Y6" s="183"/>
      <c r="AC6" s="181" t="s">
        <v>170</v>
      </c>
      <c r="AD6" s="182">
        <v>21</v>
      </c>
      <c r="AE6" s="184" t="str">
        <f>'EDIT TP'!$L$92</f>
        <v xml:space="preserve"> menuliskan lirik lagu Indonesia Raya, menyebutkan simbol-simbol dalam lambang Garuda Pancasila, menerapkan nilai-nilai Pancasila dalam kehidupan sehari-hari di lingkungan rumah.</v>
      </c>
      <c r="AF6" s="184" t="str">
        <f>'EDIT TP'!$L$93</f>
        <v xml:space="preserve"> menunjukkan perilaku mematuhi aturan di lingkungan keluarga, mengidentifikasi berbagai aturan yang berlaku, serta menceritakan contoh sikap patuh terhadap aturan di lingkungan keluarga.</v>
      </c>
      <c r="AG6" s="184">
        <f>'EDIT TP'!$L$94</f>
        <v>0</v>
      </c>
      <c r="AH6" s="184">
        <f>'EDIT TP'!$L$95</f>
        <v>0</v>
      </c>
      <c r="AI6" s="184">
        <f>'EDIT TP'!$L$96</f>
        <v>0</v>
      </c>
      <c r="AJ6" s="184">
        <f>'EDIT TP'!$L$97</f>
        <v>0</v>
      </c>
      <c r="AK6" s="184">
        <f>'EDIT TP'!$L$98</f>
        <v>0</v>
      </c>
      <c r="AL6" s="184">
        <f>'EDIT TP'!$L$99</f>
        <v>0</v>
      </c>
      <c r="AM6" s="184">
        <f>'EDIT TP'!$L$100</f>
        <v>0</v>
      </c>
      <c r="AN6" s="184">
        <f>'EDIT TP'!$L$101</f>
        <v>0</v>
      </c>
      <c r="AO6" s="184">
        <f>'EDIT TP'!$M$102</f>
        <v>2</v>
      </c>
      <c r="AQ6" s="181" t="s">
        <v>170</v>
      </c>
      <c r="AR6" s="182">
        <v>21</v>
      </c>
      <c r="AS6" s="184" t="str">
        <f>'EDIT TP'!$L$7</f>
        <v>memahami huruf hijaiah berharakat, membaca huruf hijaiah bersambung, beberapa surah pendek Al-Qur’an, menunjukkan sikap berani dan percaya diri dalam membaca Al-Qur’an serta dapat menunjukkan sikap berlindung diri kepada Allah SWT. sebagai implementasi pemahaman makna QS. an-Naas; menjelaskan pesan-pesan pokok QS. An-Naas; menyebutkan huruf hijaiah bersambung; membaca dan menunjukkan hafalan QS. An-Naas</v>
      </c>
      <c r="AT6" s="184" t="str">
        <f>'EDIT TP'!$L$8</f>
        <v>memahami rukun iman kepada Allah SWT.; beberapa asmaulhusna; menerima adanya Allah SWT. Yang Maha Memelihara, Yang Maha Melindungi, Yang Maha Mengetahui, dan Yang Mahateliti/Waspada; menunjukkan perilaku tawakal, bersyukur, rajin belajar, dan rasa ingin tahu sebagai implementasi dari pemahaman makna al-Hafidz, al-Waly, al- ‘Alim, dan al-Khabir dengan penuh tanggung jawab; menyebutkan asmaulhusna al-Hafidz, al-Waly, al- ‘Alim, dan al-Khabir beserta artinya; membuat karya berupa kaligrafi al-Hafidz, al-Waly, al- ‘Alim, dan al-Khabir beserta artinya.</v>
      </c>
      <c r="AU6" s="184" t="str">
        <f>'EDIT TP'!$L$9</f>
        <v>memahami akhlak terhadap Allah SWT.; meyakini dengan sungguh-sungguh bahwa sikap menyayangi manusia, empati, bertutur kata yang lembut, dan jujur sebagai cerminan dari iman; menunjukkan sikap menyayangi manusia, empati, bertutur kata yang lembut, dan jujur dengan baik; menyebutkan arti sikap menyayangi manusia, empati, bertutur kata yang lembut, dan jujur; memberikan contoh-contoh sikap menyayangi manusia, empati, bertutur kata yang lembut, dan jujur; membuat kreasi cerita pendek sederhana mengenai menyayangi manusia, empati, bertutur kata yang lembut, dan jujur.</v>
      </c>
      <c r="AV6" s="184" t="str">
        <f>'EDIT TP'!$L$10</f>
        <v>memahami salat fardu, azan, ikamah, zikir; menerima dengan ikhlas bahwa azan adalah panggilan Allah untuk melaksanakan salat; menerima dengan ikhlas bahwa ikamah adalah seruan salat akan segera dilaksanakan; terbiasa menjalankan salat; menjalankan sikap tepat waktu dalam beraktivitas sehari-hari; menunjukkan sikap disiplin sebagai implementasi dari pemahaman tata cara salat dan bacaannya; menjelaskan dan mempraktikkan ketentuan azan, ikamah, dan salat fardu.</v>
      </c>
      <c r="AW6" s="184" t="str">
        <f>'EDIT TP'!$L$11</f>
        <v>meyakini kebenaran kisah Nabi Nuh AS; menunjukkan sikap sabar dan kerja keras sebagaimana meneladani kisah Nabi Nuh AS; menjelaskan kisah keteladanan Nabi Nuh AS; menyusun urutan kartu kisah Nabi Nuh AS; menceritakan kembali kisah Nabi Nuh AS</v>
      </c>
      <c r="AX6" s="184">
        <f>'EDIT TP'!$L$12</f>
        <v>0</v>
      </c>
      <c r="AY6" s="184">
        <f>'EDIT TP'!$L$13</f>
        <v>0</v>
      </c>
      <c r="AZ6" s="184">
        <f>'EDIT TP'!$L$14</f>
        <v>0</v>
      </c>
      <c r="BA6" s="184">
        <f>'EDIT TP'!$L$15</f>
        <v>0</v>
      </c>
      <c r="BB6" s="184">
        <f>'EDIT TP'!$L$16</f>
        <v>0</v>
      </c>
      <c r="BC6" s="184">
        <f>'EDIT TP'!$M$17</f>
        <v>5</v>
      </c>
      <c r="BE6" s="181" t="s">
        <v>170</v>
      </c>
      <c r="BF6" s="182">
        <v>21</v>
      </c>
      <c r="BG6" s="184" t="str">
        <f>'EDIT TP'!$L$160</f>
        <v>mengenali dan memainkan tangga nada sederhana (do-re-mi) serta pola irama bervariasi melalui vokal, gerakan tubuh, dan alat musik.</v>
      </c>
      <c r="BH6" s="184" t="str">
        <f>'EDIT TP'!$L$161</f>
        <v>menyampaikan pendapat dan memberikan saran sederhana terhadap praktik bermain musik sendiri atau teman dengan bahasa yang jelas dan sopan.</v>
      </c>
      <c r="BI6" s="184">
        <f>'EDIT TP'!$L$162</f>
        <v>0</v>
      </c>
      <c r="BJ6" s="184">
        <f>'EDIT TP'!$L$163</f>
        <v>0</v>
      </c>
      <c r="BK6" s="184">
        <f>'EDIT TP'!$L$164</f>
        <v>0</v>
      </c>
      <c r="BL6" s="184">
        <f>'EDIT TP'!$L$165</f>
        <v>0</v>
      </c>
      <c r="BM6" s="184">
        <f>'EDIT TP'!$L$166</f>
        <v>0</v>
      </c>
      <c r="BN6" s="184">
        <f>'EDIT TP'!$L$167</f>
        <v>0</v>
      </c>
      <c r="BO6" s="184">
        <f>'EDIT TP'!$L$168</f>
        <v>0</v>
      </c>
      <c r="BP6" s="184">
        <f>'EDIT TP'!$L$169</f>
        <v>0</v>
      </c>
      <c r="BQ6" s="184">
        <f>'EDIT TP'!$M$170</f>
        <v>2</v>
      </c>
    </row>
    <row r="7" spans="1:69">
      <c r="A7" s="182" t="s">
        <v>209</v>
      </c>
      <c r="B7" s="182">
        <v>3</v>
      </c>
      <c r="C7" s="183"/>
      <c r="D7" s="183"/>
      <c r="G7" s="184" t="s">
        <v>210</v>
      </c>
      <c r="H7" s="182">
        <v>3</v>
      </c>
      <c r="J7" s="182">
        <v>21</v>
      </c>
      <c r="K7" s="184">
        <f t="shared" si="0"/>
        <v>211</v>
      </c>
      <c r="L7" s="184">
        <f t="shared" si="1"/>
        <v>212</v>
      </c>
      <c r="M7" s="184">
        <f t="shared" si="2"/>
        <v>213</v>
      </c>
      <c r="N7" s="184">
        <f t="shared" si="3"/>
        <v>214</v>
      </c>
      <c r="O7" s="184">
        <f t="shared" si="4"/>
        <v>215</v>
      </c>
      <c r="P7" s="184">
        <f t="shared" si="5"/>
        <v>216</v>
      </c>
      <c r="Q7" s="184">
        <f t="shared" si="6"/>
        <v>217</v>
      </c>
      <c r="R7" s="184">
        <f t="shared" si="7"/>
        <v>218</v>
      </c>
      <c r="S7" s="183"/>
      <c r="V7" s="183"/>
      <c r="Y7" s="183"/>
      <c r="AC7" s="184"/>
      <c r="AD7" s="182">
        <v>22</v>
      </c>
      <c r="AE7" s="184" t="str">
        <f>'EDIT TP'!$P$92</f>
        <v xml:space="preserve"> menyebutkan identitas diri sesuai hobi di lingkungan rumah dan sekolah, menerima perbedaan berdasarkan ciri fisik, hobi, serta agama dan kepercayaan, serta mengenal dan menghargai simbol keberagaman antarumat beragama di lingkungan sekitar.</v>
      </c>
      <c r="AF7" s="184" t="str">
        <f>'EDIT TP'!$P$93</f>
        <v xml:space="preserve"> menunjukkan sikap peduli terhadap lingkungan sekolah, mengidentifikasi serta mempraktikkan sikap dan perilaku menjaga lingkungan sekitar, serta mengenali berbagai bentuk kerja sama di lingkungan tempat tinggal dan sekolah.</v>
      </c>
      <c r="AG7" s="184">
        <f>'EDIT TP'!$P$94</f>
        <v>0</v>
      </c>
      <c r="AH7" s="184">
        <f>'EDIT TP'!$P$95</f>
        <v>0</v>
      </c>
      <c r="AI7" s="184">
        <f>'EDIT TP'!$P$96</f>
        <v>0</v>
      </c>
      <c r="AJ7" s="184">
        <f>'EDIT TP'!$P$97</f>
        <v>0</v>
      </c>
      <c r="AK7" s="184">
        <f>'EDIT TP'!$P$98</f>
        <v>0</v>
      </c>
      <c r="AL7" s="184">
        <f>'EDIT TP'!$P$99</f>
        <v>0</v>
      </c>
      <c r="AM7" s="184">
        <f>'EDIT TP'!$P$100</f>
        <v>0</v>
      </c>
      <c r="AN7" s="184">
        <f>'EDIT TP'!$P$101</f>
        <v>0</v>
      </c>
      <c r="AO7" s="184">
        <f>'EDIT TP'!$Q$102</f>
        <v>2</v>
      </c>
      <c r="AQ7" s="184"/>
      <c r="AR7" s="182">
        <v>22</v>
      </c>
      <c r="AS7" s="184" t="str">
        <f>'EDIT TP'!$P$7</f>
        <v>membaca Al-Qur’an dengan tartil; beberapa surah pendek Al- Qur’an; menunjukkan sikap berlindung diri kepada Allah SWT., sikap bersyukur, dan peduli terhadap sesama sebagai implementasi pemahaman makna QS. al-Falaq dan QS. al-Kautsar; menjelaskan pesan-pesan pokok QS. al-Falaq dan QS. al-Kautsar; membaca QS. al-Falaq dan QS. al-Kautsar dengan tartil terutama dalam menerapkan bacaan gunnah dan mad; menunjukan hafalan QS. al-Falaq dan QS. al-Kautsar.</v>
      </c>
      <c r="AT7" s="184" t="str">
        <f>'EDIT TP'!$P$8</f>
        <v>memahami rukun iman kepada malaikat; meyakini adanya malaikat-malaikat Allah SWT.; menunjukkan sikap taat dan patuh kepada Allah SWT. sebagai implementasi meneladan sifat mulia malaikat; menyebutkan nama-nama malaikat dan tugasnya; membuat karya gambar (kaligrafi) nama-nama malaikat dan tugasnya.</v>
      </c>
      <c r="AU7" s="184" t="str">
        <f>'EDIT TP'!$P$9</f>
        <v>memahami akhlak terhadap diri sendiri meyakini dengan sesungguhnya bahwa hidup bersih, hidup rapi, dan hidup teratur sebagai cerminan dari iman; menumbuhkan sikap gaya hidup bersih, rapi, dan teratur; menjelaskan arti gaya hidup bersih, gaya hidup rapi, dan gaya hidup teratur serta menggunakan bahasa sendiri; membuat kreasi denah lingkungan rumah yang bersih, rapi, dan teratur.</v>
      </c>
      <c r="AV7" s="184" t="str">
        <f>'EDIT TP'!$P$10</f>
        <v>memahami zikir, dan berdoa setelah salat; menerima dengan ikhlas bahwa makna zikir dan doa setelah salat sebagai wujud berserah diri kepada Allah SWT.; menunjukkan sikap rendah hati kepada sesama; menjelaskan ketentuan zikir setelah salat; menjelaskan ketentuan doa setelah salat dengan benar; mempraktikkan ketentuan zikir setelah salat; mempraktikkan ketentuan doa setelah salat.</v>
      </c>
      <c r="AW7" s="184" t="str">
        <f>'EDIT TP'!$P$11</f>
        <v>meyakini kebenaran kisah Nabi Ibrahim AS; menunjukkan sikap rela berkorban, taat, dan patuh kepada Allah SWT. sebagaimana meneladan Nabi Ibrahim AS; menjelaskan kisah keteladanan Nabi Ibrahim AS; menyusun urutan kartu kisah Nabi Ibrahim AS; menceritakan kembali kisah Nabi Ibrahim AS</v>
      </c>
      <c r="AX7" s="184">
        <f>'EDIT TP'!$P$12</f>
        <v>0</v>
      </c>
      <c r="AY7" s="184">
        <f>'EDIT TP'!$P$13</f>
        <v>0</v>
      </c>
      <c r="AZ7" s="184">
        <f>'EDIT TP'!$P$14</f>
        <v>0</v>
      </c>
      <c r="BA7" s="184">
        <f>'EDIT TP'!$P$15</f>
        <v>0</v>
      </c>
      <c r="BB7" s="184">
        <f>'EDIT TP'!$P$16</f>
        <v>0</v>
      </c>
      <c r="BC7" s="184">
        <f>'EDIT TP'!$Q$17</f>
        <v>5</v>
      </c>
      <c r="BE7" s="184"/>
      <c r="BF7" s="182">
        <v>22</v>
      </c>
      <c r="BG7" s="184" t="str">
        <f>'EDIT TP'!$P$160</f>
        <v>menirukan pola irama-nada bervariasi, membedakan ragam alat musik dan karakteristik bunyinya, serta merawatnya dengan baik</v>
      </c>
      <c r="BH7" s="184" t="str">
        <f>'EDIT TP'!$P$161</f>
        <v>membuat pola irama bervariasi menggunakan kombinasi gerakan tubuh dan alat musik ritmis dari bahan lingkungan sekitar.</v>
      </c>
      <c r="BI7" s="184" t="str">
        <f>'EDIT TP'!$P$162</f>
        <v>menunjukkan ekspresi senang dengan percaya diri saat bernyanyi, memainkan alat musik sederhana, dan menampilkan gerak musik.</v>
      </c>
      <c r="BJ7" s="184">
        <f>'EDIT TP'!$P$163</f>
        <v>0</v>
      </c>
      <c r="BK7" s="184">
        <f>'EDIT TP'!$P$164</f>
        <v>0</v>
      </c>
      <c r="BL7" s="184">
        <f>'EDIT TP'!$P$165</f>
        <v>0</v>
      </c>
      <c r="BM7" s="184">
        <f>'EDIT TP'!$P$166</f>
        <v>0</v>
      </c>
      <c r="BN7" s="184">
        <f>'EDIT TP'!$P$167</f>
        <v>0</v>
      </c>
      <c r="BO7" s="184">
        <f>'EDIT TP'!$P$168</f>
        <v>0</v>
      </c>
      <c r="BP7" s="184">
        <f>'EDIT TP'!$P$169</f>
        <v>0</v>
      </c>
      <c r="BQ7" s="184">
        <f>'EDIT TP'!$Q$170</f>
        <v>3</v>
      </c>
    </row>
    <row r="8" spans="1:69">
      <c r="A8" s="182" t="s">
        <v>211</v>
      </c>
      <c r="B8" s="182">
        <v>4</v>
      </c>
      <c r="C8" s="183"/>
      <c r="D8" s="183"/>
      <c r="G8" s="200" t="s">
        <v>214</v>
      </c>
      <c r="H8" s="182">
        <v>4</v>
      </c>
      <c r="J8" s="182">
        <v>22</v>
      </c>
      <c r="K8" s="184">
        <f t="shared" si="0"/>
        <v>221</v>
      </c>
      <c r="L8" s="184">
        <f t="shared" si="1"/>
        <v>222</v>
      </c>
      <c r="M8" s="184">
        <f t="shared" si="2"/>
        <v>223</v>
      </c>
      <c r="N8" s="184">
        <f t="shared" si="3"/>
        <v>224</v>
      </c>
      <c r="O8" s="184">
        <f t="shared" si="4"/>
        <v>225</v>
      </c>
      <c r="P8" s="184">
        <f t="shared" si="5"/>
        <v>226</v>
      </c>
      <c r="Q8" s="184">
        <f t="shared" si="6"/>
        <v>227</v>
      </c>
      <c r="R8" s="184">
        <f t="shared" si="7"/>
        <v>228</v>
      </c>
      <c r="S8" s="183"/>
      <c r="V8" s="183"/>
      <c r="Y8" s="183"/>
      <c r="AC8" s="181" t="s">
        <v>171</v>
      </c>
      <c r="AD8" s="182">
        <v>31</v>
      </c>
      <c r="AE8" s="184" t="str">
        <f>'EDIT TP'!$U$92</f>
        <v xml:space="preserve"> mengidentifikasi serta menunjukkan makna sila-sila Pancasila, mempraktikkannya dalam kehidupan sehari-hari, mengenal dan meneladani karakter para perumus Pancasila, serta menunjukkan sikap bangga sebagai anak Indonesia.</v>
      </c>
      <c r="AF8" s="184" t="str">
        <f>'EDIT TP'!$U$93</f>
        <v>melaksanakan dan memahami aturan, menyebutkan contoh aturan di rumah dan sekolah, menjelaskan akibat melanggar aturan, serta memahami dasar pembuatan aturan, melaksanakan hak dan kewajiban sebagai anggota keluarga dan sebagai warga sekolah.</v>
      </c>
      <c r="AG8" s="184">
        <f>'EDIT TP'!$U$94</f>
        <v>0</v>
      </c>
      <c r="AH8" s="184">
        <f>'EDIT TP'!$U$95</f>
        <v>0</v>
      </c>
      <c r="AI8" s="184">
        <f>'EDIT TP'!$U$96</f>
        <v>0</v>
      </c>
      <c r="AJ8" s="184">
        <f>'EDIT TP'!$U$97</f>
        <v>0</v>
      </c>
      <c r="AK8" s="184">
        <f>'EDIT TP'!$U$98</f>
        <v>0</v>
      </c>
      <c r="AL8" s="184">
        <f>'EDIT TP'!$U$99</f>
        <v>0</v>
      </c>
      <c r="AM8" s="184">
        <f>'EDIT TP'!$U$100</f>
        <v>0</v>
      </c>
      <c r="AN8" s="184">
        <f>'EDIT TP'!$U$101</f>
        <v>0</v>
      </c>
      <c r="AO8" s="184">
        <f>'EDIT TP'!$V$102</f>
        <v>2</v>
      </c>
      <c r="AQ8" s="181" t="s">
        <v>171</v>
      </c>
      <c r="AR8" s="182">
        <v>31</v>
      </c>
      <c r="AS8" s="184" t="str">
        <f>'EDIT TP'!$U$7</f>
        <v>memahami beberapa surah pendek Al-Quran; membiasakan membaca Al-Qur'an dengan tartil; menunjukkan sikap rajin belajar sebagai implementasi pemahaman QS. al-'Alaq ayat 1-5; membaca QS. al-'Alaq ayat 1-5; menulis QS. al-'Alaq ayat 1-5; menunjukkan hafalan al-'Alaq ayat 1-5; menjelaskan pesan pokok QS. al-'Alaq ayat 1-5; menyimpulkan pesan pokok QS. al-'Alaq ayat 1-5.</v>
      </c>
      <c r="AT8" s="184" t="str">
        <f>'EDIT TP'!$U$8</f>
        <v>memahami dan meyakini bahwa Allah SWT. memiliki sifat wajib, jaiz, dan mustahil, serta asmaulhusna; menunjukkan sikap rendah hati sebagai implementasi pemahaman sifat-sifat Allah SWT; menjelaskan sifat wajib, jaiz, dan mustahil, serta asmaulhusna Allah SWT.; merasionalkan sifat wajib, jaiz, dan mustahil, serta asmaulhusna Allah SWT.; membenarkan sifat wajib, jaiz, dan mustahil, serta asmaulhusna Allah SWT.; mendemonstrasikan hafalan sifat wajib, jaiz, dan mustahil, serta asmaulhusna Allah SWT.</v>
      </c>
      <c r="AU8" s="184" t="str">
        <f>'EDIT TP'!$U$9</f>
        <v>memahami akhlak terhadap orang tua, keluarga dan pendidik; meyakini berbakti kepada orang tua dan guru, dan hormat kepada orang lain merupakan perintah Allah SWT.; menunjukkan pengertian dan cara sikap berbakti kepada orang tua dan guru, hormat kepada orang lain; mengidentifikasi ciri-ciri orang yang berbakti kepada orang tua dan guru, dan hormat kepada orang lain; merumuskan hikmah berbakti kepada orang tua dan guru, hormat kepada orang lain; mendemonstrasikan dan menceritakan kembali pengalaman berbakti kepada orang tua dan guru, dan hormat kepada orang lain.</v>
      </c>
      <c r="AV8" s="184" t="str">
        <f>'EDIT TP'!$U$10</f>
        <v>memahami puasa; meyakini pelaksanaan puasa sebagai bentuk ketaatan kepada Allah SWT.; menunjukkan sikap sabar dan mengendalikan diri sebagai hikmah dalam menjalankan ibadah puasa; menjelaskan pengertian dan ketentuan puasa dengan benar; membuat bagan tentang ketentuan puasa; menjelaskan hikmah puasa; merumuskan hikmah puasa; menunjukkan hafalan niat dan doa berbuka puasa; menceritakan pelaksanaan puasa Ramadan dalam keluarga masing-masing.</v>
      </c>
      <c r="AW8" s="184" t="str">
        <f>'EDIT TP'!$U$11</f>
        <v>memahami kisah Nabi Muhammad SAW. sebelum menjadi rasul periode Makkah; meyakini dan menunjukkan sikap berani, jujur, dan dapat dipercaya sebagai ajaran agama Islam; implementasi pemahaman kisah masa kanak-kanak dan remaja Nabi Muhammad SAW.; menjelaskan dan menyimpulkan kisah Arab pra-Islam; membenarkan kisah Arab pra-Islam; menjelaskan dan melantunkan shalawat, sya'ir, dan qasidah yang berisi tentang kisah Arab pra-Islam; menceritakan kisah Arab pra-Islam.</v>
      </c>
      <c r="AX8" s="184">
        <f>'EDIT TP'!$U$12</f>
        <v>0</v>
      </c>
      <c r="AY8" s="184">
        <f>'EDIT TP'!$U$13</f>
        <v>0</v>
      </c>
      <c r="AZ8" s="184">
        <f>'EDIT TP'!$U$14</f>
        <v>0</v>
      </c>
      <c r="BA8" s="184">
        <f>'EDIT TP'!$U$15</f>
        <v>0</v>
      </c>
      <c r="BB8" s="184">
        <f>'EDIT TP'!$U$16</f>
        <v>0</v>
      </c>
      <c r="BC8" s="184">
        <f>'EDIT TP'!$V$17</f>
        <v>5</v>
      </c>
      <c r="BE8" s="181" t="s">
        <v>171</v>
      </c>
      <c r="BF8" s="182">
        <v>31</v>
      </c>
      <c r="BG8" s="184" t="str">
        <f>'EDIT TP'!$U$160</f>
        <v>mengenali tangga nada pentatonik dan pola irama bertingkat melalui vokal, gerakan tubuh, dan alat musik tradisional/modern.</v>
      </c>
      <c r="BH8" s="184" t="str">
        <f>'EDIT TP'!$U$161</f>
        <v>memberikan umpan balik terhadap praktik bermusik sendiri atau teman memakai istilah musik sederhana seperti tempo, nada,dinamik.</v>
      </c>
      <c r="BI8" s="184">
        <f>'EDIT TP'!$U$162</f>
        <v>0</v>
      </c>
      <c r="BJ8" s="184">
        <f>'EDIT TP'!$U$163</f>
        <v>0</v>
      </c>
      <c r="BK8" s="184">
        <f>'EDIT TP'!$U$164</f>
        <v>0</v>
      </c>
      <c r="BL8" s="184">
        <f>'EDIT TP'!$U$165</f>
        <v>0</v>
      </c>
      <c r="BM8" s="184">
        <f>'EDIT TP'!$U$166</f>
        <v>0</v>
      </c>
      <c r="BN8" s="184">
        <f>'EDIT TP'!$U$167</f>
        <v>0</v>
      </c>
      <c r="BO8" s="184">
        <f>'EDIT TP'!$U$168</f>
        <v>0</v>
      </c>
      <c r="BP8" s="184">
        <f>'EDIT TP'!$U$169</f>
        <v>0</v>
      </c>
      <c r="BQ8" s="184">
        <f>'EDIT TP'!$V$170</f>
        <v>2</v>
      </c>
    </row>
    <row r="9" spans="1:69">
      <c r="A9" s="182" t="s">
        <v>213</v>
      </c>
      <c r="B9" s="182">
        <v>5</v>
      </c>
      <c r="C9" s="183"/>
      <c r="D9" s="183"/>
      <c r="G9" s="200" t="s">
        <v>212</v>
      </c>
      <c r="H9" s="182">
        <v>5</v>
      </c>
      <c r="J9" s="182">
        <v>31</v>
      </c>
      <c r="K9" s="184">
        <f t="shared" si="0"/>
        <v>311</v>
      </c>
      <c r="L9" s="184">
        <f t="shared" si="1"/>
        <v>312</v>
      </c>
      <c r="M9" s="184">
        <f t="shared" si="2"/>
        <v>313</v>
      </c>
      <c r="N9" s="184">
        <f t="shared" si="3"/>
        <v>314</v>
      </c>
      <c r="O9" s="184">
        <f t="shared" si="4"/>
        <v>315</v>
      </c>
      <c r="P9" s="184">
        <f t="shared" si="5"/>
        <v>316</v>
      </c>
      <c r="Q9" s="184">
        <f t="shared" si="6"/>
        <v>317</v>
      </c>
      <c r="R9" s="184">
        <f t="shared" si="7"/>
        <v>318</v>
      </c>
      <c r="S9" s="183"/>
      <c r="V9" s="183"/>
      <c r="Y9" s="183"/>
      <c r="AC9" s="184"/>
      <c r="AD9" s="182">
        <v>32</v>
      </c>
      <c r="AE9" s="184" t="str">
        <f>'EDIT TP'!$Y$92</f>
        <v>menghargai identitas keluarga dan teman sesuai budaya, suku bangsa, bahasa, agama, dan kepercayaan, mengenal pakaian adat, tarian daerah, lagu daerah, permainan tradisional, serta mengidentifikasi bahasa yang digunakan dalam lingkungan sekitar.</v>
      </c>
      <c r="AF9" s="184" t="str">
        <f>'EDIT TP'!$Y$93</f>
        <v>mengidentifikasi lingkungan tempat tinggal, menggambar denah tempat tinggal, memahami bahwa lingkungan bagian tidak terpisahkan dari NKRI, serta menunjukkan sikap kerja sama dalam keberagaman suku bangsa, sosial, dan budaya  di lingkungan sekitar.</v>
      </c>
      <c r="AG9" s="184">
        <f>'EDIT TP'!$Y$94</f>
        <v>0</v>
      </c>
      <c r="AH9" s="184">
        <f>'EDIT TP'!$Y$95</f>
        <v>0</v>
      </c>
      <c r="AI9" s="184">
        <f>'EDIT TP'!$Y$96</f>
        <v>0</v>
      </c>
      <c r="AJ9" s="184">
        <f>'EDIT TP'!$Y$97</f>
        <v>0</v>
      </c>
      <c r="AK9" s="184">
        <f>'EDIT TP'!$Y$98</f>
        <v>0</v>
      </c>
      <c r="AL9" s="184">
        <f>'EDIT TP'!$Y$99</f>
        <v>0</v>
      </c>
      <c r="AM9" s="184">
        <f>'EDIT TP'!$Y$100</f>
        <v>0</v>
      </c>
      <c r="AN9" s="184">
        <f>'EDIT TP'!$Y$101</f>
        <v>0</v>
      </c>
      <c r="AO9" s="184">
        <f>'EDIT TP'!$Z$102</f>
        <v>2</v>
      </c>
      <c r="AQ9" s="184"/>
      <c r="AR9" s="182">
        <v>32</v>
      </c>
      <c r="AS9" s="184" t="str">
        <f>'EDIT TP'!$Y$7</f>
        <v>memahami hadis tentang kewajiban salat dan menjaga hubungan baik dengan sesama; meyakini Hadis sebagai pedoman hidup umat Islam; menunjukkan sikap senang melaksanakan salat berjemaah sebagai implementasi pemahaman Hadis salat berjemaah; mempertahankan sikap tertib sebagai implementasi pemahaman Hadis salat berjemaah; membaca Hadis salat berjemaah; menulis Hadis salat berjemaah; menunjukkan hafalan Hadis salat berjemaah; menjelaskan pesan pokok Hadis salat berjemaah; menyimpulkan pesan pokok Hadis salat berjemaah; mempraktikkan salat berjemaah.</v>
      </c>
      <c r="AT9" s="184" t="str">
        <f>'EDIT TP'!$Y$8</f>
        <v>memahami iman kepada kitab-kitab Allah SWT.; meyakini kebenaran adanya kitab-kitab Allah; menunjukkan sikap gotong royong dan saling menghargai sebagai implementasi pemahaman iman kepada kitab-kitab Allah SWT.; menjelaskan iman kepada kitab-kitab Allah SWT; mengidentifikasi iman kepada kitab-kitab Allah SWT.; menyimpulkan iman kepada kitab-kitab Allah SWT.; membuat gambar pohon iman kepada kitab-kitab Allah SWT.</v>
      </c>
      <c r="AU9" s="184" t="str">
        <f>'EDIT TP'!$Y$9</f>
        <v>memahami akhlak terhadap Allah SWT. dengan berbaik sangka kepada-Nya; terbiasa mengucapkan kalimah ṭayyibah subhanallah, masyaallah, insyaallah dan Allahu akbar dalam berbagai kesempatan; menunjukkan sikap disiplin sebagai cerminan kalimah ṭayyibah; menjelaskan arti kalimah ṭayyibah subhanallah, masyaallah, insyaallah dan Allahu akbar; melafalkan kalimah ṭayyibah subhanallah, masyaallah, insyaallah dan Allahu akbar sesuai waktunya; mendemonstrasikan dan menulis kalimah ṭayyibah subhanallah, masyaallah, insyaallah dan Allahu akbar.</v>
      </c>
      <c r="AV9" s="184" t="str">
        <f>'EDIT TP'!$Y$10</f>
        <v>memahami salat sunah; membiasakan salat rawātib qabliyah dan ba'diyah; menunjukkan sikap tertib sebagai dampak membiasakan salat rawātib; menjelaskan ketentuan dan tata cara salat rawātib; mengidentifikasi ketentuan dan tata cara salat rawātib; menemukan hikmah salat rawātib; mempraktikkan salat rawātib.</v>
      </c>
      <c r="AW9" s="184" t="str">
        <f>'EDIT TP'!$Y$11</f>
        <v>memahami kisah Nabi Muhammad SAW. sesudah menjadi rasul periode Makkah; meyakini kebenaran kisah Nabi Muhammad SAW.; menunjukkan sikap sabar dan percaya diri sebagai peneladanan Nabi Muhammad SAW. dalam berdakwah; menjelaskan proses Nabi Muhammad SAW. berkhalwat dan menerima wahyu; mengidentifikasi wahyu pertama dan kedua; menjelaskan dan mendeteksi strategi dakwah Nabi Muhammad SAW.; menjelaskan Mukjizat Nabi Muhammad SAW.; menyusun kesimpulan rangkaian peristiwa dan menceritakan kembali kisah Nabi Muhammad SAW. saat menjadi rasul.</v>
      </c>
      <c r="AX9" s="184">
        <f>'EDIT TP'!$Y$12</f>
        <v>0</v>
      </c>
      <c r="AY9" s="184">
        <f>'EDIT TP'!$Y$13</f>
        <v>0</v>
      </c>
      <c r="AZ9" s="184">
        <f>'EDIT TP'!$Y$14</f>
        <v>0</v>
      </c>
      <c r="BA9" s="184">
        <f>'EDIT TP'!$Y$15</f>
        <v>0</v>
      </c>
      <c r="BB9" s="184">
        <f>'EDIT TP'!$Y$16</f>
        <v>0</v>
      </c>
      <c r="BC9" s="184">
        <f>'EDIT TP'!$Z$17</f>
        <v>5</v>
      </c>
      <c r="BE9" s="184"/>
      <c r="BF9" s="182">
        <v>32</v>
      </c>
      <c r="BG9" s="184" t="str">
        <f>'EDIT TP'!$Y$160</f>
        <v>menirukan pola irama sederhana, menyebutkan jenis alat musik ritmis dan melodis, serta mengetahui cara memainkan dan merawatnya.</v>
      </c>
      <c r="BH9" s="184" t="str">
        <f>'EDIT TP'!$Y$161</f>
        <v>membuat bunyi sederhana menggunakan anggota tubuh dan alat musik ritmis dari bahan di lingkungan sekitar.</v>
      </c>
      <c r="BI9" s="184" t="str">
        <f>'EDIT TP'!$Y$162</f>
        <v>menunjukkan minat dan antusias dalam kegiatan bernyanyi, bermain musik, dan apresiasi musik sederhana.</v>
      </c>
      <c r="BJ9" s="184">
        <f>'EDIT TP'!$Y$163</f>
        <v>0</v>
      </c>
      <c r="BK9" s="184">
        <f>'EDIT TP'!$Y$164</f>
        <v>0</v>
      </c>
      <c r="BL9" s="184">
        <f>'EDIT TP'!$Y$165</f>
        <v>0</v>
      </c>
      <c r="BM9" s="184">
        <f>'EDIT TP'!$Y$166</f>
        <v>0</v>
      </c>
      <c r="BN9" s="184">
        <f>'EDIT TP'!$Y$167</f>
        <v>0</v>
      </c>
      <c r="BO9" s="184">
        <f>'EDIT TP'!$Y$168</f>
        <v>0</v>
      </c>
      <c r="BP9" s="184">
        <f>'EDIT TP'!$Y$169</f>
        <v>0</v>
      </c>
      <c r="BQ9" s="184">
        <f>'EDIT TP'!$Z$170</f>
        <v>3</v>
      </c>
    </row>
    <row r="10" spans="1:69">
      <c r="A10" s="182" t="s">
        <v>215</v>
      </c>
      <c r="B10" s="182">
        <v>6</v>
      </c>
      <c r="C10" s="183"/>
      <c r="D10" s="183"/>
      <c r="G10" s="184" t="s">
        <v>108</v>
      </c>
      <c r="H10" s="182">
        <v>6</v>
      </c>
      <c r="J10" s="182">
        <v>32</v>
      </c>
      <c r="K10" s="184">
        <f t="shared" si="0"/>
        <v>321</v>
      </c>
      <c r="L10" s="184">
        <f t="shared" si="1"/>
        <v>322</v>
      </c>
      <c r="M10" s="184">
        <f t="shared" si="2"/>
        <v>323</v>
      </c>
      <c r="N10" s="184">
        <f t="shared" si="3"/>
        <v>324</v>
      </c>
      <c r="O10" s="184">
        <f t="shared" si="4"/>
        <v>325</v>
      </c>
      <c r="P10" s="184">
        <f t="shared" si="5"/>
        <v>326</v>
      </c>
      <c r="Q10" s="184">
        <f t="shared" si="6"/>
        <v>327</v>
      </c>
      <c r="R10" s="184">
        <f t="shared" si="7"/>
        <v>328</v>
      </c>
      <c r="S10" s="183"/>
      <c r="V10" s="183"/>
      <c r="Y10" s="183"/>
      <c r="AC10" s="181" t="s">
        <v>172</v>
      </c>
      <c r="AD10" s="182">
        <v>41</v>
      </c>
      <c r="AE10" s="184" t="str">
        <f>'EDIT TP'!$AD$92</f>
        <v>mengidentifikasi makna sila-sila Pancasila, dan penerapannya dalam kehidupan sehari-hari.</v>
      </c>
      <c r="AF10" s="184" t="str">
        <f>'EDIT TP'!$AD$93</f>
        <v>menceritakan sejarah perumusan Pancasila dan mengidentifikasi karakter para perumus Pancasila.</v>
      </c>
      <c r="AG10" s="184" t="str">
        <f>'EDIT TP'!$AD$94</f>
        <v>menunjukkan sikap bangga menjadi anak Indonesia yang memiliki bahasa Indonesia sebagai bahasa persatuan di lingkungan sekitar.</v>
      </c>
      <c r="AH10" s="184" t="str">
        <f>'EDIT TP'!$AD$95</f>
        <v>mengidentifikasi dan melaksanakan aturan di sekolah dan lingkungan tempat tinggal.</v>
      </c>
      <c r="AI10" s="184" t="str">
        <f>'EDIT TP'!$AD$96</f>
        <v>mengidentifikasi dan menerapkan hak yang didapat dan kewajiban sebagai anggota keluarga dan sebagai warga sekolah; membuat dan melaksanakan aturan.</v>
      </c>
      <c r="AJ10" s="184">
        <f>'EDIT TP'!$AD$97</f>
        <v>0</v>
      </c>
      <c r="AK10" s="184">
        <f>'EDIT TP'!$AD$98</f>
        <v>0</v>
      </c>
      <c r="AL10" s="184">
        <f>'EDIT TP'!$AD$99</f>
        <v>0</v>
      </c>
      <c r="AM10" s="184">
        <f>'EDIT TP'!$AD$100</f>
        <v>0</v>
      </c>
      <c r="AN10" s="184">
        <f>'EDIT TP'!$AD$101</f>
        <v>0</v>
      </c>
      <c r="AO10" s="184">
        <f>'EDIT TP'!$AE$102</f>
        <v>5</v>
      </c>
      <c r="AQ10" s="181" t="s">
        <v>172</v>
      </c>
      <c r="AR10" s="182">
        <v>41</v>
      </c>
      <c r="AS10" s="184" t="str">
        <f>'EDIT TP'!$AD$7</f>
        <v>memahami beberapa ayat Al-Qur’an; membaca Q.S. Al-Ḥujurāt ayat 49:13; menjelaskan pesan pokok Q.S. Al-Ḥujurāt ayat 49:13; membuat paparan tentang pesan pokok Q.S. Al-Ḥujurāt ayat 49:13; menulis Q.S. Al-Ḥujurāt ayat 49:13; menghafal Q.S. Al-Ḥujurāt ayat 49:13; membaca hadis tentang keragaman; menulis hadis tentang keragaman; menghafal hadis tentang keragama; berani mempresentasikan paparan tentang pesan pokok Q.S. AlḤujurāt ayat 49:13 dan hadis tentang keragaman; membiasakan membaca Al-Qur’an dengan tartil dan sikap menghargai keragaman dan perbedaan sebagai sunatullah.</v>
      </c>
      <c r="AT10" s="184" t="str">
        <f>'EDIT TP'!$AD$8</f>
        <v>memahami sifat-sifat Allah SWT., beberapa asmaulhusna; menjelaskan arti Asmaulhusna al-Mālik, al-Azīz, al-Quddūs, as-Salām dan al-Mu’min; membuat karya berupa kaligrafi al-Mālik, al-Azīz, al-Quddūs, as-Salām dan al-Mu’min beserta artinya secara berkelompok; membiasakan sikap suka menahan diri, mandiri, cinta kebersihan, menjaga lisan, dan hidup tertib; meyakini adanya Allah yang Maharaja, Mahamulia, Mahasuci, Mahasejahtera dan Maha Pemberi Keamanan.</v>
      </c>
      <c r="AU10" s="184" t="str">
        <f>'EDIT TP'!$AD$9</f>
        <v>memahami akhlak dalam mendeskripsikan keragaman sebagai sunnatullah agar saling mengenal (litaʿārafū); menyebutkan ajaran kebaikan dari agama Islam dan agama selain Islam; mengungkapkan perasaan mengenai pengalaman bergaul dengan teman yang berbeda agama; saling menghormati dan menghargai pemeluk agama yang berbeda baik di lingkungan sekolah maupun lingkungan tempat tinggalnya; meyakini bahwa keragaman sebagai sunnatullah; menghormati orang lain sebagai cerminan dari iman.</v>
      </c>
      <c r="AV10" s="184" t="str">
        <f>'EDIT TP'!$AD$10</f>
        <v>memahami balig dan tanggung jawab yang menyertainya (taklīf); menyebutkan tanda-tanda usia balig atau kedewasaan dengan benar; membuat paparan mengenai tanda-tanda usia balig dalam pandangan ilmu fikih dan ilmu biologi dengan benar; membiasakan sikap bersyukur, taat beribadah dan bertangung jawab.</v>
      </c>
      <c r="AW10" s="184" t="str">
        <f>'EDIT TP'!$AD$11</f>
        <v>memahami kisah Nabi Muhammad SAW. sesudah menjadi rasul periode Makkah; menjelaskan sebab-sebab Nabi Muhammad SAW. hijrah ke Madinah; menceritakan kisah peristiwa hijrah Nabi Muhammad SAW. ke Madinah; membuat alur cerita kisah perjalanan hijrah melalui gambar dan keterangan sederhana, menyimpulkan pelajaran di balik hijrah Nabi Muhammad SAW. ke Madinah; meneladani perjuangan Nabi Muhammad SAW. dan para sahabat; membiasakan sikap percaya diri, teguh pendirian dan bertanggung jawab, meyakini kebenaran kisah hijrah Nabi Muhammad SAW. ke Madinah.</v>
      </c>
      <c r="AX10" s="184">
        <f>'EDIT TP'!$AD$12</f>
        <v>0</v>
      </c>
      <c r="AY10" s="184">
        <f>'EDIT TP'!$AD$13</f>
        <v>0</v>
      </c>
      <c r="AZ10" s="184">
        <f>'EDIT TP'!$AD$14</f>
        <v>0</v>
      </c>
      <c r="BA10" s="184">
        <f>'EDIT TP'!$AD$15</f>
        <v>0</v>
      </c>
      <c r="BB10" s="184">
        <f>'EDIT TP'!$AD$16</f>
        <v>0</v>
      </c>
      <c r="BC10" s="184">
        <f>'EDIT TP'!$AE$17</f>
        <v>5</v>
      </c>
      <c r="BE10" s="181" t="s">
        <v>172</v>
      </c>
      <c r="BF10" s="182">
        <v>41</v>
      </c>
      <c r="BG10" s="184" t="str">
        <f>'EDIT TP'!$AD$160</f>
        <v>mengenali tangga nada diatonis dan pola irama kompleks melalui vokal harmoni, gerakan terkoordinasi, dan alat musik ansambel.</v>
      </c>
      <c r="BH10" s="184" t="str">
        <f>'EDIT TP'!$AD$161</f>
        <v>memberikan umpan balik terhadap praktik bermusik menggunakan istilah musik seperti harmoni, melodi, ritme, dan ekspresi.</v>
      </c>
      <c r="BI10" s="184">
        <f>'EDIT TP'!$AD$162</f>
        <v>0</v>
      </c>
      <c r="BJ10" s="184">
        <f>'EDIT TP'!$AD$163</f>
        <v>0</v>
      </c>
      <c r="BK10" s="184">
        <f>'EDIT TP'!$AD$164</f>
        <v>0</v>
      </c>
      <c r="BL10" s="184">
        <f>'EDIT TP'!$AD$165</f>
        <v>0</v>
      </c>
      <c r="BM10" s="184">
        <f>'EDIT TP'!$AD$166</f>
        <v>0</v>
      </c>
      <c r="BN10" s="184">
        <f>'EDIT TP'!$AD$167</f>
        <v>0</v>
      </c>
      <c r="BO10" s="184">
        <f>'EDIT TP'!$AD$168</f>
        <v>0</v>
      </c>
      <c r="BP10" s="184">
        <f>'EDIT TP'!$AD$169</f>
        <v>0</v>
      </c>
      <c r="BQ10" s="184">
        <f>'EDIT TP'!$AE$170</f>
        <v>2</v>
      </c>
    </row>
    <row r="11" spans="1:69">
      <c r="A11" s="183"/>
      <c r="C11" s="183"/>
      <c r="D11" s="183"/>
      <c r="G11" s="184" t="s">
        <v>109</v>
      </c>
      <c r="H11" s="182">
        <v>7</v>
      </c>
      <c r="J11" s="182">
        <v>41</v>
      </c>
      <c r="K11" s="184">
        <f t="shared" si="0"/>
        <v>411</v>
      </c>
      <c r="L11" s="184">
        <f t="shared" si="1"/>
        <v>412</v>
      </c>
      <c r="M11" s="184">
        <f t="shared" si="2"/>
        <v>413</v>
      </c>
      <c r="N11" s="184">
        <f t="shared" si="3"/>
        <v>414</v>
      </c>
      <c r="O11" s="184">
        <f t="shared" si="4"/>
        <v>415</v>
      </c>
      <c r="P11" s="184">
        <f t="shared" si="5"/>
        <v>416</v>
      </c>
      <c r="Q11" s="184">
        <f t="shared" si="6"/>
        <v>417</v>
      </c>
      <c r="R11" s="184">
        <f t="shared" si="7"/>
        <v>418</v>
      </c>
      <c r="S11" s="183"/>
      <c r="V11" s="183"/>
      <c r="Y11" s="183"/>
      <c r="AC11" s="184"/>
      <c r="AD11" s="182">
        <v>42</v>
      </c>
      <c r="AE11" s="184" t="str">
        <f>'EDIT TP'!$AH$92</f>
        <v>membedakan dan menghargai identitas, serta mempraktikkan sikap dan perilaku yang menghargai perbedaan identitas, keluarga, dan teman-temannya sesuai budaya, suku bangsa, bahasa, agama dan kepercayaannya.</v>
      </c>
      <c r="AF11" s="184" t="str">
        <f>'EDIT TP'!$AH$93</f>
        <v>mengidentifikasi lingkungan tempat tinggal (RT, RW, desa atau kelurahan, dan kecamatan) sebagai bagian dari wilayah Negara Kesatuan Republik Indonesia.</v>
      </c>
      <c r="AG11" s="184" t="str">
        <f>'EDIT TP'!$AH$94</f>
        <v>menunjukkan perilaku bekerja sama dalam berbagai bentuk keberagaman suku bangsa, sosial, dan budaya di Indonesia yang terikat persatuan dan kesatuan di lingkungan sekitar.</v>
      </c>
      <c r="AH11" s="184">
        <f>'EDIT TP'!$AH$95</f>
        <v>0</v>
      </c>
      <c r="AI11" s="184">
        <f>'EDIT TP'!$AH$96</f>
        <v>0</v>
      </c>
      <c r="AJ11" s="184">
        <f>'EDIT TP'!$AH$97</f>
        <v>0</v>
      </c>
      <c r="AK11" s="184">
        <f>'EDIT TP'!$AH$98</f>
        <v>0</v>
      </c>
      <c r="AL11" s="184">
        <f>'EDIT TP'!$AH$99</f>
        <v>0</v>
      </c>
      <c r="AM11" s="184">
        <f>'EDIT TP'!$AH$100</f>
        <v>0</v>
      </c>
      <c r="AN11" s="184">
        <f>'EDIT TP'!$AH$101</f>
        <v>0</v>
      </c>
      <c r="AO11" s="184">
        <f>'EDIT TP'!$AI$102</f>
        <v>3</v>
      </c>
      <c r="AQ11" s="184"/>
      <c r="AR11" s="182">
        <v>42</v>
      </c>
      <c r="AS11" s="184" t="str">
        <f>'EDIT TP'!$AH$7</f>
        <v>memahami beberapa surah pendek; membaca Q.S. At-Tīn dengan tartil; mempraktikkan hukum bacaan nun sukun atau tanwin; menjelaskan pesan-pesan pokok Q.S. At-Tīn; membuat paparan tentang pesan-pesan pokok Q.S. At-Tīn; menulis dan menghafal Q.S. At-Tīn; membaca hadis tentang silaturahmi; menulis hadis tentang silaturahmi; menghafal hadis tentang silaturahmi; menunjukkan kebiasaan membaca Al-Qur’an dan sikap senang bersilaturahmi dan menjalin persahabatan.</v>
      </c>
      <c r="AT11" s="184" t="str">
        <f>'EDIT TP'!$AH$8</f>
        <v>memahami rasul-rasul Allah SWT; menjelaskan arti iman kepada Rasul; menyebutkan sifat-sifat Rasul; membuat karya poster tentang keteladanan sifat rasul sidiq, amanah, tablig, dan fatanah; menjelaskan tujuan diutusnya Rasul; meyakini adanya Rasul Allah, menunjukkan sikap berani, jujur, dapat dipercaya, dan cerdas.</v>
      </c>
      <c r="AU11" s="184" t="str">
        <f>'EDIT TP'!$AH$9</f>
        <v>memahami akhlak; menjelaskan makna salam; membuat paparan mengenai salam; menjelaskan sikap senang menolong orang lain; membuat paparan mengenai sikap senang menolong orang lain; menjelaskan ciri-ciri munafik; membuat paparan mengenai ciri-ciri munafik; menunjukkan sikap toleran dan simpati dengan dilandasi pemahaman akidah yang kuat sebagai cerminan dari iman.</v>
      </c>
      <c r="AV11" s="184" t="str">
        <f>'EDIT TP'!$AH$10</f>
        <v>memahami salat Jumat dan salat sunah; menjelaskan ketentuan dan tata cara salat Jumat; mempraktikkan ibadah salat Jumat; menjelaskan ketentuan dan tata cara salat Duha; mempraktikkan ibadah salat Duha; menjelaskan ketentuan dan tata cara salat Tahajud; mempraktikkan ibadah salat Tahajud; menunjukkan kebiasaan berperilaku taat beribadah dan berserah diri kepada Allah.</v>
      </c>
      <c r="AW11" s="184" t="str">
        <f>'EDIT TP'!$AH$11</f>
        <v>memahami kisah Nabi Muhammad SAW. sesudah menjadi rasul periode Makkah; menceritakan kisah Nabi Muhammad SAW. membangun Kota Madinah; membuat paparan mengenai kisah Nabi Muhammad SAW.; membangun Kota Madinah dengan mempersaudarakan umat; menunjukkan sikap sikap toleran, teguh pendirian dan menghargai perbedaan</v>
      </c>
      <c r="AX11" s="184">
        <f>'EDIT TP'!$AH$12</f>
        <v>0</v>
      </c>
      <c r="AY11" s="184">
        <f>'EDIT TP'!$AH$13</f>
        <v>0</v>
      </c>
      <c r="AZ11" s="184">
        <f>'EDIT TP'!$AH$14</f>
        <v>0</v>
      </c>
      <c r="BA11" s="184">
        <f>'EDIT TP'!$AH$15</f>
        <v>0</v>
      </c>
      <c r="BB11" s="184">
        <f>'EDIT TP'!$AH$16</f>
        <v>0</v>
      </c>
      <c r="BC11" s="184">
        <f>'EDIT TP'!$AI$17</f>
        <v>5</v>
      </c>
      <c r="BE11" s="184"/>
      <c r="BF11" s="182">
        <v>42</v>
      </c>
      <c r="BG11" s="184" t="str">
        <f>'EDIT TP'!$AH$160</f>
        <v>menirukan pola irama,melodi dengan tepat, menjelaskan karakteristik bunyi alat musik, serta mempraktikkan cara memainkan dan merawatnya.</v>
      </c>
      <c r="BH11" s="184" t="str">
        <f>'EDIT TP'!$AH$161</f>
        <v>membuat bunyi bervariasi menggunakan anggota tubuh, alat musik ritmis dan melodis sederhana dari lingkungan sekitar.</v>
      </c>
      <c r="BI11" s="184" t="str">
        <f>'EDIT TP'!$AH$162</f>
        <v>menunjukkan minat aktif dalam kegiatan bermusik melalui partisipasi, latihan, dan eksplorasi musik secara mandiri.</v>
      </c>
      <c r="BJ11" s="184">
        <f>'EDIT TP'!$AH$163</f>
        <v>0</v>
      </c>
      <c r="BK11" s="184">
        <f>'EDIT TP'!$AH$164</f>
        <v>0</v>
      </c>
      <c r="BL11" s="184">
        <f>'EDIT TP'!$AH$165</f>
        <v>0</v>
      </c>
      <c r="BM11" s="184">
        <f>'EDIT TP'!$AH$166</f>
        <v>0</v>
      </c>
      <c r="BN11" s="184">
        <f>'EDIT TP'!$AH$167</f>
        <v>0</v>
      </c>
      <c r="BO11" s="184">
        <f>'EDIT TP'!$AH$168</f>
        <v>0</v>
      </c>
      <c r="BP11" s="184">
        <f>'EDIT TP'!$AH$169</f>
        <v>0</v>
      </c>
      <c r="BQ11" s="184">
        <f>'EDIT TP'!$AI$170</f>
        <v>3</v>
      </c>
    </row>
    <row r="12" spans="1:69">
      <c r="A12" s="183"/>
      <c r="C12" s="183"/>
      <c r="D12" s="183"/>
      <c r="G12" s="184" t="s">
        <v>110</v>
      </c>
      <c r="H12" s="182">
        <v>8</v>
      </c>
      <c r="J12" s="182">
        <v>42</v>
      </c>
      <c r="K12" s="184">
        <f t="shared" si="0"/>
        <v>421</v>
      </c>
      <c r="L12" s="184">
        <f t="shared" si="1"/>
        <v>422</v>
      </c>
      <c r="M12" s="184">
        <f t="shared" si="2"/>
        <v>423</v>
      </c>
      <c r="N12" s="184">
        <f t="shared" si="3"/>
        <v>424</v>
      </c>
      <c r="O12" s="184">
        <f t="shared" si="4"/>
        <v>425</v>
      </c>
      <c r="P12" s="184">
        <f t="shared" si="5"/>
        <v>426</v>
      </c>
      <c r="Q12" s="184">
        <f t="shared" si="6"/>
        <v>427</v>
      </c>
      <c r="R12" s="184">
        <f t="shared" si="7"/>
        <v>428</v>
      </c>
      <c r="S12" s="183"/>
      <c r="V12" s="183"/>
      <c r="Y12" s="183"/>
      <c r="AC12" s="181" t="s">
        <v>173</v>
      </c>
      <c r="AD12" s="182">
        <v>51</v>
      </c>
      <c r="AE12" s="184" t="str">
        <f>'EDIT TP'!$AM$92</f>
        <v xml:space="preserve">menjelaskan kronologi Sejarah kelahiran Pancasila, menerapkan sikap para perumus Pancasila di masyarakat, menghubungkan sila-sila dalam Pancasila sebagai suatu kesatuan yang utuh, makna nilai-nilai Pancasila sebagai dasar negara dan pandangan hidup bangsa.
</v>
      </c>
      <c r="AF12" s="184" t="str">
        <f>'EDIT TP'!$AM$93</f>
        <v>mengimplementasikan bentuk norma, hak dan kewajiban dalam kedudukan sebagai warga negara; menjelaskan pengertian norma, mengidentifikasi dan mempraktikkan macam norma dalam kehidupan, memahami hak dan kewajiban dalam kedudukannya sebagai warga negara.</v>
      </c>
      <c r="AG12" s="184" t="str">
        <f>'EDIT TP'!$AM$94</f>
        <v>mengenal Pembukaan Undang-Undang Dasar Negara Republik Indonesia tahun 1945.</v>
      </c>
      <c r="AH12" s="184" t="str">
        <f>'EDIT TP'!$AM$95</f>
        <v>mempraktikkan musyawarah untuk membuat kesepakatan dan aturan bersama, serta menerapkannya dalam lingkungan keluarga dan sekolah.</v>
      </c>
      <c r="AI12" s="184">
        <f>'EDIT TP'!$AM$96</f>
        <v>0</v>
      </c>
      <c r="AJ12" s="184">
        <f>'EDIT TP'!$AM$97</f>
        <v>0</v>
      </c>
      <c r="AK12" s="184">
        <f>'EDIT TP'!$AM$98</f>
        <v>0</v>
      </c>
      <c r="AL12" s="184">
        <f>'EDIT TP'!$AM$99</f>
        <v>0</v>
      </c>
      <c r="AM12" s="184">
        <f>'EDIT TP'!$AM$100</f>
        <v>0</v>
      </c>
      <c r="AN12" s="184">
        <f>'EDIT TP'!$AM$101</f>
        <v>0</v>
      </c>
      <c r="AO12" s="184">
        <f>'EDIT TP'!$AN$102</f>
        <v>4</v>
      </c>
      <c r="AQ12" s="181" t="s">
        <v>173</v>
      </c>
      <c r="AR12" s="182">
        <v>51</v>
      </c>
      <c r="AS12" s="184" t="str">
        <f>'EDIT TP'!$AM$7</f>
        <v>memahami ayat Al-Qur’an; meyakini Surah Al-Maun sebagai firman Allah; terbiasa membaca Surat Al-Maun; melafalkan Surah Al-Maun; mengartikan Surah Al-Maun; menjelaskan makna isi pokok Surah Al-Maun; menghubungkan ayat-ayat Al-Quran dengan perilaku sehari-hari; mempraktikkan hadis tentang anak yatim dalam bentuk perilaku menyayangi anak yatim.</v>
      </c>
      <c r="AT12" s="184" t="str">
        <f>'EDIT TP'!$AM$8</f>
        <v>memahami beberapa asmaulhusna; meyakini asmaulhusna al- Qawiyyu, al-Qayyum, al-Muhyi, al-Mumit, dan al-Bais; menjelaskan makna asmaulhusna al- Qawiyyu, al-Qayyum, al-Muhyi, al-Mumit, dan al-Bais; mengungkap nilai-nilai akhlak terpuji sebagai bukti keyakinan kepada asmaulhusna al- Qawiyyu, al-Qayyum, al-Muhyi, al-Mumit, dan al-Bais; menyimpulkan perilaku terpuji yang sesuai dengan asmaulhusna al- Qawiyyu, al-Qayyum, al-Muhyi, al-Mumit, dan al-Bais; membuat tulisan indah asmaulhusna al- Qawiyyu, al-Qayyum, al-Muhyi, al-Mumit, dan al-Bais.</v>
      </c>
      <c r="AU12" s="184" t="str">
        <f>'EDIT TP'!$AM$9</f>
        <v>memahami akhlak terhadap Allah SWT. dengan berdoa dan bertawakal kepada-Nya; meyakini makna hidup indah saling menghargai dan tugas utama sebagai khalifah; membiasakan perilaku terpuji sebagai bukti wujud implementasi dari makna hidup indah saling menghargai dan tugas utama sebagai khalifah; menjelaskan makna hidup indah saling menghargai dan tugas utama sebagai khalifah; menyebutkan makna saling menghargai dan tugas utama manusia sebagai khalifah; menemukan perilaku-perilaku manusia sebagai khalifah dalam kehidupan sehari-hari di lingkungan terdekat</v>
      </c>
      <c r="AV12" s="184" t="str">
        <f>'EDIT TP'!$AM$10</f>
        <v>memahami definisi dan konsep Zakat; memahami ketentuan Zakat Fitrah; memahami ketentuan Zakat Mal; menganalisis perbedaan antara Zakat Fitrah dan Zakat Mal; menerapkan konsep Zakat Fitrah dan Zakat Mal dalam kehidupan sehari-hari.</v>
      </c>
      <c r="AW12" s="184" t="str">
        <f>'EDIT TP'!$AM$11</f>
        <v>memahami kisah Nabi Muhammad SAW. periode Madinah; meyakini peristiwa Fathu Makkah dan haji Wada; membiasakan perilaku pantang menyerah sebagai bukti implementasi makna Fathu Makkah dan haji Wada; menjelaskan pengertian peristiwa Fathu Makkah dan haji Wada; menjelaskan sebab-sebab terjadinya peristiwa Fathu Makkah menentukan perilaku mulia Rasulullah SAW dalam peristiwa Fathu Makkah dan haji Wada; menemukan perilaku terpuji dalam peristiwa Fathu Makkah dan haji Wada; menghubungkan peristiwa Fathu Makkah dan haji Wada dengan perilaku terpuji sehari-hari.</v>
      </c>
      <c r="AX12" s="184">
        <f>'EDIT TP'!$AM$12</f>
        <v>0</v>
      </c>
      <c r="AY12" s="184">
        <f>'EDIT TP'!$AM$13</f>
        <v>0</v>
      </c>
      <c r="AZ12" s="184">
        <f>'EDIT TP'!$AM$14</f>
        <v>0</v>
      </c>
      <c r="BA12" s="184">
        <f>'EDIT TP'!$AM$15</f>
        <v>0</v>
      </c>
      <c r="BB12" s="184">
        <f>'EDIT TP'!$AM$16</f>
        <v>0</v>
      </c>
      <c r="BC12" s="184">
        <f>'EDIT TP'!$AN$17</f>
        <v>5</v>
      </c>
      <c r="BE12" s="181" t="s">
        <v>173</v>
      </c>
      <c r="BF12" s="182">
        <v>51</v>
      </c>
      <c r="BG12" s="184" t="str">
        <f>'EDIT TP'!$AM$160</f>
        <v>mengenali dan menerapkan unsur nada, irama, dan melodi pada alat musik ritmis-melodis dengan kepekaan dinamika sederhana.</v>
      </c>
      <c r="BH12" s="184" t="str">
        <f>'EDIT TP'!$AM$161</f>
        <v>memberikan umpan balik terhadap karya dan kemampuan bermusik menggunakan istilah musik : artikulasi, frasering, dan interpretasi.</v>
      </c>
      <c r="BI12" s="184">
        <f>'EDIT TP'!$AM$162</f>
        <v>0</v>
      </c>
      <c r="BJ12" s="184">
        <f>'EDIT TP'!$AM$163</f>
        <v>0</v>
      </c>
      <c r="BK12" s="184">
        <f>'EDIT TP'!$AM$164</f>
        <v>0</v>
      </c>
      <c r="BL12" s="184">
        <f>'EDIT TP'!$AM$165</f>
        <v>0</v>
      </c>
      <c r="BM12" s="184">
        <f>'EDIT TP'!$AM$166</f>
        <v>0</v>
      </c>
      <c r="BN12" s="184">
        <f>'EDIT TP'!$AM$167</f>
        <v>0</v>
      </c>
      <c r="BO12" s="184">
        <f>'EDIT TP'!$AM$168</f>
        <v>0</v>
      </c>
      <c r="BP12" s="184">
        <f>'EDIT TP'!$AM$169</f>
        <v>0</v>
      </c>
      <c r="BQ12" s="184">
        <f>'EDIT TP'!$AN$170</f>
        <v>2</v>
      </c>
    </row>
    <row r="13" spans="1:69">
      <c r="G13" s="184"/>
      <c r="H13" s="182"/>
      <c r="J13" s="182">
        <v>51</v>
      </c>
      <c r="K13" s="184">
        <f t="shared" si="0"/>
        <v>511</v>
      </c>
      <c r="L13" s="184">
        <f t="shared" si="1"/>
        <v>512</v>
      </c>
      <c r="M13" s="184">
        <f t="shared" si="2"/>
        <v>513</v>
      </c>
      <c r="N13" s="184">
        <f t="shared" si="3"/>
        <v>514</v>
      </c>
      <c r="O13" s="184">
        <f t="shared" si="4"/>
        <v>515</v>
      </c>
      <c r="P13" s="184">
        <f t="shared" si="5"/>
        <v>516</v>
      </c>
      <c r="Q13" s="184">
        <f t="shared" si="6"/>
        <v>517</v>
      </c>
      <c r="R13" s="184">
        <f t="shared" si="7"/>
        <v>518</v>
      </c>
      <c r="S13" s="183"/>
      <c r="V13" s="183"/>
      <c r="Y13" s="183"/>
      <c r="AC13" s="184"/>
      <c r="AD13" s="182">
        <v>52</v>
      </c>
      <c r="AE13" s="184" t="str">
        <f>'EDIT TP'!$AQ$92</f>
        <v>menyajikan hasil identifikasi sikap menghormati, menjaga, dan melestarikan keberagaman budaya sesuai semboyan dalam bingkai Bhinneka Tunggal Ika di lingkungan sekitar.</v>
      </c>
      <c r="AF13" s="184" t="str">
        <f>'EDIT TP'!$AQ$93</f>
        <v>mengenal dan mengidentifikasi wilayah tempat tinggalnya dalam konteks kabupaten/kota dan provinsi sebagai bagian dari NKRI, serta menjelaskan bahwa wilayahnya merupakan bagian dari Negara Kesatuan Republik Indonesia.</v>
      </c>
      <c r="AG13" s="184" t="str">
        <f>'EDIT TP'!$AQ$94</f>
        <v>menunjukkan perilaku gotong royong untuk menjaga persatuan di lingkungan sekolah dan sekitar sebagai wujud bela negara.</v>
      </c>
      <c r="AH13" s="184">
        <f>'EDIT TP'!$AQ$95</f>
        <v>0</v>
      </c>
      <c r="AI13" s="184">
        <f>'EDIT TP'!$AQ$96</f>
        <v>0</v>
      </c>
      <c r="AJ13" s="184">
        <f>'EDIT TP'!$AQ$97</f>
        <v>0</v>
      </c>
      <c r="AK13" s="184">
        <f>'EDIT TP'!$AQ$98</f>
        <v>0</v>
      </c>
      <c r="AL13" s="184">
        <f>'EDIT TP'!$AQ$99</f>
        <v>0</v>
      </c>
      <c r="AM13" s="184">
        <f>'EDIT TP'!$AQ$100</f>
        <v>0</v>
      </c>
      <c r="AN13" s="184">
        <f>'EDIT TP'!$AQ$101</f>
        <v>0</v>
      </c>
      <c r="AO13" s="184">
        <f>'EDIT TP'!$AR$102</f>
        <v>3</v>
      </c>
      <c r="AQ13" s="184"/>
      <c r="AR13" s="182">
        <v>52</v>
      </c>
      <c r="AS13" s="184" t="str">
        <f>'EDIT TP'!$AQ$7</f>
        <v>memahami beberapa ayat Al-Quran; meyakini kebenaran pokok Al-Quran surat Ali Imron: 64 dan al-Baqarah: 256; membaca Al-Quran surat Ali Imron 64 dan al-Baqarah 256; menjelaskan pesan-pesan pokok Al-Quran surat Ali Imron 64 dan Al Baqarah 256; mengemukakan pendapat terkait dengan Al-Quran surat Ali Imron 64 dan al-Baqarah 256; menemukan perilaku-perilaku yang sesuai dengan isi Al-Quran surat Ali Imron 64 dan al-Baqarah 256; mengambil ibrah yang sesuai dengan makna Alquran surat Ali Imran 64 dan al-Baqarah 256</v>
      </c>
      <c r="AT13" s="184" t="str">
        <f>'EDIT TP'!$AQ$8</f>
        <v>memahami iman kepada hari akhir; meyakini adanya hari akhir; menumbuhkan sikap gotong royong dan mawas diri sebagai bentuk keimanan kepada hari akhir; menjelaskan makna iman kepada hari akhir; menceritakan perjalanan peristiwa hari akhir; menjelaskan makna kalimat tarji'; menemukan hikmah beriman kepada hari akhir; membuat peta konsep perjalanan di hari akhir secara berkelompok.</v>
      </c>
      <c r="AU13" s="184" t="str">
        <f>'EDIT TP'!$AQ$9</f>
        <v>memahami akhlak terhadap teman, tetangga, nonmuslim; meyakini makna persaudaraan dalam Islam; membiasakan berperilaku terpuji saling bersaudara sesuai dengan Islam; menjelaskan makna persaudaraan dalam Islam; menjelaskan tentang berteman tanpa membedakan agama; menemukan hikmah berteman tanpa membedakan agama; meneladani Rasulullah SAW dalam berinteraksi dengan pemeluk agama lain; mempraktikkan perilaku bersaudara sesuai dengan Islam.</v>
      </c>
      <c r="AV13" s="184" t="str">
        <f>'EDIT TP'!$AQ$10</f>
        <v>memahami definisi infak, sedekah, dan hadiah serta perbedaan antara ketiganya; mengenal ketentuan infak; mengenal ketentuan sedekah; mengenal ketentuan hadiah; memahami bahwa hadiah adalah salah satu cara untuk meningkatkan hubungan sosial dan memperkuat silaturahmi; menganalisis dan memahami data yang terkait dengan infak sedekah dan hadiah; mengembangkan keterampilan berpikir kritis dalam memahami infak sedekah dan hadiah; menganalisis dan memahami implikasi infak sedekah dan hadiah dalam kehidupan sehari-hari</v>
      </c>
      <c r="AW13" s="184" t="str">
        <f>'EDIT TP'!$AQ$11</f>
        <v>memahami Khulafaur Rasyidin; meyakini kisah perjuangan Khulafaur Rasyidin dalam berdakwah; membiasakan perilaku terpuji gemar menolong sebagai bukti mengimani perjuangan Khulafaur Rasyidin dalam terdakwah; menumbuhkan sifat sabar dan percaya diri sebagai wujud meyakini kebenaran Khulafaur Rasyidin; menjelaskan kisah perjuangan Khulafaur Rasyidin dalam berdakwah; menceritakan kisah perjuangan Khulafaur Rasyidin dalam berdakwah; menemukan keteladanan dari Khulafaur Rasyidin dalam kehidupan sehari-hari</v>
      </c>
      <c r="AX13" s="184">
        <f>'EDIT TP'!$AQ$12</f>
        <v>0</v>
      </c>
      <c r="AY13" s="184">
        <f>'EDIT TP'!$AQ$13</f>
        <v>0</v>
      </c>
      <c r="AZ13" s="184">
        <f>'EDIT TP'!$AQ$14</f>
        <v>0</v>
      </c>
      <c r="BA13" s="184">
        <f>'EDIT TP'!$AQ$15</f>
        <v>0</v>
      </c>
      <c r="BB13" s="184">
        <f>'EDIT TP'!$AQ$16</f>
        <v>0</v>
      </c>
      <c r="BC13" s="184">
        <f>'EDIT TP'!$AR$17</f>
        <v>5</v>
      </c>
      <c r="BE13" s="184"/>
      <c r="BF13" s="182">
        <v>52</v>
      </c>
      <c r="BG13" s="184" t="str">
        <f>'EDIT TP'!$AQ$160</f>
        <v>mengeksplorasi variasi irama dan melodi dengan notasi sederhana, membuat alat musik dari bahan sekitar, serta mampu merawatnya.</v>
      </c>
      <c r="BH13" s="184" t="str">
        <f>'EDIT TP'!$AQ$161</f>
        <v>membuat pola irama sederhana menggunakan anggota tubuh atau alat musik ritmis berdasarkan kearifan lokal daerahnya.</v>
      </c>
      <c r="BI13" s="184" t="str">
        <f>'EDIT TP'!$AQ$162</f>
        <v>menunjukkan minat dan rasa ingin tahu dengan aktif bertanya, mengamati, dan mencoba berbagai kegiatan bermusik.</v>
      </c>
      <c r="BJ13" s="184">
        <f>'EDIT TP'!$AQ$163</f>
        <v>0</v>
      </c>
      <c r="BK13" s="184">
        <f>'EDIT TP'!$AQ$164</f>
        <v>0</v>
      </c>
      <c r="BL13" s="184">
        <f>'EDIT TP'!$AQ$165</f>
        <v>0</v>
      </c>
      <c r="BM13" s="184">
        <f>'EDIT TP'!$AQ$166</f>
        <v>0</v>
      </c>
      <c r="BN13" s="184">
        <f>'EDIT TP'!$AQ$167</f>
        <v>0</v>
      </c>
      <c r="BO13" s="184">
        <f>'EDIT TP'!$AQ$168</f>
        <v>0</v>
      </c>
      <c r="BP13" s="184">
        <f>'EDIT TP'!$AQ$169</f>
        <v>0</v>
      </c>
      <c r="BQ13" s="184">
        <f>'EDIT TP'!$AR$170</f>
        <v>3</v>
      </c>
    </row>
    <row r="14" spans="1:69">
      <c r="J14" s="182">
        <v>52</v>
      </c>
      <c r="K14" s="184">
        <f t="shared" si="0"/>
        <v>521</v>
      </c>
      <c r="L14" s="184">
        <f t="shared" si="1"/>
        <v>522</v>
      </c>
      <c r="M14" s="184">
        <f t="shared" si="2"/>
        <v>523</v>
      </c>
      <c r="N14" s="184">
        <f t="shared" si="3"/>
        <v>524</v>
      </c>
      <c r="O14" s="184">
        <f t="shared" si="4"/>
        <v>525</v>
      </c>
      <c r="P14" s="184">
        <f t="shared" si="5"/>
        <v>526</v>
      </c>
      <c r="Q14" s="184">
        <f t="shared" si="6"/>
        <v>527</v>
      </c>
      <c r="R14" s="184">
        <f t="shared" si="7"/>
        <v>528</v>
      </c>
      <c r="S14" s="183"/>
      <c r="V14" s="183"/>
      <c r="Y14" s="183"/>
      <c r="AC14" s="181" t="s">
        <v>174</v>
      </c>
      <c r="AD14" s="182">
        <v>61</v>
      </c>
      <c r="AE14" s="184" t="str">
        <f>'EDIT TP'!$AV$92</f>
        <v xml:space="preserve">menghubungkan sila-sila dalam Pancasila sebagai suatu kesatuan yang utuh, menguraikan makna nilai-nilai Pancasila sebagai dasar negara,  dan pandangan hidup bangsa. </v>
      </c>
      <c r="AF14" s="184" t="str">
        <f>'EDIT TP'!$AV$93</f>
        <v>mengimplementasikan bentuk-bentuk norma, hak dan kewajiban dalam kedudukannya sebagai warga negara; mempraktikkan norma dalam kehidupan, memahami hak dan kewajiban dalam kedudukannya sebagai warga negara.</v>
      </c>
      <c r="AG14" s="184" t="str">
        <f>'EDIT TP'!$AV$94</f>
        <v>mengenal Pembukaan Undang-Undang Dasar Negara Republik Indonesia tahun 1945;</v>
      </c>
      <c r="AH14" s="184" t="str">
        <f>'EDIT TP'!$AV$95</f>
        <v>mempraktikkan musyawarah untuk membuat kesepakatan dan aturan bersama, serta menerapkannya dalam lingkungan keluarga dan sekolah.</v>
      </c>
      <c r="AI14" s="184">
        <f>'EDIT TP'!$AV$96</f>
        <v>0</v>
      </c>
      <c r="AJ14" s="184">
        <f>'EDIT TP'!$AV$97</f>
        <v>0</v>
      </c>
      <c r="AK14" s="184">
        <f>'EDIT TP'!$AV$98</f>
        <v>0</v>
      </c>
      <c r="AL14" s="184">
        <f>'EDIT TP'!$AV$99</f>
        <v>0</v>
      </c>
      <c r="AM14" s="184">
        <f>'EDIT TP'!$AV$100</f>
        <v>0</v>
      </c>
      <c r="AN14" s="184">
        <f>'EDIT TP'!$AV$101</f>
        <v>0</v>
      </c>
      <c r="AO14" s="184">
        <f>'EDIT TP'!$AW$102</f>
        <v>4</v>
      </c>
      <c r="AQ14" s="181" t="s">
        <v>174</v>
      </c>
      <c r="AR14" s="182">
        <v>61</v>
      </c>
      <c r="AS14" s="184" t="str">
        <f>'EDIT TP'!$AV$7</f>
        <v>memahami beberapa surat pendek; membaca, menulis, dan menghafal Q.S. Aḍ-Ḍuḥā; menjelaskan pesan-pesan pokok Q.S. Aḍ-Ḍuḥā; menjelaskan hukum bacaan tafkhīm dan tarqīq; menumbuhkan sikap solidaritas dan saling membantu; menunjukkan sikap terbiasa membaca Al-Qur’an.</v>
      </c>
      <c r="AT14" s="184" t="str">
        <f>'EDIT TP'!$AV$8</f>
        <v>memahami beberapa asmaulhusna; menjelaskan arti dan makna Asmaulhusna al-Ghaffar, al-Afuw, al-Wāḥid, dan al-Ṣamad; membuat karya berupa menulis Asmaulhusna al-Ghaffar, al-Afuw, al-Wāḥid, dan al-Ṣamad dengan seni kaligrafi; melafalkan Asmaulhusna al-Ghaffar, al-Afuw, al-Wāḥid, dan al-Ṣamad; terbiasa menumbuhkan sikap mandiri dan bertanggung jawab.</v>
      </c>
      <c r="AU14" s="184" t="str">
        <f>'EDIT TP'!$AV$9</f>
        <v>memahami akhlak terhadap teman, tetangga, nonmuslim; menyebutkan arti menyatakan penyesalan dan memaafkan; menjelaskan pentingnya adab menyesal dan memaafkan; memerinci ciri-ciri orang yang pemaaf; mengungkapkan hikmah menyatakan penyesalan dan memaafkan; menerapkan dan memraktekkan menyatakan penyesalan dan memaafkan dalam kehidupan sehari-hari</v>
      </c>
      <c r="AV14" s="184" t="str">
        <f>'EDIT TP'!$AV$10</f>
        <v>memahami makanan dan minuman yang halal dan haram; menjelaskan deinisi halal dan haram; menyebutkan dasar hukum halal dan haram; menjelaskan sebab-sebab halal dan haram; membuat paparan tentang hukum halal dan haram; menerapkan ketentuan halal dan haram dalam kehidupan sehari-hari</v>
      </c>
      <c r="AW14" s="184" t="str">
        <f>'EDIT TP'!$AV$11</f>
        <v>memahami kisah Khulafaurrasyidin; menyebutkan nasab dan gelar Khalifah Abu Bakar dan Umar bin Khatab; menjelaskan dakwah Khalifah Abu Bakar dan Umar bin Khattab; menjelaskan jasa-jasa Khalifah Abu Bakar dan Umar bin Khattab; membuat paparan tentang jasa-jasa Khalifah Abu Bakar dan Umar bin Khattab; bersikap dan berkarakter dari keteladanan Khulafaurrasyidin.</v>
      </c>
      <c r="AX14" s="184">
        <f>'EDIT TP'!$AV$12</f>
        <v>0</v>
      </c>
      <c r="AY14" s="184">
        <f>'EDIT TP'!$AV$13</f>
        <v>0</v>
      </c>
      <c r="AZ14" s="184">
        <f>'EDIT TP'!$AV$14</f>
        <v>0</v>
      </c>
      <c r="BA14" s="184">
        <f>'EDIT TP'!$AV$15</f>
        <v>0</v>
      </c>
      <c r="BB14" s="184">
        <f>'EDIT TP'!$AV$16</f>
        <v>0</v>
      </c>
      <c r="BC14" s="184">
        <f>'EDIT TP'!$AW$17</f>
        <v>5</v>
      </c>
      <c r="BE14" s="181" t="s">
        <v>174</v>
      </c>
      <c r="BF14" s="182">
        <v>61</v>
      </c>
      <c r="BG14" s="184" t="str">
        <f>'EDIT TP'!$AV$160</f>
        <v>menerapkan unsur nada, irama, dan melodi pada alat musik ritmis-melodis dengan kepekaan dinamika, tempo, dan ekspresi musikal.</v>
      </c>
      <c r="BH14" s="184" t="str">
        <f>'EDIT TP'!$AV$161</f>
        <v>memberikan umpan balik kritis terhadap karya dan kemampuan bermusik menggunakan istilah musik secara komprehensif dan analitis.</v>
      </c>
      <c r="BI14" s="184">
        <f>'EDIT TP'!$AV$162</f>
        <v>0</v>
      </c>
      <c r="BJ14" s="184">
        <f>'EDIT TP'!$AV$163</f>
        <v>0</v>
      </c>
      <c r="BK14" s="184">
        <f>'EDIT TP'!$AV$164</f>
        <v>0</v>
      </c>
      <c r="BL14" s="184">
        <f>'EDIT TP'!$AV$165</f>
        <v>0</v>
      </c>
      <c r="BM14" s="184">
        <f>'EDIT TP'!$AV$166</f>
        <v>0</v>
      </c>
      <c r="BN14" s="184">
        <f>'EDIT TP'!$AV$167</f>
        <v>0</v>
      </c>
      <c r="BO14" s="184">
        <f>'EDIT TP'!$AV$168</f>
        <v>0</v>
      </c>
      <c r="BP14" s="184">
        <f>'EDIT TP'!$AV$169</f>
        <v>0</v>
      </c>
      <c r="BQ14" s="184">
        <f>'EDIT TP'!$AW$170</f>
        <v>2</v>
      </c>
    </row>
    <row r="15" spans="1:69">
      <c r="J15" s="182">
        <v>61</v>
      </c>
      <c r="K15" s="184">
        <f t="shared" si="0"/>
        <v>611</v>
      </c>
      <c r="L15" s="184">
        <f t="shared" si="1"/>
        <v>612</v>
      </c>
      <c r="M15" s="184">
        <f t="shared" si="2"/>
        <v>613</v>
      </c>
      <c r="N15" s="184">
        <f t="shared" si="3"/>
        <v>614</v>
      </c>
      <c r="O15" s="184">
        <f t="shared" si="4"/>
        <v>615</v>
      </c>
      <c r="P15" s="184">
        <f t="shared" si="5"/>
        <v>616</v>
      </c>
      <c r="Q15" s="184">
        <f t="shared" si="6"/>
        <v>617</v>
      </c>
      <c r="R15" s="184">
        <f t="shared" si="7"/>
        <v>618</v>
      </c>
      <c r="S15" s="183"/>
      <c r="V15" s="183"/>
      <c r="Y15" s="183"/>
      <c r="AC15" s="184"/>
      <c r="AD15" s="182">
        <v>62</v>
      </c>
      <c r="AE15" s="184" t="str">
        <f>'EDIT TP'!$AZ$92</f>
        <v>mengidentifikasi sikap menghormati, menjaga, dan melestarikan keberagaman budaya sesuai semboyan dalam bingkai Bhinneka Tunggal Ika di lingkungan sekitar; menunjukkan sikap menghargai keragaman Indonesia sebagai bentuk pengamalan semboyan Bhinneka Tunggal Ika.</v>
      </c>
      <c r="AF15" s="184" t="str">
        <f>'EDIT TP'!$AZ$93</f>
        <v>mengenal wilayahnya dalam konteks kabupaten/ kota, provinsi sebagai bagian dari wilayah Negara Kesatuan Republik Indonesia; menjelaskan bahwa wilayahnya merupakan bagian dari Negara Kesatuan Republik Indonesia.</v>
      </c>
      <c r="AG15" s="184" t="str">
        <f>'EDIT TP'!$AZ$94</f>
        <v>menunjukkan perilaku gotong royong untuk menjaga persatuan di lingkungan sekolah dan sekitar sebagai wujud bela negara; melakukan praktik gotong royong di lingkungan sekitar.</v>
      </c>
      <c r="AH15" s="184">
        <f>'EDIT TP'!$AZ$95</f>
        <v>0</v>
      </c>
      <c r="AI15" s="184">
        <f>'EDIT TP'!$AZ$96</f>
        <v>0</v>
      </c>
      <c r="AJ15" s="184">
        <f>'EDIT TP'!$AZ$97</f>
        <v>0</v>
      </c>
      <c r="AK15" s="184">
        <f>'EDIT TP'!$AZ$98</f>
        <v>0</v>
      </c>
      <c r="AL15" s="184">
        <f>'EDIT TP'!$AZ$99</f>
        <v>0</v>
      </c>
      <c r="AM15" s="184">
        <f>'EDIT TP'!$AZ$100</f>
        <v>0</v>
      </c>
      <c r="AN15" s="184">
        <f>'EDIT TP'!$AZ$101</f>
        <v>0</v>
      </c>
      <c r="AO15" s="184">
        <f>'EDIT TP'!$BA$102</f>
        <v>3</v>
      </c>
      <c r="AQ15" s="184"/>
      <c r="AR15" s="182">
        <v>62</v>
      </c>
      <c r="AS15" s="184" t="str">
        <f>'EDIT TP'!$AZ$7</f>
        <v>memahami beberapa surat pendek; membaca dan menulis Q.S. Al-A‘la; menjelaskan pesan-pesan pokok Q.S. Al-A‘la; menghafal Q.S. Al-A‘la; menunjukkan sikap mensucikan nama Allah dengan mengagungkan sifat-sifat-Nya yang tidak sama dengan sifat mahluk-Nya; menunjukkan kebiasaan membaca Al-Qur’an dalam kehidupan sehari-hari ; menunjukkan sikap taat dalam melaksanakan ibadah salat.</v>
      </c>
      <c r="AT15" s="184" t="str">
        <f>'EDIT TP'!$AZ$8</f>
        <v>memahami qada’ dan qadr; menjelaskan arti iman kepada qaḍa dan kadar; menjelaskan jenis qaḍa dan kadar dengan contohnya; menjelaskan hikmah iman kepada qaḍa dan kadar; membuat paparan tentang iman kepada qaḍa dan kadar; menumbuhkan sikap rendah hati, sabar, dan optimis sebagai bentuk keyakinan terhadap qaḍa dan kadar</v>
      </c>
      <c r="AU15" s="184" t="str">
        <f>'EDIT TP'!$AZ$9</f>
        <v>memahami akhlak terhadap hewan dan tumbuhan; menjelaskan pengertian lingkungan dan jenis-jenisnya; menjelaskan konsep Islam tentang kepedulian terhadap lingkungan; menjelaskan manfaat menjaga lingkungan; menjelaskan tata cara kepedulian terhadap lingkungan; menerapkan sikap peduli terhadap lingkungan di sekolah; membuat karya gambar poster tentang ajakan peduli lingkungan</v>
      </c>
      <c r="AV15" s="184" t="str">
        <f>'EDIT TP'!$AZ$10</f>
        <v>memahami puasa sunah; mengamalkan puasa sunah dalam kehidupan sehari-hari; menjelaskan makna puasa sunnah; menjelaskan jenis dan ketentuan puasa; menjelaskan hikmah dan keutamaan puasa sunah: mempraktikkan tata cara pelaksanaan puasa sunah</v>
      </c>
      <c r="AW15" s="184" t="str">
        <f>'EDIT TP'!$AZ$11</f>
        <v>memahami kisah khulafaurrasyidin; mengenal khalifah Uṡman bin Affan dan Ali bin Abi Ṭalib; menjelaskan jasa khalifah Uṡman bin Affan dan Ali bin Abi Ṭalib; membuat paparan tentang jasa khalifah Uṡman bin Affan dan Ali bin Abi Ṭalib; meneladani jasa dan perjuangan khalifah Uṡman bin Affan dan Ali bin Abi Ṭalib dalam kehidupan sehari-hari; menunjukkan sikap teguh pendirian dalam memegang prinsip kebenaran ajaran Islam sebagaimana khalifah Uṡman bin Affan dan Ali bin Abi Ṭalib</v>
      </c>
      <c r="AX15" s="184">
        <f>'EDIT TP'!$AZ$12</f>
        <v>0</v>
      </c>
      <c r="AY15" s="184">
        <f>'EDIT TP'!$AZ$13</f>
        <v>0</v>
      </c>
      <c r="AZ15" s="184">
        <f>'EDIT TP'!$AZ$14</f>
        <v>0</v>
      </c>
      <c r="BA15" s="184">
        <f>'EDIT TP'!$AZ$15</f>
        <v>0</v>
      </c>
      <c r="BB15" s="184">
        <f>'EDIT TP'!$AZ$16</f>
        <v>0</v>
      </c>
      <c r="BC15" s="184">
        <f>'EDIT TP'!$BA$17</f>
        <v>5</v>
      </c>
      <c r="BE15" s="184"/>
      <c r="BF15" s="182">
        <v>62</v>
      </c>
      <c r="BG15" s="184" t="str">
        <f>'EDIT TP'!$AZ$160</f>
        <v>mengeksplorasi pola irama, tempo, melodi dengan teknik dasar, menciptakan bunyi musik kreatif, dan merawat alat musik dengan baik.</v>
      </c>
      <c r="BH15" s="184" t="str">
        <f>'EDIT TP'!$AZ$161</f>
        <v>mengembangkan pola irama kreatif menggunakan anggota tubuh atau alat musik ritmis dengan menggali nilai kearifan lokal daerahnya.</v>
      </c>
      <c r="BI15" s="184" t="str">
        <f>'EDIT TP'!$AZ$162</f>
        <v>menunjukkan minat dan rasa ingin tahu tinggi melalui eksplorasi, riset sederhana, dan pengembangan ide dalam kegiatan bermusik.</v>
      </c>
      <c r="BJ15" s="184">
        <f>'EDIT TP'!$AZ$163</f>
        <v>0</v>
      </c>
      <c r="BK15" s="184">
        <f>'EDIT TP'!$AZ$164</f>
        <v>0</v>
      </c>
      <c r="BL15" s="184">
        <f>'EDIT TP'!$AZ$165</f>
        <v>0</v>
      </c>
      <c r="BM15" s="184">
        <f>'EDIT TP'!$AZ$166</f>
        <v>0</v>
      </c>
      <c r="BN15" s="184">
        <f>'EDIT TP'!$AZ$167</f>
        <v>0</v>
      </c>
      <c r="BO15" s="184">
        <f>'EDIT TP'!$AZ$168</f>
        <v>0</v>
      </c>
      <c r="BP15" s="184">
        <f>'EDIT TP'!$AZ$169</f>
        <v>0</v>
      </c>
      <c r="BQ15" s="184">
        <f>'EDIT TP'!$BA$170</f>
        <v>3</v>
      </c>
    </row>
    <row r="16" spans="1:69">
      <c r="J16" s="182">
        <v>62</v>
      </c>
      <c r="K16" s="184">
        <f t="shared" si="0"/>
        <v>621</v>
      </c>
      <c r="L16" s="184">
        <f t="shared" si="1"/>
        <v>622</v>
      </c>
      <c r="M16" s="184">
        <f t="shared" si="2"/>
        <v>623</v>
      </c>
      <c r="N16" s="184">
        <f t="shared" si="3"/>
        <v>624</v>
      </c>
      <c r="O16" s="184">
        <f t="shared" si="4"/>
        <v>625</v>
      </c>
      <c r="P16" s="184">
        <f t="shared" si="5"/>
        <v>626</v>
      </c>
      <c r="Q16" s="184">
        <f t="shared" si="6"/>
        <v>627</v>
      </c>
      <c r="R16" s="184">
        <f t="shared" si="7"/>
        <v>628</v>
      </c>
      <c r="S16" s="183"/>
      <c r="V16" s="183"/>
      <c r="Y16" s="183"/>
    </row>
    <row r="17" spans="10:69">
      <c r="J17" s="183"/>
      <c r="M17" s="183"/>
      <c r="P17" s="183"/>
      <c r="S17" s="183"/>
      <c r="V17" s="183"/>
      <c r="Y17" s="183"/>
    </row>
    <row r="18" spans="10:69">
      <c r="J18" s="183"/>
      <c r="M18" s="183"/>
      <c r="P18" s="183"/>
      <c r="S18" s="183"/>
      <c r="V18" s="183"/>
      <c r="Y18" s="183"/>
      <c r="AD18" s="478" t="s">
        <v>187</v>
      </c>
      <c r="AE18" s="478"/>
      <c r="AF18" s="478"/>
      <c r="AG18" s="478"/>
      <c r="AH18" s="478"/>
      <c r="AI18" s="478"/>
      <c r="AJ18" s="478"/>
      <c r="AK18" s="478"/>
      <c r="AL18" s="478"/>
      <c r="AM18" s="478"/>
      <c r="AN18" s="478"/>
      <c r="AR18" s="478" t="s">
        <v>182</v>
      </c>
      <c r="AS18" s="478"/>
      <c r="AT18" s="478"/>
      <c r="AU18" s="478"/>
      <c r="AV18" s="478"/>
      <c r="AW18" s="478"/>
      <c r="AX18" s="478"/>
      <c r="AY18" s="478"/>
      <c r="AZ18" s="478"/>
      <c r="BA18" s="478"/>
      <c r="BB18" s="478"/>
      <c r="BF18" s="478" t="s">
        <v>191</v>
      </c>
      <c r="BG18" s="478"/>
      <c r="BH18" s="478"/>
      <c r="BI18" s="478"/>
      <c r="BJ18" s="478"/>
      <c r="BK18" s="478"/>
      <c r="BL18" s="478"/>
      <c r="BM18" s="478"/>
      <c r="BN18" s="478"/>
      <c r="BO18" s="478"/>
      <c r="BP18" s="478"/>
    </row>
    <row r="19" spans="10:69">
      <c r="J19" s="183"/>
      <c r="M19" s="183"/>
      <c r="P19" s="183"/>
      <c r="S19" s="183"/>
      <c r="V19" s="183"/>
      <c r="Y19" s="183"/>
    </row>
    <row r="20" spans="10:69">
      <c r="J20" s="183"/>
      <c r="M20" s="183"/>
      <c r="P20" s="183"/>
      <c r="S20" s="183"/>
      <c r="V20" s="183"/>
      <c r="Y20" s="183"/>
      <c r="AC20" s="199" t="s">
        <v>201</v>
      </c>
      <c r="AD20" s="185" t="s">
        <v>202</v>
      </c>
      <c r="AE20" s="178" t="s">
        <v>216</v>
      </c>
      <c r="AF20" s="178" t="s">
        <v>217</v>
      </c>
      <c r="AG20" s="178" t="s">
        <v>218</v>
      </c>
      <c r="AH20" s="178" t="s">
        <v>219</v>
      </c>
      <c r="AI20" s="178" t="s">
        <v>220</v>
      </c>
      <c r="AJ20" s="178" t="s">
        <v>221</v>
      </c>
      <c r="AK20" s="178" t="s">
        <v>222</v>
      </c>
      <c r="AL20" s="178" t="s">
        <v>223</v>
      </c>
      <c r="AM20" s="178" t="s">
        <v>224</v>
      </c>
      <c r="AN20" s="178" t="s">
        <v>225</v>
      </c>
      <c r="AO20" s="185" t="s">
        <v>227</v>
      </c>
      <c r="AQ20" s="199" t="s">
        <v>201</v>
      </c>
      <c r="AR20" s="185" t="s">
        <v>202</v>
      </c>
      <c r="AS20" s="178" t="s">
        <v>216</v>
      </c>
      <c r="AT20" s="178" t="s">
        <v>217</v>
      </c>
      <c r="AU20" s="178" t="s">
        <v>218</v>
      </c>
      <c r="AV20" s="178" t="s">
        <v>219</v>
      </c>
      <c r="AW20" s="178" t="s">
        <v>220</v>
      </c>
      <c r="AX20" s="178" t="s">
        <v>221</v>
      </c>
      <c r="AY20" s="178" t="s">
        <v>222</v>
      </c>
      <c r="AZ20" s="178" t="s">
        <v>223</v>
      </c>
      <c r="BA20" s="178" t="s">
        <v>224</v>
      </c>
      <c r="BB20" s="178" t="s">
        <v>225</v>
      </c>
      <c r="BC20" s="185" t="s">
        <v>227</v>
      </c>
      <c r="BE20" s="199" t="s">
        <v>201</v>
      </c>
      <c r="BF20" s="185" t="s">
        <v>202</v>
      </c>
      <c r="BG20" s="178" t="s">
        <v>216</v>
      </c>
      <c r="BH20" s="178" t="s">
        <v>217</v>
      </c>
      <c r="BI20" s="178" t="s">
        <v>218</v>
      </c>
      <c r="BJ20" s="178" t="s">
        <v>219</v>
      </c>
      <c r="BK20" s="178" t="s">
        <v>220</v>
      </c>
      <c r="BL20" s="178" t="s">
        <v>221</v>
      </c>
      <c r="BM20" s="178" t="s">
        <v>222</v>
      </c>
      <c r="BN20" s="178" t="s">
        <v>223</v>
      </c>
      <c r="BO20" s="178" t="s">
        <v>224</v>
      </c>
      <c r="BP20" s="178" t="s">
        <v>225</v>
      </c>
      <c r="BQ20" s="185" t="s">
        <v>227</v>
      </c>
    </row>
    <row r="21" spans="10:69">
      <c r="J21" s="183"/>
      <c r="M21" s="183"/>
      <c r="P21" s="183"/>
      <c r="S21" s="183"/>
      <c r="V21" s="183"/>
      <c r="Y21" s="183"/>
      <c r="AC21" s="181" t="s">
        <v>169</v>
      </c>
      <c r="AD21" s="182">
        <v>11</v>
      </c>
      <c r="AE21" s="184" t="str">
        <f>'EDIT TP'!$C$109</f>
        <v>memahami informasi dari teks nonsastra dan pesan teks sastra secara aural dengan mengenali bunyi benda, memahami isi teks sederhana, memahami informasi dari teks dengan bantuan gambar, serta menyimpulkan informasi dari teks cerita bergambar.</v>
      </c>
      <c r="AF21" s="184" t="str">
        <f>'EDIT TP'!$C$110</f>
        <v>memahami bacaan dengan mengenali bentuk dan bunyi huruf, mengeja kombinasi huruf berawalan b, membaca suku kata berawalan h dan c, membaca kata berawalan ka–ko dan la–lo, serta menyimpulkan informasi dari gambar.</v>
      </c>
      <c r="AG21" s="184" t="str">
        <f>'EDIT TP'!$C$111</f>
        <v>merespons dengan baik dalam percakapan serta mengungkapkan perasaan dan gagasan secara lisan dengan memperkenalkan diri di depan orang banyak menggunakan volume dan artikulasi yang jelas, menjelaskan dan menceritakan gambar dengan suara jelas dan santun, serta mengelompokkan informasi pada gambar.</v>
      </c>
      <c r="AH21" s="184" t="str">
        <f>'EDIT TP'!$C$112</f>
        <v>menulis permulaan dengan benar melalui kata dan kalimat sederhana dengan menuliskan kata-kata sederhana, menuliskan kata berawalan huruf b, memahami penggunaan kalimat tanya, serta menulis kalimat tanya, perintah, dan larangan.</v>
      </c>
      <c r="AI21" s="184">
        <f>'EDIT TP'!$C$113</f>
        <v>0</v>
      </c>
      <c r="AJ21" s="184">
        <f>'EDIT TP'!$C$114</f>
        <v>0</v>
      </c>
      <c r="AK21" s="184">
        <f>'EDIT TP'!$C$115</f>
        <v>0</v>
      </c>
      <c r="AL21" s="184">
        <f>'EDIT TP'!$C$116</f>
        <v>0</v>
      </c>
      <c r="AM21" s="184">
        <f>'EDIT TP'!$C$117</f>
        <v>0</v>
      </c>
      <c r="AN21" s="184">
        <f>'EDIT TP'!$C$118</f>
        <v>0</v>
      </c>
      <c r="AO21" s="184">
        <f>'EDIT TP'!$D$119</f>
        <v>4</v>
      </c>
      <c r="AQ21" s="181" t="s">
        <v>169</v>
      </c>
      <c r="AR21" s="182">
        <v>112</v>
      </c>
      <c r="AS21" s="184" t="str">
        <f>'EDIT TP'!$C$24</f>
        <v>mensyukuri dirinya sebagai ciptaan Allah dengan pribadi yang istimewa</v>
      </c>
      <c r="AT21" s="184" t="str">
        <f>'EDIT TP'!$C$25</f>
        <v>mensyukuri pemeliharaan Allah pada dirinya melalui peran orang tua, keluarga, teman, dan guru</v>
      </c>
      <c r="AU21" s="184" t="str">
        <f>'EDIT TP'!$C$26</f>
        <v>mensyukuri anggota tubuhnya yang diciptakan Allah semua bermanfaat untuk tujuan mulia dan melakukan tanggung jawab memelihara tubuhnya</v>
      </c>
      <c r="AV21" s="184" t="str">
        <f>'EDIT TP'!$C$27</f>
        <v>menerima adanya perbedaan dan dapat hidup bersama dengan rukun di rumah dan di sekolah.</v>
      </c>
      <c r="AW21" s="184">
        <f>'EDIT TP'!$C$28</f>
        <v>0</v>
      </c>
      <c r="AX21" s="184">
        <f>'EDIT TP'!$C$29</f>
        <v>0</v>
      </c>
      <c r="AY21" s="184">
        <f>'EDIT TP'!$C$30</f>
        <v>0</v>
      </c>
      <c r="AZ21" s="184">
        <f>'EDIT TP'!$C$31</f>
        <v>0</v>
      </c>
      <c r="BA21" s="184">
        <f>'EDIT TP'!$C$32</f>
        <v>0</v>
      </c>
      <c r="BB21" s="184">
        <f>'EDIT TP'!$C$33</f>
        <v>0</v>
      </c>
      <c r="BC21" s="184">
        <f>'EDIT TP'!$D$34</f>
        <v>4</v>
      </c>
      <c r="BE21" s="181" t="s">
        <v>169</v>
      </c>
      <c r="BF21" s="182">
        <v>11</v>
      </c>
      <c r="BG21" s="184" t="str">
        <f>'EDIT TP'!$C$177</f>
        <v>mengenal tari sebagai media komunikasi dan mengeksplorasi gerak sederhana di tempat dan berpindah dengan kesadaran diri.</v>
      </c>
      <c r="BH21" s="184" t="str">
        <f>'EDIT TP'!$C$178</f>
        <v>mengidentifikasi unsur gerak, ruang, dan waktu dalam tari sederhana serta mengungkapkan pencapaian diri secara lisan dan gerak.</v>
      </c>
      <c r="BI21" s="184">
        <f>'EDIT TP'!$C$179</f>
        <v>0</v>
      </c>
      <c r="BJ21" s="184">
        <f>'EDIT TP'!$C$180</f>
        <v>0</v>
      </c>
      <c r="BK21" s="184">
        <f>'EDIT TP'!$C$181</f>
        <v>0</v>
      </c>
      <c r="BL21" s="184">
        <f>'EDIT TP'!$C$182</f>
        <v>0</v>
      </c>
      <c r="BM21" s="184">
        <f>'EDIT TP'!$C$183</f>
        <v>0</v>
      </c>
      <c r="BN21" s="184">
        <f>'EDIT TP'!$C$184</f>
        <v>0</v>
      </c>
      <c r="BO21" s="184">
        <f>'EDIT TP'!$C$185</f>
        <v>0</v>
      </c>
      <c r="BP21" s="184">
        <f>'EDIT TP'!$C$186</f>
        <v>0</v>
      </c>
      <c r="BQ21" s="184">
        <f>'EDIT TP'!$D$187</f>
        <v>2</v>
      </c>
    </row>
    <row r="22" spans="10:69">
      <c r="J22" s="183"/>
      <c r="M22" s="183"/>
      <c r="P22" s="183"/>
      <c r="S22" s="183"/>
      <c r="V22" s="183"/>
      <c r="Y22" s="183"/>
      <c r="AC22" s="184"/>
      <c r="AD22" s="182">
        <v>12</v>
      </c>
      <c r="AE22" s="184" t="str">
        <f>'EDIT TP'!$G$109</f>
        <v>memahami dan menyimpulkan informasi dari teks nonsastra dan pesan teks sastra secara aural, menjelaskan penggunaan kata ajaib, memahami perbedaan tokoh, ide pokok, serta memahami instruksi sederhana yang didengar.</v>
      </c>
      <c r="AF22" s="184" t="str">
        <f>'EDIT TP'!$G$110</f>
        <v xml:space="preserve">membaca kata-kata sederhana dengan fasih serta memahami bacaan dengan membaca kata berawalan m, mengenali dan memahami 4 kata ajaib, membaca kalimat sesuai intonasi tanda baca, menunjukkan suku kata berawalan g pada nama benda dan binatang, </v>
      </c>
      <c r="AG22" s="184" t="str">
        <f>'EDIT TP'!$G$111</f>
        <v>merespons dengan baik dalam percakapan serta mengungkapkan gagasan secara lisan dengan berbicara sopan menggunakan 4 kata ajaib, menjelaskan hubungan sebab-akibat sederhana dari fenomena, serta berpendapat tentang letak benda dengan jelas dan sopan.</v>
      </c>
      <c r="AH22" s="184" t="str">
        <f>'EDIT TP'!$G$112</f>
        <v>menuliskan kata berawalan huruf m, menulis atau menggambar simpulan dari bacaan, menuliskan kata yang sering ditemui sehari-hari, serta menuliskan letak benda yang dikenali dengan baik.</v>
      </c>
      <c r="AI22" s="184">
        <f>'EDIT TP'!$G$113</f>
        <v>0</v>
      </c>
      <c r="AJ22" s="184">
        <f>'EDIT TP'!$G$114</f>
        <v>0</v>
      </c>
      <c r="AK22" s="184">
        <f>'EDIT TP'!$G$115</f>
        <v>0</v>
      </c>
      <c r="AL22" s="184">
        <f>'EDIT TP'!$G$116</f>
        <v>0</v>
      </c>
      <c r="AM22" s="184">
        <f>'EDIT TP'!$G$117</f>
        <v>0</v>
      </c>
      <c r="AN22" s="184">
        <f>'EDIT TP'!$G$118</f>
        <v>0</v>
      </c>
      <c r="AO22" s="184">
        <f>'EDIT TP'!$H$119</f>
        <v>4</v>
      </c>
      <c r="AQ22" s="184"/>
      <c r="AR22" s="182">
        <v>122</v>
      </c>
      <c r="AS22" s="184" t="str">
        <f>'EDIT TP'!$G$24</f>
        <v>rajin datang ke sekolah minggu, menolong teman, dan membawa Alkitab ke gereja</v>
      </c>
      <c r="AT22" s="184" t="str">
        <f>'EDIT TP'!$G$25</f>
        <v>menerima keragaman, suku dan agama di sekolah dan di tempat tinggalnya sebagai anugerah Allah.</v>
      </c>
      <c r="AU22" s="184" t="str">
        <f>'EDIT TP'!$G$26</f>
        <v>mensyukuri kuasa Allah di dalam seluruh peristiwa alam.</v>
      </c>
      <c r="AV22" s="184" t="str">
        <f>'EDIT TP'!$G$27</f>
        <v>melakukan tindakan sederhana dalam upaya tanggung jawab terhadap lingkungan sekitar keluarga.</v>
      </c>
      <c r="AW22" s="184">
        <f>'EDIT TP'!$G$28</f>
        <v>0</v>
      </c>
      <c r="AX22" s="184">
        <f>'EDIT TP'!$G$29</f>
        <v>0</v>
      </c>
      <c r="AY22" s="184">
        <f>'EDIT TP'!$G$30</f>
        <v>0</v>
      </c>
      <c r="AZ22" s="184">
        <f>'EDIT TP'!$G$31</f>
        <v>0</v>
      </c>
      <c r="BA22" s="184">
        <f>'EDIT TP'!$G$32</f>
        <v>0</v>
      </c>
      <c r="BB22" s="184">
        <f>'EDIT TP'!$G$33</f>
        <v>0</v>
      </c>
      <c r="BC22" s="184">
        <f>'EDIT TP'!$H$34</f>
        <v>4</v>
      </c>
      <c r="BE22" s="184"/>
      <c r="BF22" s="182">
        <v>12</v>
      </c>
      <c r="BG22" s="184" t="str">
        <f>'EDIT TP'!$G$177</f>
        <v>meragakan gerak sederhana dengan etika penampil dan penonton, serta percaya diri mengekspresikan ide dan perasaan.</v>
      </c>
      <c r="BH22" s="184" t="str">
        <f>'EDIT TP'!$G$178</f>
        <v>melakukan gerak tari sederhana di tempat dan berpindah dengan memperhatikan ruang, waktu, dan tenaga secara terpadu.</v>
      </c>
      <c r="BI22" s="184" t="str">
        <f>'EDIT TP'!$G$179</f>
        <v>menunjukkan rasa ingin tahu dan antusiasme dalam mengikuti aktivitas pembelajaran tari dengan penuh semangat.</v>
      </c>
      <c r="BJ22" s="184">
        <f>'EDIT TP'!$G$180</f>
        <v>0</v>
      </c>
      <c r="BK22" s="184">
        <f>'EDIT TP'!$G$181</f>
        <v>0</v>
      </c>
      <c r="BL22" s="184">
        <f>'EDIT TP'!$G$182</f>
        <v>0</v>
      </c>
      <c r="BM22" s="184">
        <f>'EDIT TP'!$G$183</f>
        <v>0</v>
      </c>
      <c r="BN22" s="184">
        <f>'EDIT TP'!$G$184</f>
        <v>0</v>
      </c>
      <c r="BO22" s="184">
        <f>'EDIT TP'!$G$185</f>
        <v>0</v>
      </c>
      <c r="BP22" s="184">
        <f>'EDIT TP'!$G$186</f>
        <v>0</v>
      </c>
      <c r="BQ22" s="184">
        <f>'EDIT TP'!$H$187</f>
        <v>3</v>
      </c>
    </row>
    <row r="23" spans="10:69">
      <c r="AC23" s="181" t="s">
        <v>170</v>
      </c>
      <c r="AD23" s="182">
        <v>21</v>
      </c>
      <c r="AE23" s="184" t="str">
        <f>'EDIT TP'!$L$109</f>
        <v>memahami informasi dari teks nonsastra dan pesan teks sastra secara aural dengan memahami instruksi sederhana, memahami perasaan tokoh dalam cerita, serta mengidentifikasi informasi pada sebuah kalimat.</v>
      </c>
      <c r="AF23" s="184" t="str">
        <f>'EDIT TP'!$L$110</f>
        <v>membaca kata-kata sederhana dengan fasih serta memahami bacaan dengan menyebutkan fungsi tanda titik dan tanda seru, menyebutkan dan membaca kata sederhana yang sering ditemui sehari-hari, serta mengucapkannya dengan benar.</v>
      </c>
      <c r="AG23" s="184" t="str">
        <f>'EDIT TP'!$L$111</f>
        <v>merespons dengan baik dalam percakapan, mengungkapkan perasaan dan gagasan melalui cerita pengalaman pribadi, serta menanggapi komentar dengan santun menggunakan suara jelas, intonasi tepat, dan volume sesuai tentang beragam topik.</v>
      </c>
      <c r="AH23" s="184" t="str">
        <f>'EDIT TP'!$L$112</f>
        <v>menulis kata dan kalimat sederhana menggunakan huruf kapital, tanda baca, dan spasi yang tepat, menulis teks sederhana berupa cerita maupun kalimat dengan pola subjek, predikat, objek, serta  membedakan fakta dan opini dalam tulisan sederhana.</v>
      </c>
      <c r="AI23" s="184">
        <f>'EDIT TP'!$L$113</f>
        <v>0</v>
      </c>
      <c r="AJ23" s="184">
        <f>'EDIT TP'!$L$114</f>
        <v>0</v>
      </c>
      <c r="AK23" s="184">
        <f>'EDIT TP'!$L$115</f>
        <v>0</v>
      </c>
      <c r="AL23" s="184">
        <f>'EDIT TP'!$L$116</f>
        <v>0</v>
      </c>
      <c r="AM23" s="184">
        <f>'EDIT TP'!$L$117</f>
        <v>0</v>
      </c>
      <c r="AN23" s="184">
        <f>'EDIT TP'!$L$118</f>
        <v>0</v>
      </c>
      <c r="AO23" s="184">
        <f>'EDIT TP'!$M$119</f>
        <v>4</v>
      </c>
      <c r="AQ23" s="181" t="s">
        <v>170</v>
      </c>
      <c r="AR23" s="182">
        <v>212</v>
      </c>
      <c r="AS23" s="184" t="str">
        <f>'EDIT TP'!$L$24</f>
        <v>memahami Allah menciptakan dirinya berada di tengah-tengah keluarga, teman, dan guru sebagai orang-orang terdekat yang berinteraksi dengan dirinya</v>
      </c>
      <c r="AT23" s="184" t="str">
        <f>'EDIT TP'!$L$25</f>
        <v>memahami pemeliharaan Allah pada dirinya melalui kehadiran orang tua, keluarga, teman, dan guru serta melakukan interaksi yang baik dengan mereka.</v>
      </c>
      <c r="AU23" s="184" t="str">
        <f>'EDIT TP'!$L$26</f>
        <v>memahami anggota tubuhnya yang diciptakan Allah semua bermanfaat untuk tujuan mulia dan melakukan tanggung jawab memelihara tubuhnya.</v>
      </c>
      <c r="AV23" s="184" t="str">
        <f>'EDIT TP'!$L$27</f>
        <v>mensyukuri adanya perbedaan dan dapat hidup bersama dengan rukun dengan semua orang di sekitarnya.</v>
      </c>
      <c r="AW23" s="184">
        <f>'EDIT TP'!$L$28</f>
        <v>0</v>
      </c>
      <c r="AX23" s="184">
        <f>'EDIT TP'!$L$29</f>
        <v>0</v>
      </c>
      <c r="AY23" s="184">
        <f>'EDIT TP'!$L$30</f>
        <v>0</v>
      </c>
      <c r="AZ23" s="184">
        <f>'EDIT TP'!$L$31</f>
        <v>0</v>
      </c>
      <c r="BA23" s="184">
        <f>'EDIT TP'!$L$32</f>
        <v>0</v>
      </c>
      <c r="BB23" s="184">
        <f>'EDIT TP'!$L$33</f>
        <v>0</v>
      </c>
      <c r="BC23" s="184">
        <f>'EDIT TP'!$M$34</f>
        <v>4</v>
      </c>
      <c r="BE23" s="181" t="s">
        <v>170</v>
      </c>
      <c r="BF23" s="182">
        <v>21</v>
      </c>
      <c r="BG23" s="184" t="str">
        <f>'EDIT TP'!$L$177</f>
        <v>memahami tari sebagai komunikasi dan mengeksplorasi unsur gerak, ruang, tenaga, waktu di tempat dan berpindah dengan percaya diri.</v>
      </c>
      <c r="BH23" s="184" t="str">
        <f>'EDIT TP'!$L$178</f>
        <v>mengidentifikasi unsur gerak, ruang, tenaga, waktu dalam tari serta mengemukakan pencapaian diri secara lisan, tulisan, dan kinestetik.</v>
      </c>
      <c r="BI23" s="184">
        <f>'EDIT TP'!$L$179</f>
        <v>0</v>
      </c>
      <c r="BJ23" s="184">
        <f>'EDIT TP'!$L$180</f>
        <v>0</v>
      </c>
      <c r="BK23" s="184">
        <f>'EDIT TP'!$L$181</f>
        <v>0</v>
      </c>
      <c r="BL23" s="184">
        <f>'EDIT TP'!$L$182</f>
        <v>0</v>
      </c>
      <c r="BM23" s="184">
        <f>'EDIT TP'!$L$183</f>
        <v>0</v>
      </c>
      <c r="BN23" s="184">
        <f>'EDIT TP'!$L$184</f>
        <v>0</v>
      </c>
      <c r="BO23" s="184">
        <f>'EDIT TP'!$L$185</f>
        <v>0</v>
      </c>
      <c r="BP23" s="184">
        <f>'EDIT TP'!$L$186</f>
        <v>0</v>
      </c>
      <c r="BQ23" s="184">
        <f>'EDIT TP'!$M$187</f>
        <v>2</v>
      </c>
    </row>
    <row r="24" spans="10:69">
      <c r="AC24" s="184"/>
      <c r="AD24" s="182">
        <v>22</v>
      </c>
      <c r="AE24" s="184" t="str">
        <f>'EDIT TP'!$P$109</f>
        <v>memahami informasi teks nonsastra dan pesan teks sastra secara aural dengan memahami perbedaan tokoh, menyebutkan instruksi secara lisan, menyebutkan kalimat ajakan dari media audio, serta memahami instruksi lisan yang berkaitan dengan topik tertentu.</v>
      </c>
      <c r="AF24" s="184" t="str">
        <f>'EDIT TP'!$P$110</f>
        <v>membaca kata-kata sederhana dengan fasih serta mengenali kata baru melalui tabel dan gambar, menemukan informasi pada bacaan, menjelaskan kata baru dengan bantuan visual, menyebutkan fungsi tanda koma, serta menjelaskan informasi dari bacaan.</v>
      </c>
      <c r="AG24" s="184" t="str">
        <f>'EDIT TP'!$P$111</f>
        <v>merespons dengan baik dalam percakapan serta mengungkapkan perasaan dan gagasan secara lisan dengan menceritakan kembali teks narasi yang dibaca serta berbicara sopan menggunakan kata maaf, tolong, permisi, silakan, dan terima kasih.</v>
      </c>
      <c r="AH24" s="184" t="str">
        <f>'EDIT TP'!$P$112</f>
        <v>menulis permulaan dengan benar melalui kata dan kalimat sederhana dengan menuliskan perbedaan gambar serta membuat beberapa kalimat sederhana pada teks tentang topik tertentu.</v>
      </c>
      <c r="AI24" s="184">
        <f>'EDIT TP'!$P$113</f>
        <v>0</v>
      </c>
      <c r="AJ24" s="184">
        <f>'EDIT TP'!$P$114</f>
        <v>0</v>
      </c>
      <c r="AK24" s="184">
        <f>'EDIT TP'!$P$115</f>
        <v>0</v>
      </c>
      <c r="AL24" s="184">
        <f>'EDIT TP'!$P$116</f>
        <v>0</v>
      </c>
      <c r="AM24" s="184">
        <f>'EDIT TP'!$P$117</f>
        <v>0</v>
      </c>
      <c r="AN24" s="184">
        <f>'EDIT TP'!$P$118</f>
        <v>0</v>
      </c>
      <c r="AO24" s="184">
        <f>'EDIT TP'!$Q$119</f>
        <v>4</v>
      </c>
      <c r="AQ24" s="184"/>
      <c r="AR24" s="182">
        <v>222</v>
      </c>
      <c r="AS24" s="184" t="str">
        <f>'EDIT TP'!$P$24</f>
        <v>tekun beribadah di sekolah minggu, menolong teman, dan membaca Alkitab.</v>
      </c>
      <c r="AT24" s="184" t="str">
        <f>'EDIT TP'!$P$25</f>
        <v>bersikap toleran terhadap orang lain yang berbeda suku dan agama dengan dirinya.</v>
      </c>
      <c r="AU24" s="184" t="str">
        <f>'EDIT TP'!$P$26</f>
        <v>memahami kuasa Allah di dalam seluruh peristiwa dan gejala alam.</v>
      </c>
      <c r="AV24" s="184" t="str">
        <f>'EDIT TP'!$P$27</f>
        <v>melakukan tindakan sederhana dalam upaya tanggung jawab terhadap alam di lingkungan sekitar sekolah.</v>
      </c>
      <c r="AW24" s="184">
        <f>'EDIT TP'!$P$28</f>
        <v>0</v>
      </c>
      <c r="AX24" s="184">
        <f>'EDIT TP'!$P$29</f>
        <v>0</v>
      </c>
      <c r="AY24" s="184">
        <f>'EDIT TP'!$P$30</f>
        <v>0</v>
      </c>
      <c r="AZ24" s="184">
        <f>'EDIT TP'!$P$31</f>
        <v>0</v>
      </c>
      <c r="BA24" s="184">
        <f>'EDIT TP'!$P$32</f>
        <v>0</v>
      </c>
      <c r="BB24" s="184">
        <f>'EDIT TP'!$P$33</f>
        <v>0</v>
      </c>
      <c r="BC24" s="184">
        <f>'EDIT TP'!$Q$34</f>
        <v>4</v>
      </c>
      <c r="BE24" s="184"/>
      <c r="BF24" s="182">
        <v>22</v>
      </c>
      <c r="BG24" s="184" t="str">
        <f>'EDIT TP'!$P$177</f>
        <v>menampilkan karya gerak dengan etika panggung yang baik dari sisi penampil dan penonton, dengan percaya diri dalam menyampaikan ide dan perasaan.</v>
      </c>
      <c r="BH24" s="184" t="str">
        <f>'EDIT TP'!$P$178</f>
        <v>menciptakan rangkaian gerak tari sederhana di tempat dan berpindah yang memiliki kesatuan gerak indah sesuai unsur tari.</v>
      </c>
      <c r="BI24" s="184" t="str">
        <f>'EDIT TP'!$P$179</f>
        <v>menunjukkan rasa ingin tahu dan antusiasme dalam menyelesaikan aktivitas pembelajaran tari secara mandiri dan percaya diri.</v>
      </c>
      <c r="BJ24" s="184">
        <f>'EDIT TP'!$P$180</f>
        <v>0</v>
      </c>
      <c r="BK24" s="184">
        <f>'EDIT TP'!$P$181</f>
        <v>0</v>
      </c>
      <c r="BL24" s="184">
        <f>'EDIT TP'!$P$182</f>
        <v>0</v>
      </c>
      <c r="BM24" s="184">
        <f>'EDIT TP'!$P$183</f>
        <v>0</v>
      </c>
      <c r="BN24" s="184">
        <f>'EDIT TP'!$P$184</f>
        <v>0</v>
      </c>
      <c r="BO24" s="184">
        <f>'EDIT TP'!$P$185</f>
        <v>0</v>
      </c>
      <c r="BP24" s="184">
        <f>'EDIT TP'!$P$186</f>
        <v>0</v>
      </c>
      <c r="BQ24" s="184">
        <f>'EDIT TP'!$Q$187</f>
        <v>3</v>
      </c>
    </row>
    <row r="25" spans="10:69">
      <c r="AC25" s="181" t="s">
        <v>171</v>
      </c>
      <c r="AD25" s="182">
        <v>31</v>
      </c>
      <c r="AE25" s="184" t="str">
        <f>'EDIT TP'!$U$109</f>
        <v>memahami ide pokok informasi dari teks nonsastra yang didengarkan, mengidentifikasi tokoh, latar, dan alur cerita, menyimpulkan isi cerita, menyebutkan pesan moral, serta menyusun urutan kejadian dalam cerita yang diperdengarkan.</v>
      </c>
      <c r="AF25" s="184" t="str">
        <f>'EDIT TP'!$U$110</f>
        <v>menyampaikan pengalaman pribadi secara runtut, memperkenalkan diri dan keluarga dengan percaya diri, berlatih berpendapat serta menanggapi pendapat teman dengan sopan melalui bercerita, diskusi kelompok, bermain peran, dan presentasi sederhana.</v>
      </c>
      <c r="AG25" s="184" t="str">
        <f>'EDIT TP'!$U$111</f>
        <v>membaca teks dengan intonasi, lafal, dan jeda yang tepat, menjawab pertanyaan bacaan, menandai informasi penting, menulis makna kosakata baru, membuat ringkasan isi bacaan, serta mengelompokkan informasi, membandingkan dua teks dengan topik serupa.</v>
      </c>
      <c r="AH25" s="184" t="str">
        <f>'EDIT TP'!$U$112</f>
        <v>menulis berbagai tipe teks sederhana dengan struktur yang runtut, menggunakan ejaan dan tanda baca yang benar, menyunting tulisan sederhana, serta menyampaikan isi tulisan secara lisan dengan baik.</v>
      </c>
      <c r="AI25" s="184">
        <f>'EDIT TP'!$U$113</f>
        <v>0</v>
      </c>
      <c r="AJ25" s="184">
        <f>'EDIT TP'!$U$114</f>
        <v>0</v>
      </c>
      <c r="AK25" s="184">
        <f>'EDIT TP'!$U$115</f>
        <v>0</v>
      </c>
      <c r="AL25" s="184">
        <f>'EDIT TP'!$U$116</f>
        <v>0</v>
      </c>
      <c r="AM25" s="184">
        <f>'EDIT TP'!$U$117</f>
        <v>0</v>
      </c>
      <c r="AN25" s="184">
        <f>'EDIT TP'!$U$118</f>
        <v>0</v>
      </c>
      <c r="AO25" s="184">
        <f>'EDIT TP'!$V$119</f>
        <v>4</v>
      </c>
      <c r="AQ25" s="181" t="s">
        <v>171</v>
      </c>
      <c r="AR25" s="182">
        <v>312</v>
      </c>
      <c r="AS25" s="184" t="str">
        <f>'EDIT TP'!$U$24</f>
        <v>memahami Allah sebagai pencipta manusia, flora, fauna, alam dan gejalanya. melakukan tindakan sederhana menghormati orang tua dan orang yang lebih tua, serta menjaga kerukunan di rumah dan di sekolah.</v>
      </c>
      <c r="AT25" s="184" t="str">
        <f>'EDIT TP'!$U$25</f>
        <v>memahami pemeliharaan Allah dan bertanggung jawab merawat dirinya, serta mengasihi dan menghargai keluarga, teman, dan guru.</v>
      </c>
      <c r="AU25" s="184" t="str">
        <f>'EDIT TP'!$U$26</f>
        <v>memahami manfaat tiap anggota tubuhnya untuk tujuan memuliakan Allah.</v>
      </c>
      <c r="AV25" s="184" t="str">
        <f>'EDIT TP'!$U$27</f>
        <v>menunjukkan sikap bertanggung jawab menjaga tubuh untuk tetap sehat</v>
      </c>
      <c r="AW25" s="184">
        <f>'EDIT TP'!$U$28</f>
        <v>0</v>
      </c>
      <c r="AX25" s="184">
        <f>'EDIT TP'!$U$29</f>
        <v>0</v>
      </c>
      <c r="AY25" s="184">
        <f>'EDIT TP'!$U$30</f>
        <v>0</v>
      </c>
      <c r="AZ25" s="184">
        <f>'EDIT TP'!$U$31</f>
        <v>0</v>
      </c>
      <c r="BA25" s="184">
        <f>'EDIT TP'!$U$32</f>
        <v>0</v>
      </c>
      <c r="BB25" s="184">
        <f>'EDIT TP'!$U$33</f>
        <v>0</v>
      </c>
      <c r="BC25" s="184">
        <f>'EDIT TP'!$V$34</f>
        <v>4</v>
      </c>
      <c r="BE25" s="181" t="s">
        <v>171</v>
      </c>
      <c r="BF25" s="182">
        <v>31</v>
      </c>
      <c r="BG25" s="184" t="str">
        <f>'EDIT TP'!$U$177</f>
        <v>mengamati bentuk penyajian tari dan mengeksplorasi unsur tari dengan level gerak serta arah hadap sederhana.</v>
      </c>
      <c r="BH25" s="184" t="str">
        <f>'EDIT TP'!$U$178</f>
        <v>mengidentifikasi unsur tari dengan level gerak dan arah hadap serta menilai kemampuan diri dalam aktivitas tari.</v>
      </c>
      <c r="BI25" s="184">
        <f>'EDIT TP'!$U$179</f>
        <v>0</v>
      </c>
      <c r="BJ25" s="184">
        <f>'EDIT TP'!$U$180</f>
        <v>0</v>
      </c>
      <c r="BK25" s="184">
        <f>'EDIT TP'!$U$181</f>
        <v>0</v>
      </c>
      <c r="BL25" s="184">
        <f>'EDIT TP'!$U$182</f>
        <v>0</v>
      </c>
      <c r="BM25" s="184">
        <f>'EDIT TP'!$U$183</f>
        <v>0</v>
      </c>
      <c r="BN25" s="184">
        <f>'EDIT TP'!$U$184</f>
        <v>0</v>
      </c>
      <c r="BO25" s="184">
        <f>'EDIT TP'!$U$185</f>
        <v>0</v>
      </c>
      <c r="BP25" s="184">
        <f>'EDIT TP'!$U$186</f>
        <v>0</v>
      </c>
      <c r="BQ25" s="184">
        <f>'EDIT TP'!$V$187</f>
        <v>2</v>
      </c>
    </row>
    <row r="26" spans="10:69">
      <c r="AC26" s="184"/>
      <c r="AD26" s="182">
        <v>32</v>
      </c>
      <c r="AE26" s="184" t="str">
        <f>'EDIT TP'!$Y$109</f>
        <v>memahami ide pokok dari teks nonsastra dan isi teks sastra yang didengarkan, mengidentifikasi  petunjuk lisan, menyimpulkan isi dan tujuan iklan layanan masyarakat, menemukan pesan moral cerita audiovisual, membedakan fakta dan pendapat dalam iklan.</v>
      </c>
      <c r="AF26" s="184" t="str">
        <f>'EDIT TP'!$Y$110</f>
        <v>menyajikan pendapat dengan pilihan kata dan gestur yang sesuai, menggunakan volume dan intonasi yang tepat, menyampaikan pendapat berdasarkan gambar yang diamati, menyampaikan laporan sederhana secara lisan, serta melakukan wawancara sederhana.</v>
      </c>
      <c r="AG26" s="184" t="str">
        <f>'EDIT TP'!$Y$111</f>
        <v>memahami ide pokok, ide pendukung, pesan, dan informasi dari bacaan, mengurutkan langkah-langkah dalam teks prosedur, mengidentifikasi informasi pokok dalam pengumuman, menjelaskan isi aturan tertulis, serta menyimpulkan isi teks fungsional.</v>
      </c>
      <c r="AH26" s="184" t="str">
        <f>'EDIT TP'!$Y$112</f>
        <v>menulis teks prosedur dengan urutan yang tepat, menyusun pengumuman sederhana tentang kegiatan sekolah, menulis surat pribadi dengan format yang benar, menggunakan kata penghubung dan kata kerja imperatif.</v>
      </c>
      <c r="AI26" s="184">
        <f>'EDIT TP'!$Y$113</f>
        <v>0</v>
      </c>
      <c r="AJ26" s="184">
        <f>'EDIT TP'!$Y$114</f>
        <v>0</v>
      </c>
      <c r="AK26" s="184">
        <f>'EDIT TP'!$Y$115</f>
        <v>0</v>
      </c>
      <c r="AL26" s="184">
        <f>'EDIT TP'!$Y$116</f>
        <v>0</v>
      </c>
      <c r="AM26" s="184">
        <f>'EDIT TP'!$Y$117</f>
        <v>0</v>
      </c>
      <c r="AN26" s="184">
        <f>'EDIT TP'!$Y$118</f>
        <v>0</v>
      </c>
      <c r="AO26" s="184">
        <f>'EDIT TP'!$Z$119</f>
        <v>4</v>
      </c>
      <c r="AQ26" s="184"/>
      <c r="AR26" s="182">
        <v>322</v>
      </c>
      <c r="AS26" s="184" t="str">
        <f>'EDIT TP'!$Y$24</f>
        <v>berperan serta dalam pelayanan di sekolah minggu</v>
      </c>
      <c r="AT26" s="184" t="str">
        <f>'EDIT TP'!$Y$25</f>
        <v>memahami dan menerima keragaman suku, budaya, dan agama dengan menunjukkan sikap toleran kepada sesama</v>
      </c>
      <c r="AU26" s="184" t="str">
        <f>'EDIT TP'!$Y$26</f>
        <v>memahami bahwa Allah yang mengatur seluruh isi bumi, baik iklim, cuaca maupun peristiwa gejala alam</v>
      </c>
      <c r="AV26" s="184" t="str">
        <f>'EDIT TP'!$Y$27</f>
        <v>memahami dan bertanggung jawab terhadap alam ciptaan Allah dan segala isinya di lingkungan sekitarnya</v>
      </c>
      <c r="AW26" s="184">
        <f>'EDIT TP'!$Y$28</f>
        <v>0</v>
      </c>
      <c r="AX26" s="184">
        <f>'EDIT TP'!$Y$29</f>
        <v>0</v>
      </c>
      <c r="AY26" s="184">
        <f>'EDIT TP'!$Y$30</f>
        <v>0</v>
      </c>
      <c r="AZ26" s="184">
        <f>'EDIT TP'!$Y$31</f>
        <v>0</v>
      </c>
      <c r="BA26" s="184">
        <f>'EDIT TP'!$Y$32</f>
        <v>0</v>
      </c>
      <c r="BB26" s="184">
        <f>'EDIT TP'!$Y$33</f>
        <v>0</v>
      </c>
      <c r="BC26" s="184">
        <f>'EDIT TP'!$Z$34</f>
        <v>4</v>
      </c>
      <c r="BE26" s="184"/>
      <c r="BF26" s="182">
        <v>32</v>
      </c>
      <c r="BG26" s="184" t="str">
        <f>'EDIT TP'!$Y$177</f>
        <v>meragakan tari secara berkelompok dengan bekerja sama dan saling menghargai untuk mencapai tujuan bersama.</v>
      </c>
      <c r="BH26" s="184" t="str">
        <f>'EDIT TP'!$Y$178</f>
        <v>mengembangkan gerak tari sederhana dengan unsur tari, level, dan perubahan arah hadap secara terpadu.</v>
      </c>
      <c r="BI26" s="184" t="str">
        <f>'EDIT TP'!$Y$179</f>
        <v>menunjukkan rasa ingin tahu dan usaha dalam menyelesaikan aktivitas pembelajaran tari dengan sungguh-sungguh.</v>
      </c>
      <c r="BJ26" s="184">
        <f>'EDIT TP'!$Y$180</f>
        <v>0</v>
      </c>
      <c r="BK26" s="184">
        <f>'EDIT TP'!$Y$181</f>
        <v>0</v>
      </c>
      <c r="BL26" s="184">
        <f>'EDIT TP'!$Y$182</f>
        <v>0</v>
      </c>
      <c r="BM26" s="184">
        <f>'EDIT TP'!$Y$183</f>
        <v>0</v>
      </c>
      <c r="BN26" s="184">
        <f>'EDIT TP'!$Y$184</f>
        <v>0</v>
      </c>
      <c r="BO26" s="184">
        <f>'EDIT TP'!$Y$185</f>
        <v>0</v>
      </c>
      <c r="BP26" s="184">
        <f>'EDIT TP'!$Y$186</f>
        <v>0</v>
      </c>
      <c r="BQ26" s="184">
        <f>'EDIT TP'!$Z$187</f>
        <v>3</v>
      </c>
    </row>
    <row r="27" spans="10:69">
      <c r="AC27" s="181" t="s">
        <v>172</v>
      </c>
      <c r="AD27" s="182">
        <v>41</v>
      </c>
      <c r="AE27" s="184" t="str">
        <f>'EDIT TP'!$AD$109</f>
        <v>memahami ide pokok suatu informasi dari teks nonsastra berbentuk teks aural; memahami isi teks sastra berbentuk teks aural.</v>
      </c>
      <c r="AF27" s="184" t="str">
        <f>'EDIT TP'!$AD$110</f>
        <v>membaca kata-kata baru dengan fasih dari bacaan dan/atau tayangan yang dipirsa, memahami ide pokok, ide pendukung, pesan, dan informasi dalam teks sastra dan nonsastra berbentuk cetak dan/atau elektronik; memahami pesan dan informasi yang ada dalam teks.</v>
      </c>
      <c r="AG27" s="184" t="str">
        <f>'EDIT TP'!$AD$111</f>
        <v>menyajikan pendapat dengan pilihan kata dan sikap tubuh/gestur yang sesuai, menggunakan volume dan intonasi yang tepat sesuai konteks, terlibat secara aktif dalam diskusi sesuai tata cara Menceritakan Kembali informasi dari teks yang dibaca atau didengar.</v>
      </c>
      <c r="AH27" s="184" t="str">
        <f>'EDIT TP'!$AD$112</f>
        <v>menulis teks dengan kalimat dan kata-kata yang dipilih dan ditata secara cermat., menggunakan kaidah kebahasaan : kalimat efektif;</v>
      </c>
      <c r="AI27" s="184">
        <f>'EDIT TP'!$AD$113</f>
        <v>0</v>
      </c>
      <c r="AJ27" s="184">
        <f>'EDIT TP'!$AD$114</f>
        <v>0</v>
      </c>
      <c r="AK27" s="184">
        <f>'EDIT TP'!$AD$115</f>
        <v>0</v>
      </c>
      <c r="AL27" s="184">
        <f>'EDIT TP'!$AD$116</f>
        <v>0</v>
      </c>
      <c r="AM27" s="184">
        <f>'EDIT TP'!$AD$117</f>
        <v>0</v>
      </c>
      <c r="AN27" s="184">
        <f>'EDIT TP'!$AD$118</f>
        <v>0</v>
      </c>
      <c r="AO27" s="184">
        <f>'EDIT TP'!$AE$119</f>
        <v>4</v>
      </c>
      <c r="AQ27" s="181" t="s">
        <v>172</v>
      </c>
      <c r="AR27" s="182">
        <v>412</v>
      </c>
      <c r="AS27" s="184" t="str">
        <f>'EDIT TP'!$AD$24</f>
        <v>meyakini Allah pencipta hadir dalam kehidupan manusia: perempuan dan laki-laki.</v>
      </c>
      <c r="AT27" s="184" t="str">
        <f>'EDIT TP'!$AD$25</f>
        <v>memahami bahwa manusia membutuhkan pemeliharaan Allah</v>
      </c>
      <c r="AU27" s="184" t="str">
        <f>'EDIT TP'!$AD$26</f>
        <v>memahami makna mengasihi sesama</v>
      </c>
      <c r="AV27" s="184" t="str">
        <f>'EDIT TP'!$AD$27</f>
        <v>memahami ibadah yang berkenan kepada Allah melalui tindakan saling melayani dengan kasih</v>
      </c>
      <c r="AW27" s="184">
        <f>'EDIT TP'!$AD$28</f>
        <v>0</v>
      </c>
      <c r="AX27" s="184">
        <f>'EDIT TP'!$AD$29</f>
        <v>0</v>
      </c>
      <c r="AY27" s="184">
        <f>'EDIT TP'!$AD$30</f>
        <v>0</v>
      </c>
      <c r="AZ27" s="184">
        <f>'EDIT TP'!$AD$31</f>
        <v>0</v>
      </c>
      <c r="BA27" s="184">
        <f>'EDIT TP'!$AD$32</f>
        <v>0</v>
      </c>
      <c r="BB27" s="184">
        <f>'EDIT TP'!$AD$33</f>
        <v>0</v>
      </c>
      <c r="BC27" s="184">
        <f>'EDIT TP'!$AE$34</f>
        <v>4</v>
      </c>
      <c r="BE27" s="181" t="s">
        <v>172</v>
      </c>
      <c r="BF27" s="182">
        <v>41</v>
      </c>
      <c r="BG27" s="184" t="str">
        <f>'EDIT TP'!$AD$177</f>
        <v>mengamati latar belakang tari dan mengeksplorasi unsur tari dengan variasi level gerak dan perubahan arah hadap.</v>
      </c>
      <c r="BH27" s="184" t="str">
        <f>'EDIT TP'!$AD$178</f>
        <v>mengidentifikasi unsur tari dengan variasi level dan arah hadap serta mengevaluasi pencapaian diri dalam pembelajaran tari.</v>
      </c>
      <c r="BI27" s="184">
        <f>'EDIT TP'!$AD$179</f>
        <v>0</v>
      </c>
      <c r="BJ27" s="184">
        <f>'EDIT TP'!$AD$180</f>
        <v>0</v>
      </c>
      <c r="BK27" s="184">
        <f>'EDIT TP'!$AD$181</f>
        <v>0</v>
      </c>
      <c r="BL27" s="184">
        <f>'EDIT TP'!$AD$182</f>
        <v>0</v>
      </c>
      <c r="BM27" s="184">
        <f>'EDIT TP'!$AD$183</f>
        <v>0</v>
      </c>
      <c r="BN27" s="184">
        <f>'EDIT TP'!$AD$184</f>
        <v>0</v>
      </c>
      <c r="BO27" s="184">
        <f>'EDIT TP'!$AD$185</f>
        <v>0</v>
      </c>
      <c r="BP27" s="184">
        <f>'EDIT TP'!$AD$186</f>
        <v>0</v>
      </c>
      <c r="BQ27" s="184">
        <f>'EDIT TP'!$AE$187</f>
        <v>2</v>
      </c>
    </row>
    <row r="28" spans="10:69">
      <c r="AC28" s="184"/>
      <c r="AD28" s="182">
        <v>42</v>
      </c>
      <c r="AE28" s="184" t="str">
        <f>'EDIT TP'!$AH$109</f>
        <v>memahami ide pokok suatu informasi dari teks nonsastra berbentuk teks aural (teks yang dibacakan dan/atau didengarkan); dan memahami isi teks sastra berbentuk teks aural.</v>
      </c>
      <c r="AF28" s="184" t="str">
        <f>'EDIT TP'!$AH$110</f>
        <v>menceritakan kembali isi dan/ atau informasi dari berbagai tipe teks yang dibaca, dipirsa, atau didengar.</v>
      </c>
      <c r="AG28" s="184" t="str">
        <f>'EDIT TP'!$AH$111</f>
        <v>menulis berbagai tipe teks sederhana dengan rangkaian kalimat yang beragam; menulis teks dengan kalimat dan kata-kata yang dipilih dan ditata secara cermat.</v>
      </c>
      <c r="AH28" s="184" t="str">
        <f>'EDIT TP'!$AH$112</f>
        <v>menggunakan kaidah kebahasaan dan kosakata baru yang memiliki makna denotatif untuk menulis teks sesuai dengan konteks.</v>
      </c>
      <c r="AI28" s="184">
        <f>'EDIT TP'!$AH$113</f>
        <v>0</v>
      </c>
      <c r="AJ28" s="184">
        <f>'EDIT TP'!$AH$114</f>
        <v>0</v>
      </c>
      <c r="AK28" s="184">
        <f>'EDIT TP'!$AH$115</f>
        <v>0</v>
      </c>
      <c r="AL28" s="184">
        <f>'EDIT TP'!$AH$116</f>
        <v>0</v>
      </c>
      <c r="AM28" s="184">
        <f>'EDIT TP'!$AH$117</f>
        <v>0</v>
      </c>
      <c r="AN28" s="184">
        <f>'EDIT TP'!$AH$118</f>
        <v>0</v>
      </c>
      <c r="AO28" s="184">
        <f>'EDIT TP'!$AI$119</f>
        <v>4</v>
      </c>
      <c r="AQ28" s="184"/>
      <c r="AR28" s="182">
        <v>422</v>
      </c>
      <c r="AS28" s="184" t="str">
        <f>'EDIT TP'!$AH$24</f>
        <v>mensyukuri keberagaman suku bangsa, budaya, dan agama sebagai pemberian Allah</v>
      </c>
      <c r="AT28" s="184" t="str">
        <f>'EDIT TP'!$AH$25</f>
        <v>mensyukuri kemahakuasaan Allah dalam berbagai fenomena alam melalui lagu</v>
      </c>
      <c r="AU28" s="184" t="str">
        <f>'EDIT TP'!$AH$26</f>
        <v>mempraktikkan tindakan memelihara lingkungan di rumah</v>
      </c>
      <c r="AV28" s="184" t="str">
        <f>'EDIT TP'!$AH$27</f>
        <v>memahami perbedaan dengan menunjukkan sikap menghargai sesama dan hidup disiplin baik di rumah maupun di sekolah</v>
      </c>
      <c r="AW28" s="184">
        <f>'EDIT TP'!$AH$28</f>
        <v>0</v>
      </c>
      <c r="AX28" s="184">
        <f>'EDIT TP'!$AH$29</f>
        <v>0</v>
      </c>
      <c r="AY28" s="184">
        <f>'EDIT TP'!$AH$30</f>
        <v>0</v>
      </c>
      <c r="AZ28" s="184">
        <f>'EDIT TP'!$AH$31</f>
        <v>0</v>
      </c>
      <c r="BA28" s="184">
        <f>'EDIT TP'!$AH$32</f>
        <v>0</v>
      </c>
      <c r="BB28" s="184">
        <f>'EDIT TP'!$AH$33</f>
        <v>0</v>
      </c>
      <c r="BC28" s="184">
        <f>'EDIT TP'!$AI$34</f>
        <v>4</v>
      </c>
      <c r="BE28" s="184"/>
      <c r="BF28" s="182">
        <v>42</v>
      </c>
      <c r="BG28" s="184" t="str">
        <f>'EDIT TP'!$AH$177</f>
        <v>meragakan tari secara kooperatif dengan menunjukkan kerja sama, saling menghargai, dan tanggung jawab kelompok.</v>
      </c>
      <c r="BH28" s="184" t="str">
        <f>'EDIT TP'!$AH$178</f>
        <v>mengembangkan variasi gerak tari dengan unsur tari, level, dan perubahan arah hadap secara kreatif dan harmonis.</v>
      </c>
      <c r="BI28" s="184" t="str">
        <f>'EDIT TP'!$AH$179</f>
        <v>menunjukkan rasa ingin tahu dan usaha maksimal dalam menyelesaikan aktivitas pembelajaran tari secara mandiri dan tuntas.</v>
      </c>
      <c r="BJ28" s="184">
        <f>'EDIT TP'!$AH$180</f>
        <v>0</v>
      </c>
      <c r="BK28" s="184">
        <f>'EDIT TP'!$AH$181</f>
        <v>0</v>
      </c>
      <c r="BL28" s="184">
        <f>'EDIT TP'!$AH$182</f>
        <v>0</v>
      </c>
      <c r="BM28" s="184">
        <f>'EDIT TP'!$AH$183</f>
        <v>0</v>
      </c>
      <c r="BN28" s="184">
        <f>'EDIT TP'!$AH$184</f>
        <v>0</v>
      </c>
      <c r="BO28" s="184">
        <f>'EDIT TP'!$AH$185</f>
        <v>0</v>
      </c>
      <c r="BP28" s="184">
        <f>'EDIT TP'!$AH$186</f>
        <v>0</v>
      </c>
      <c r="BQ28" s="184">
        <f>'EDIT TP'!$AI$187</f>
        <v>3</v>
      </c>
    </row>
    <row r="29" spans="10:69">
      <c r="AC29" s="181" t="s">
        <v>173</v>
      </c>
      <c r="AD29" s="182">
        <v>51</v>
      </c>
      <c r="AE29" s="184" t="str">
        <f>'EDIT TP'!$AM$109</f>
        <v>menganalisis isi teks sastra berbentuk teks aural; mengidentifikasi kata sifat dalam cerita, memahami makna awalan pe-, membedakan sinonim dan antonim pada kata, menulis kalimat majemuk setara, menulis teks deskripsi dengan seksama.</v>
      </c>
      <c r="AF29" s="184" t="str">
        <f>'EDIT TP'!$AM$110</f>
        <v>mengenali unsur-unsur dalam teks cerita, memahami majas dalam teks cerita, membedakan kalimat langsung dan tidak langsung, membandingkan isi dan menulis teks fiksi dan non fiksi, memahami proses membuat buku fiksi dan non fiksi, mengidentifikasi bagian-bagian dalam buku fiksi dan non fiksi.</v>
      </c>
      <c r="AG29" s="184" t="str">
        <f>'EDIT TP'!$AM$111</f>
        <v>membaca kata-kata dengan berbagai pola kombinasi huruf dengan fasih, memahami kosa kata baru, menganalisis informasi serta nilai-nilai dalam teks sastra dan nonsastra berwujud teks visual dan/atau audiovisual, mengenal dan memahami imbuhan me-, akhiran -lah dan -kan dalam penulisan teks prosedur, menulis kalimat prosedur untuk mengajarkan cara melakukan atau membuat sesuatu sesuai dengan hobi atau kegemaran, menulis surat dengan baik.</v>
      </c>
      <c r="AH29" s="184" t="str">
        <f>'EDIT TP'!$AM$112</f>
        <v>mempresentasikan gagasan dari berbagai tipe teks dengan efektif dan santun, menyampaikan perasaan berdasarkan fakta, imajinasi (dari diri sendiri dan orang lain) secara indah dan menarik dalam bentuk teks sastra dengan penggunaan kosakata secara kreatif; memahami makna konotatif dan denotatif kosa kata baru dalam sebuah teks, memahami ide pokok dalam sebuah teks, memahami makna idiom pada kalimat, melakukan wawancara dengan teliti.</v>
      </c>
      <c r="AI29" s="184">
        <f>'EDIT TP'!$AM$113</f>
        <v>0</v>
      </c>
      <c r="AJ29" s="184">
        <f>'EDIT TP'!$AM$114</f>
        <v>0</v>
      </c>
      <c r="AK29" s="184">
        <f>'EDIT TP'!$AM$115</f>
        <v>0</v>
      </c>
      <c r="AL29" s="184">
        <f>'EDIT TP'!$AM$116</f>
        <v>0</v>
      </c>
      <c r="AM29" s="184">
        <f>'EDIT TP'!$AM$117</f>
        <v>0</v>
      </c>
      <c r="AN29" s="184">
        <f>'EDIT TP'!$AM$118</f>
        <v>0</v>
      </c>
      <c r="AO29" s="184">
        <f>'EDIT TP'!$AN$119</f>
        <v>4</v>
      </c>
      <c r="AQ29" s="181" t="s">
        <v>173</v>
      </c>
      <c r="AR29" s="182">
        <v>512</v>
      </c>
      <c r="AS29" s="184" t="str">
        <f>'EDIT TP'!$AM$24</f>
        <v>memahami Allah pencipta hadir dalam kehidupan keluarga dan sekolah.</v>
      </c>
      <c r="AT29" s="184" t="str">
        <f>'EDIT TP'!$AM$25</f>
        <v>memahami bentuk-bentuk pemeliharaan Allah dan mempraktikkan sikap syukur atas pemeliharaan Allah dalam hidupnya.</v>
      </c>
      <c r="AU29" s="184" t="str">
        <f>'EDIT TP'!$AM$26</f>
        <v>menerima Yesus sebagai Juruselamatku.</v>
      </c>
      <c r="AV29" s="184" t="str">
        <f>'EDIT TP'!$AM$27</f>
        <v>memahami arti manusia baru.</v>
      </c>
      <c r="AW29" s="184" t="str">
        <f>'EDIT TP'!$AM$28</f>
        <v>memahami arti bertobat.</v>
      </c>
      <c r="AX29" s="184">
        <f>'EDIT TP'!$AM$29</f>
        <v>0</v>
      </c>
      <c r="AY29" s="184">
        <f>'EDIT TP'!$AM$30</f>
        <v>0</v>
      </c>
      <c r="AZ29" s="184">
        <f>'EDIT TP'!$AM$31</f>
        <v>0</v>
      </c>
      <c r="BA29" s="184">
        <f>'EDIT TP'!$AM$32</f>
        <v>0</v>
      </c>
      <c r="BB29" s="184">
        <f>'EDIT TP'!$AM$33</f>
        <v>0</v>
      </c>
      <c r="BC29" s="184">
        <f>'EDIT TP'!$AN$34</f>
        <v>5</v>
      </c>
      <c r="BE29" s="181" t="s">
        <v>173</v>
      </c>
      <c r="BF29" s="182">
        <v>51</v>
      </c>
      <c r="BG29" s="184" t="str">
        <f>'EDIT TP'!$AM$177</f>
        <v>mengamati bentuk tari tradisi dan unsur pendukungnya serta mengekspresikan gerak tari dengan unsur pendukung.</v>
      </c>
      <c r="BH29" s="184" t="str">
        <f>'EDIT TP'!$AM$178</f>
        <v>mengidentifikasi unsur pendukung tari dan menerima masukan orang lain untuk evaluasi serta perbaikan karya tari.</v>
      </c>
      <c r="BI29" s="184">
        <f>'EDIT TP'!$AM$179</f>
        <v>0</v>
      </c>
      <c r="BJ29" s="184">
        <f>'EDIT TP'!$AM$180</f>
        <v>0</v>
      </c>
      <c r="BK29" s="184">
        <f>'EDIT TP'!$AM$181</f>
        <v>0</v>
      </c>
      <c r="BL29" s="184">
        <f>'EDIT TP'!$AM$182</f>
        <v>0</v>
      </c>
      <c r="BM29" s="184">
        <f>'EDIT TP'!$AM$183</f>
        <v>0</v>
      </c>
      <c r="BN29" s="184">
        <f>'EDIT TP'!$AM$184</f>
        <v>0</v>
      </c>
      <c r="BO29" s="184">
        <f>'EDIT TP'!$AM$185</f>
        <v>0</v>
      </c>
      <c r="BP29" s="184">
        <f>'EDIT TP'!$AM$186</f>
        <v>0</v>
      </c>
      <c r="BQ29" s="184">
        <f>'EDIT TP'!$AN$187</f>
        <v>2</v>
      </c>
    </row>
    <row r="30" spans="10:69">
      <c r="AC30" s="184"/>
      <c r="AD30" s="182">
        <v>52</v>
      </c>
      <c r="AE30" s="184" t="str">
        <f>'EDIT TP'!$AQ$109</f>
        <v>menulis berbagai tipe teks sederhana berdasarkan gagasan, hasil pengamatan, pengalaman, dan imajinasi dengan rangkaian kalimat kompleks secara kreatif, menarik, dan indah, menggunakan kaidah kebahasaan dan kosakata baru yang memiliki makna denotatif dan konotatif.</v>
      </c>
      <c r="AF30" s="184" t="str">
        <f>'EDIT TP'!$AQ$110</f>
        <v>mengenali makna akronim dan singkatan serta cara membentuk kata-kata tersebut, membedakan kalimat fakta dan opini dalam teks yang dibaca, mengidentifikasi fakta dan opini pada iklan, mempresentasikan cara menjawab email yang baik dan benar, mempresentasikan informasi dari tulisan yang dibuat dengan intonasi dan metode presentasi, menuliskan teks informatif yang baik.</v>
      </c>
      <c r="AG30" s="184" t="str">
        <f>'EDIT TP'!$AQ$111</f>
        <v>menemukan dan memperbaiki kata yang terdapat kesalahan dalam penulisan huruf kapital serta angka dan bilangan, membaca dan memahami kalimat perintah dan contohnya, memahami isi brosur dan membandingkannya dengan cara membaca memindai, membuat teks pengumuman yang berisi undangan untuk menghadiri kegiatan museum mini.</v>
      </c>
      <c r="AH30" s="184" t="str">
        <f>'EDIT TP'!$AQ$112</f>
        <v>menulis teks sederhana berdasarkan gagasan, hasil pengamatan, pengalaman, dan imajinasi dalam kalimat kompleks secara kreatif, menarik, dan indah; menggunakan kaidah kebahasaan dan kosakata baru yang memiliki makna denotatif dan konotatif, membuat ringkasan teks “mengurangi, memakai ulang, dan mendaur ulang sampah’’, membuat kalimat yang menyatakan sebab akibat berdasarkan data dari tabel dengan penggunaan ejaan dan tanda baca yang tepat.</v>
      </c>
      <c r="AI30" s="184" t="str">
        <f>'EDIT TP'!$AQ$113</f>
        <v>membaca kata-kata dengan berbagai pola kombinasi huruf dengan fasih dari bacaan atau tayangan yang dipirsa, menganalisis informasi serta nilai-nilai dalam teks sastra dan nonsastra berwujud teks visual dan/atau audiovisual; memahami ide pokok, kalimat utama dan kalimat penjelas; menentukan makna kata berimbuhan pe-an.</v>
      </c>
      <c r="AJ30" s="184">
        <f>'EDIT TP'!$AQ$114</f>
        <v>0</v>
      </c>
      <c r="AK30" s="184">
        <f>'EDIT TP'!$AQ$115</f>
        <v>0</v>
      </c>
      <c r="AL30" s="184">
        <f>'EDIT TP'!$AQ$116</f>
        <v>0</v>
      </c>
      <c r="AM30" s="184">
        <f>'EDIT TP'!$AQ$117</f>
        <v>0</v>
      </c>
      <c r="AN30" s="184">
        <f>'EDIT TP'!$AQ$118</f>
        <v>0</v>
      </c>
      <c r="AO30" s="184">
        <f>'EDIT TP'!$AR$119</f>
        <v>5</v>
      </c>
      <c r="AQ30" s="184"/>
      <c r="AR30" s="182">
        <v>522</v>
      </c>
      <c r="AS30" s="184" t="str">
        <f>'EDIT TP'!$AQ$24</f>
        <v>memahami makna persahabatan dengan semua orang.</v>
      </c>
      <c r="AT30" s="184" t="str">
        <f>'EDIT TP'!$AQ$25</f>
        <v>mempraktikkan sikap berbela rasa di dalam pelayanan terhadap sesama.</v>
      </c>
      <c r="AU30" s="184" t="str">
        <f>'EDIT TP'!$AQ$26</f>
        <v>mempraktikkan sikap tolong-menolong tanpa membeda-bedakan suku bangsa, budaya, dan agama.</v>
      </c>
      <c r="AV30" s="184" t="str">
        <f>'EDIT TP'!$AQ$27</f>
        <v>mensyukuri bentuk kemahakuasaan Allah dalam berbagai fenomena alam.</v>
      </c>
      <c r="AW30" s="184" t="str">
        <f>'EDIT TP'!$AQ$28</f>
        <v>mempraktikkan tindakan memelihara alam dan lingkungan di sekolah.</v>
      </c>
      <c r="AX30" s="184">
        <f>'EDIT TP'!$AQ$29</f>
        <v>0</v>
      </c>
      <c r="AY30" s="184">
        <f>'EDIT TP'!$AQ$30</f>
        <v>0</v>
      </c>
      <c r="AZ30" s="184">
        <f>'EDIT TP'!$AQ$31</f>
        <v>0</v>
      </c>
      <c r="BA30" s="184">
        <f>'EDIT TP'!$AQ$32</f>
        <v>0</v>
      </c>
      <c r="BB30" s="184">
        <f>'EDIT TP'!$AQ$33</f>
        <v>0</v>
      </c>
      <c r="BC30" s="184">
        <f>'EDIT TP'!$AR$34</f>
        <v>5</v>
      </c>
      <c r="BE30" s="184"/>
      <c r="BF30" s="182">
        <v>52</v>
      </c>
      <c r="BG30" s="184" t="str">
        <f>'EDIT TP'!$AQ$177</f>
        <v>meragakan gerak tari dengan unsur pendukung serta menunjukkan sikap kerja sama aktif dalam kelompok</v>
      </c>
      <c r="BH30" s="184" t="str">
        <f>'EDIT TP'!$AQ$178</f>
        <v>menyusun rangkaian gerak tari tradisi dengan pola kelompok secara terstruktur dan rapi.</v>
      </c>
      <c r="BI30" s="184" t="str">
        <f>'EDIT TP'!$AQ$179</f>
        <v>mengekspresikan tanggapan terhadap kejadian sekitar melalui pertunjukan tari untuk penonton atau masyarakat.</v>
      </c>
      <c r="BJ30" s="184">
        <f>'EDIT TP'!$AQ$180</f>
        <v>0</v>
      </c>
      <c r="BK30" s="184">
        <f>'EDIT TP'!$AQ$181</f>
        <v>0</v>
      </c>
      <c r="BL30" s="184">
        <f>'EDIT TP'!$AQ$182</f>
        <v>0</v>
      </c>
      <c r="BM30" s="184">
        <f>'EDIT TP'!$AQ$183</f>
        <v>0</v>
      </c>
      <c r="BN30" s="184">
        <f>'EDIT TP'!$AQ$184</f>
        <v>0</v>
      </c>
      <c r="BO30" s="184">
        <f>'EDIT TP'!$AQ$185</f>
        <v>0</v>
      </c>
      <c r="BP30" s="184">
        <f>'EDIT TP'!$AQ$186</f>
        <v>0</v>
      </c>
      <c r="BQ30" s="184">
        <f>'EDIT TP'!$AR$187</f>
        <v>3</v>
      </c>
    </row>
    <row r="31" spans="10:69">
      <c r="AC31" s="181" t="s">
        <v>174</v>
      </c>
      <c r="AD31" s="182">
        <v>61</v>
      </c>
      <c r="AE31" s="184" t="str">
        <f>'EDIT TP'!$AV$109</f>
        <v xml:space="preserve">menganalisis isi teks sastra berbentuk teks aural; mengidentifikasi informasi penting (tokoh, tempat, waktu, peristiwa, dan tujuan) dari teks nonsastra berbentuk aural yang  didengarkan, menjelaskan kembali ide pokok dan ide pendukung pada artikel,  menyimak dan memahami cerita rakyat legenda;  memahami teks berita yang disimak, </v>
      </c>
      <c r="AF31" s="184" t="str">
        <f>'EDIT TP'!$AV$110</f>
        <v>membaca surat resmi dan surat pribadi dengan intonasi, lafal, dan jeda yang tepat, mengidentifikasi informasi penting dari surat resmi dan surat pribadi baik dalam bentuk visual maupun audiovisual, mengenali dan mengeja kata-kata baru terhadap kombinasi huruf yang sering ditemui, membandingkan isi teks fiksi dan non fiksi, menemukan gaya bahasa (majas) dalam cerita yang dibaca, membaca dan memahami grafik,  membaca teks eksplanasi, menemukan sinonim dan antonim kata pada teks berita yang dibaca.</v>
      </c>
      <c r="AG31" s="184" t="str">
        <f>'EDIT TP'!$AV$111</f>
        <v xml:space="preserve"> memahami elemen bagian-bagian formulir, mengenali keunggulan surat elektronik, Melakukan wawancara (menggunakan kata maaf, tolong, dan terimakasih), memahami opini dan fakta dari sebuah bacaan, memberi tanggapan terhadap teks berita, mendiskusikan poster dan infografik tentang lingkungan.</v>
      </c>
      <c r="AH31" s="184" t="str">
        <f>'EDIT TP'!$AV$112</f>
        <v>menulis berbagai tipe teks sederhana berdasarkan gagasan, hasil pengamatan, pengalaman, dan/atau imajinasi dengan rangkaian kalimat kompleks secara kreatif, menarik, dan/atau indah; dan menggunakan kaidah kebahasaan dan kosakata baru yang memiliki makna denotatif dan konotatif; menulis program kerja; menulis kalimat langsung dan tidak langsung, menulis laporan hasil pengamatan; menulis ringkasan Teks Eksplanasi, membuat poster lingkungan dengan kalimat efektif</v>
      </c>
      <c r="AI31" s="184">
        <f>'EDIT TP'!$AV$113</f>
        <v>0</v>
      </c>
      <c r="AJ31" s="184">
        <f>'EDIT TP'!$AV$114</f>
        <v>0</v>
      </c>
      <c r="AK31" s="184">
        <f>'EDIT TP'!$AV$115</f>
        <v>0</v>
      </c>
      <c r="AL31" s="184">
        <f>'EDIT TP'!$AV$116</f>
        <v>0</v>
      </c>
      <c r="AM31" s="184">
        <f>'EDIT TP'!$AV$117</f>
        <v>0</v>
      </c>
      <c r="AN31" s="184">
        <f>'EDIT TP'!$AV$118</f>
        <v>0</v>
      </c>
      <c r="AO31" s="184">
        <f>'EDIT TP'!$AW$119</f>
        <v>4</v>
      </c>
      <c r="AQ31" s="181" t="s">
        <v>174</v>
      </c>
      <c r="AR31" s="182">
        <v>612</v>
      </c>
      <c r="AS31" s="184" t="str">
        <f>'EDIT TP'!$AV$24</f>
        <v>memahami Allah pencipta hadir dalam kehidupan masyarakat dan mempraktikkan sikap peduli kepada sesama sebagai bentuk syukur.</v>
      </c>
      <c r="AT31" s="184" t="str">
        <f>'EDIT TP'!$AV$25</f>
        <v>mensyukuri pemeliharaan Allah bagi anak-anak berkebutuhan khusus.</v>
      </c>
      <c r="AU31" s="184" t="str">
        <f>'EDIT TP'!$AV$26</f>
        <v>bersyukur atas keselamatan yang sudah diterima.</v>
      </c>
      <c r="AV31" s="184" t="str">
        <f>'EDIT TP'!$AV$27</f>
        <v>bersikap sebagai manusia baru.</v>
      </c>
      <c r="AW31" s="184" t="str">
        <f>'EDIT TP'!$AV$28</f>
        <v>memahami pertobatan melalui teladan tokoh-tokoh Alkitab.</v>
      </c>
      <c r="AX31" s="184">
        <f>'EDIT TP'!$AV$29</f>
        <v>0</v>
      </c>
      <c r="AY31" s="184">
        <f>'EDIT TP'!$AV$30</f>
        <v>0</v>
      </c>
      <c r="AZ31" s="184">
        <f>'EDIT TP'!$AV$31</f>
        <v>0</v>
      </c>
      <c r="BA31" s="184">
        <f>'EDIT TP'!$AV$32</f>
        <v>0</v>
      </c>
      <c r="BB31" s="184">
        <f>'EDIT TP'!$AV$33</f>
        <v>0</v>
      </c>
      <c r="BC31" s="184">
        <f>'EDIT TP'!$AW$34</f>
        <v>5</v>
      </c>
      <c r="BE31" s="181" t="s">
        <v>174</v>
      </c>
      <c r="BF31" s="182">
        <v>61</v>
      </c>
      <c r="BG31" s="184" t="str">
        <f>'EDIT TP'!$AV$177</f>
        <v>menganalisis berbagai bentuk tari tradisi dan unsur pendukungnya serta mengekspresikan gerak tari secara kreatif.</v>
      </c>
      <c r="BH31" s="184" t="str">
        <f>'EDIT TP'!$AV$178</f>
        <v>mengidentifikasi jenis unsur pendukung tari dan menggunakan masukan untuk menyempurnakan karya secara reflektif.</v>
      </c>
      <c r="BI31" s="184">
        <f>'EDIT TP'!$AV$179</f>
        <v>0</v>
      </c>
      <c r="BJ31" s="184">
        <f>'EDIT TP'!$AV$180</f>
        <v>0</v>
      </c>
      <c r="BK31" s="184">
        <f>'EDIT TP'!$AV$181</f>
        <v>0</v>
      </c>
      <c r="BL31" s="184">
        <f>'EDIT TP'!$AV$182</f>
        <v>0</v>
      </c>
      <c r="BM31" s="184">
        <f>'EDIT TP'!$AV$183</f>
        <v>0</v>
      </c>
      <c r="BN31" s="184">
        <f>'EDIT TP'!$AV$184</f>
        <v>0</v>
      </c>
      <c r="BO31" s="184">
        <f>'EDIT TP'!$AV$185</f>
        <v>0</v>
      </c>
      <c r="BP31" s="184">
        <f>'EDIT TP'!$AV$186</f>
        <v>0</v>
      </c>
      <c r="BQ31" s="184">
        <f>'EDIT TP'!$AW$187</f>
        <v>2</v>
      </c>
    </row>
    <row r="32" spans="10:69">
      <c r="AC32" s="184"/>
      <c r="AD32" s="182">
        <v>62</v>
      </c>
      <c r="AE32" s="184" t="str">
        <f>'EDIT TP'!$AZ$109</f>
        <v xml:space="preserve">menganalisis informasi dari teks nonsastra berbentuk teks aural (teks yang dibacakan dan/atau didengarkan; dan menganalisis isi teks sastra berbentuk teks aural; menyimak transkip pidato; memahami arti dari iklan dan isi dari  iklan tersebut; menyimak pembacaan puisi sesuai unsur-unsur pembentuknya; </v>
      </c>
      <c r="AF32" s="184" t="str">
        <f>'EDIT TP'!$AZ$110</f>
        <v>memahami arti dan isi dari iklan, memahami isi dan membuat kesimpulan teks bacaan, menyampaikan pendapat dalam debat dengan baik, membuat tabel skala prioritas berdasarkan tingkat kepentingan, dan menulis cerita fiksi ilmiah sesuai elemen dalam cerita.</v>
      </c>
      <c r="AG32" s="184" t="str">
        <f>'EDIT TP'!$AZ$111</f>
        <v>menyimak pembacaan puisi sesuai unsur-unsur pembentuknya, membaca cerpen dan memahami perasaan tokoh, mengenal ungkapan dan peribahasa dalam cerpen, bermain peran dalam sebuah drama, dan menulis kalimat majemuk bertingkat.</v>
      </c>
      <c r="AH32" s="184" t="str">
        <f>'EDIT TP'!$AZ$112</f>
        <v>membaca teks fiksi dan nonfiksi, bermain media sosial dengan aman, menulis dan menyusun daftar pustaka,teks argumentasi dengan topik media sosial, serta menyunting naskah dengan memperhatikan aturan yang benar.</v>
      </c>
      <c r="AI32" s="184">
        <f>'EDIT TP'!$AZ$113</f>
        <v>0</v>
      </c>
      <c r="AJ32" s="184">
        <f>'EDIT TP'!$AZ$114</f>
        <v>0</v>
      </c>
      <c r="AK32" s="184">
        <f>'EDIT TP'!$AZ$115</f>
        <v>0</v>
      </c>
      <c r="AL32" s="184">
        <f>'EDIT TP'!$AZ$116</f>
        <v>0</v>
      </c>
      <c r="AM32" s="184">
        <f>'EDIT TP'!$AZ$117</f>
        <v>0</v>
      </c>
      <c r="AN32" s="184">
        <f>'EDIT TP'!$AZ$118</f>
        <v>0</v>
      </c>
      <c r="AO32" s="184">
        <f>'EDIT TP'!$BA$119</f>
        <v>4</v>
      </c>
      <c r="AQ32" s="184"/>
      <c r="AR32" s="182">
        <v>622</v>
      </c>
      <c r="AS32" s="184" t="str">
        <f>'EDIT TP'!$AZ$24</f>
        <v>memahami bentuk ketidakadilan, dan menerapkan nilai-nilai kristiani dalam interaksi dengan sesama.</v>
      </c>
      <c r="AT32" s="184" t="str">
        <f>'EDIT TP'!$AZ$25</f>
        <v>merancang kegiatan bersama sebagai wujud ibadah yang berkenan kepada Allah.</v>
      </c>
      <c r="AU32" s="184" t="str">
        <f>'EDIT TP'!$AZ$26</f>
        <v>memahami sikap toleran dalam interaksi dengan sesama.</v>
      </c>
      <c r="AV32" s="184" t="str">
        <f>'EDIT TP'!$AZ$27</f>
        <v>memahami kemahakuasaan Allah dalam berbagai fenomena alam melalui kisah nyata.</v>
      </c>
      <c r="AW32" s="184" t="str">
        <f>'EDIT TP'!$AZ$28</f>
        <v>mempraktikkan tindakan memelihara alam dan lingkungan.</v>
      </c>
      <c r="AX32" s="184">
        <f>'EDIT TP'!$AZ$29</f>
        <v>0</v>
      </c>
      <c r="AY32" s="184">
        <f>'EDIT TP'!$AZ$30</f>
        <v>0</v>
      </c>
      <c r="AZ32" s="184">
        <f>'EDIT TP'!$AZ$31</f>
        <v>0</v>
      </c>
      <c r="BA32" s="184">
        <f>'EDIT TP'!$AZ$32</f>
        <v>0</v>
      </c>
      <c r="BB32" s="184">
        <f>'EDIT TP'!$AZ$33</f>
        <v>0</v>
      </c>
      <c r="BC32" s="184">
        <f>'EDIT TP'!$BA$34</f>
        <v>5</v>
      </c>
      <c r="BE32" s="184"/>
      <c r="BF32" s="182">
        <v>62</v>
      </c>
      <c r="BG32" s="184" t="str">
        <f>'EDIT TP'!$AZ$177</f>
        <v>meragakan tari dengan unsur pendukung, menerapkan desain kelompok, dan berkolaborasi secara kreatif dan bertanggung jawab.</v>
      </c>
      <c r="BH32" s="184" t="str">
        <f>'EDIT TP'!$AZ$178</f>
        <v>menyusun komposisi tari tradisi dan menerapkan pola kelompok secara variatif dan ekspresif, serta bermakna.</v>
      </c>
      <c r="BI32" s="184" t="str">
        <f>'EDIT TP'!$AZ$179</f>
        <v>menyajikan respons kritis terhadap kejadian lingkungan melalui karya tari kepada penonton secara apresiatif.</v>
      </c>
      <c r="BJ32" s="184">
        <f>'EDIT TP'!$AZ$180</f>
        <v>0</v>
      </c>
      <c r="BK32" s="184">
        <f>'EDIT TP'!$AZ$181</f>
        <v>0</v>
      </c>
      <c r="BL32" s="184">
        <f>'EDIT TP'!$AZ$182</f>
        <v>0</v>
      </c>
      <c r="BM32" s="184">
        <f>'EDIT TP'!$AZ$183</f>
        <v>0</v>
      </c>
      <c r="BN32" s="184">
        <f>'EDIT TP'!$AZ$184</f>
        <v>0</v>
      </c>
      <c r="BO32" s="184">
        <f>'EDIT TP'!$AZ$185</f>
        <v>0</v>
      </c>
      <c r="BP32" s="184">
        <f>'EDIT TP'!$AZ$186</f>
        <v>0</v>
      </c>
      <c r="BQ32" s="184">
        <f>'EDIT TP'!$BA$187</f>
        <v>3</v>
      </c>
    </row>
    <row r="35" spans="29:69">
      <c r="AD35" s="478" t="s">
        <v>188</v>
      </c>
      <c r="AE35" s="478"/>
      <c r="AF35" s="478"/>
      <c r="AG35" s="478"/>
      <c r="AH35" s="478"/>
      <c r="AI35" s="478"/>
      <c r="AJ35" s="478"/>
      <c r="AK35" s="478"/>
      <c r="AL35" s="478"/>
      <c r="AM35" s="478"/>
      <c r="AN35" s="478"/>
      <c r="AR35" s="478" t="s">
        <v>240</v>
      </c>
      <c r="AS35" s="478"/>
      <c r="AT35" s="478"/>
      <c r="AU35" s="478"/>
      <c r="AV35" s="478"/>
      <c r="AW35" s="478"/>
      <c r="AX35" s="478"/>
      <c r="AY35" s="478"/>
      <c r="AZ35" s="478"/>
      <c r="BA35" s="478"/>
      <c r="BB35" s="478"/>
      <c r="BF35" s="478" t="s">
        <v>192</v>
      </c>
      <c r="BG35" s="478"/>
      <c r="BH35" s="478"/>
      <c r="BI35" s="478"/>
      <c r="BJ35" s="478"/>
      <c r="BK35" s="478"/>
      <c r="BL35" s="478"/>
      <c r="BM35" s="478"/>
      <c r="BN35" s="478"/>
      <c r="BO35" s="478"/>
      <c r="BP35" s="478"/>
    </row>
    <row r="37" spans="29:69">
      <c r="AC37" s="199" t="s">
        <v>201</v>
      </c>
      <c r="AD37" s="185" t="s">
        <v>202</v>
      </c>
      <c r="AE37" s="178" t="s">
        <v>216</v>
      </c>
      <c r="AF37" s="178" t="s">
        <v>217</v>
      </c>
      <c r="AG37" s="178" t="s">
        <v>218</v>
      </c>
      <c r="AH37" s="178" t="s">
        <v>219</v>
      </c>
      <c r="AI37" s="178" t="s">
        <v>220</v>
      </c>
      <c r="AJ37" s="178" t="s">
        <v>221</v>
      </c>
      <c r="AK37" s="178" t="s">
        <v>222</v>
      </c>
      <c r="AL37" s="178" t="s">
        <v>223</v>
      </c>
      <c r="AM37" s="178" t="s">
        <v>224</v>
      </c>
      <c r="AN37" s="178" t="s">
        <v>225</v>
      </c>
      <c r="AO37" s="185" t="s">
        <v>227</v>
      </c>
      <c r="AQ37" s="199" t="s">
        <v>201</v>
      </c>
      <c r="AR37" s="185" t="s">
        <v>202</v>
      </c>
      <c r="AS37" s="178" t="s">
        <v>216</v>
      </c>
      <c r="AT37" s="178" t="s">
        <v>217</v>
      </c>
      <c r="AU37" s="178" t="s">
        <v>218</v>
      </c>
      <c r="AV37" s="178" t="s">
        <v>219</v>
      </c>
      <c r="AW37" s="178" t="s">
        <v>220</v>
      </c>
      <c r="AX37" s="178" t="s">
        <v>221</v>
      </c>
      <c r="AY37" s="178" t="s">
        <v>222</v>
      </c>
      <c r="AZ37" s="178" t="s">
        <v>223</v>
      </c>
      <c r="BA37" s="178" t="s">
        <v>224</v>
      </c>
      <c r="BB37" s="178" t="s">
        <v>225</v>
      </c>
      <c r="BC37" s="185" t="s">
        <v>227</v>
      </c>
      <c r="BE37" s="199" t="s">
        <v>201</v>
      </c>
      <c r="BF37" s="185" t="s">
        <v>202</v>
      </c>
      <c r="BG37" s="178" t="s">
        <v>216</v>
      </c>
      <c r="BH37" s="178" t="s">
        <v>217</v>
      </c>
      <c r="BI37" s="178" t="s">
        <v>218</v>
      </c>
      <c r="BJ37" s="178" t="s">
        <v>219</v>
      </c>
      <c r="BK37" s="178" t="s">
        <v>220</v>
      </c>
      <c r="BL37" s="178" t="s">
        <v>221</v>
      </c>
      <c r="BM37" s="178" t="s">
        <v>222</v>
      </c>
      <c r="BN37" s="178" t="s">
        <v>223</v>
      </c>
      <c r="BO37" s="178" t="s">
        <v>224</v>
      </c>
      <c r="BP37" s="178" t="s">
        <v>225</v>
      </c>
      <c r="BQ37" s="185" t="s">
        <v>227</v>
      </c>
    </row>
    <row r="38" spans="29:69">
      <c r="AC38" s="181" t="s">
        <v>169</v>
      </c>
      <c r="AD38" s="182">
        <v>11</v>
      </c>
      <c r="AE38" s="184" t="str">
        <f>'EDIT TP'!$C$126</f>
        <v>memahami bilangan cacah sampai 20 dengan membaca, menulis, menentukan nilai tempat, membandingkan, mengurutkan, menyusun dan mengurai bilangan, serta mulai memahami pecahan sederhana setengah dan seperempat melalui pembagian benda sama banyak.</v>
      </c>
      <c r="AF38" s="184" t="str">
        <f>'EDIT TP'!$C$127</f>
        <v>memahami makna simbol matematika "=" pada kalimat penjumlahan dan pengurangan bilangan cacah sampai 20 menggunakan gambar, serta  mengenali dan melanjutkan pola bukan bilangan seperti gambar warna atau bunyi.</v>
      </c>
      <c r="AG38" s="184">
        <f>'EDIT TP'!$C$128</f>
        <v>0</v>
      </c>
      <c r="AH38" s="184">
        <f>'EDIT TP'!$C$129</f>
        <v>0</v>
      </c>
      <c r="AI38" s="184">
        <f>'EDIT TP'!$C$130</f>
        <v>0</v>
      </c>
      <c r="AJ38" s="184">
        <f>'EDIT TP'!$C$131</f>
        <v>0</v>
      </c>
      <c r="AK38" s="184">
        <f>'EDIT TP'!$C$132</f>
        <v>0</v>
      </c>
      <c r="AL38" s="184">
        <f>'EDIT TP'!$C$133</f>
        <v>0</v>
      </c>
      <c r="AM38" s="184">
        <f>'EDIT TP'!$C$134</f>
        <v>0</v>
      </c>
      <c r="AN38" s="184">
        <f>'EDIT TP'!$C$135</f>
        <v>0</v>
      </c>
      <c r="AO38" s="184">
        <f>'EDIT TP'!$D$136</f>
        <v>2</v>
      </c>
      <c r="AQ38" s="181" t="s">
        <v>169</v>
      </c>
      <c r="AR38" s="182">
        <v>113</v>
      </c>
      <c r="AS38" s="184" t="str">
        <f>'EDIT TP'!$C$41</f>
        <v>mengenal dirinya yang khas dan anggota tubuh yang dimilikinya sebagai anugerah Tuhan</v>
      </c>
      <c r="AT38" s="184" t="str">
        <f>'EDIT TP'!$C$42</f>
        <v>mengungkapkan syukur atas dirinya yang khas dan anggota tubuh yang dimilikinya</v>
      </c>
      <c r="AU38" s="184" t="str">
        <f>'EDIT TP'!$C$43</f>
        <v>mampu menjaga dan menggunakan fungsi anggota tubuhnya dengan benar.</v>
      </c>
      <c r="AV38" s="184">
        <f>'EDIT TP'!$C$44</f>
        <v>0</v>
      </c>
      <c r="AW38" s="184">
        <f>'EDIT TP'!$C$45</f>
        <v>0</v>
      </c>
      <c r="AX38" s="184">
        <f>'EDIT TP'!$C$46</f>
        <v>0</v>
      </c>
      <c r="AY38" s="184">
        <f>'EDIT TP'!$C$47</f>
        <v>0</v>
      </c>
      <c r="AZ38" s="184">
        <f>'EDIT TP'!$C$48</f>
        <v>0</v>
      </c>
      <c r="BA38" s="184">
        <f>'EDIT TP'!$C$49</f>
        <v>0</v>
      </c>
      <c r="BB38" s="184">
        <f>'EDIT TP'!$C$50</f>
        <v>0</v>
      </c>
      <c r="BC38" s="184">
        <f>'EDIT TP'!$D$51</f>
        <v>3</v>
      </c>
      <c r="BE38" s="181" t="s">
        <v>169</v>
      </c>
      <c r="BF38" s="182">
        <v>11</v>
      </c>
      <c r="BG38" s="184" t="str">
        <f>'EDIT TP'!$C$194</f>
        <v>mengenali dan menyebutkan unsur – unsur rupa dalam benda – benda di sekitar / karya seni rupa, menggunakan variasi alat dan bahan yang tersedia di lingkungan sekitar untuk berkarya.</v>
      </c>
      <c r="BH38" s="184" t="str">
        <f>'EDIT TP'!$C$195</f>
        <v>merefleksikan dan mengapresiasi karya diri sendiri serta menceritakan hasil pengamatan tiga unsur rupa di lingkungan sekitar dengan menggunakan bahasa sehari-hari.</v>
      </c>
      <c r="BI38" s="184">
        <f>'EDIT TP'!$C$196</f>
        <v>0</v>
      </c>
      <c r="BJ38" s="184">
        <f>'EDIT TP'!$C$197</f>
        <v>0</v>
      </c>
      <c r="BK38" s="184">
        <f>'EDIT TP'!$C$198</f>
        <v>0</v>
      </c>
      <c r="BL38" s="184">
        <f>'EDIT TP'!$C$199</f>
        <v>0</v>
      </c>
      <c r="BM38" s="184">
        <f>'EDIT TP'!$C$200</f>
        <v>0</v>
      </c>
      <c r="BN38" s="184">
        <f>'EDIT TP'!$C$201</f>
        <v>0</v>
      </c>
      <c r="BO38" s="184">
        <f>'EDIT TP'!$C$202</f>
        <v>0</v>
      </c>
      <c r="BP38" s="184">
        <f>'EDIT TP'!$C$203</f>
        <v>0</v>
      </c>
      <c r="BQ38" s="184">
        <f>'EDIT TP'!$D$204</f>
        <v>2</v>
      </c>
    </row>
    <row r="39" spans="29:69">
      <c r="AC39" s="184"/>
      <c r="AD39" s="182">
        <v>12</v>
      </c>
      <c r="AE39" s="184" t="str">
        <f>'EDIT TP'!$G$126</f>
        <v>membandingkan panjang benda secara langsung, mengukur dan mengestimasi panjang benda menggunakan satuan tidak baku, serta menunjukkan pemahaman dalam membandingkan berat benda dan durasi waktu.</v>
      </c>
      <c r="AF39" s="184" t="str">
        <f>'EDIT TP'!$G$127</f>
        <v>mengenal berbagai bangun datar seperti segitiga, segiempat, dan lingkaran serta mengenal bangun ruang seperti balok, kubus, kerucut, dan bola,  menyusun dan mengurai bangun datar sederhana, serta menentukan posisi benda terhadap benda lain.</v>
      </c>
      <c r="AG39" s="184">
        <f>'EDIT TP'!$G$128</f>
        <v>0</v>
      </c>
      <c r="AH39" s="184">
        <f>'EDIT TP'!$G$129</f>
        <v>0</v>
      </c>
      <c r="AI39" s="184">
        <f>'EDIT TP'!$G$130</f>
        <v>0</v>
      </c>
      <c r="AJ39" s="184">
        <f>'EDIT TP'!$G$131</f>
        <v>0</v>
      </c>
      <c r="AK39" s="184">
        <f>'EDIT TP'!$G$132</f>
        <v>0</v>
      </c>
      <c r="AL39" s="184">
        <f>'EDIT TP'!$G$133</f>
        <v>0</v>
      </c>
      <c r="AM39" s="184">
        <f>'EDIT TP'!$G$134</f>
        <v>0</v>
      </c>
      <c r="AN39" s="184">
        <f>'EDIT TP'!$G$135</f>
        <v>0</v>
      </c>
      <c r="AO39" s="184">
        <f>'EDIT TP'!$H$136</f>
        <v>2</v>
      </c>
      <c r="AQ39" s="184"/>
      <c r="AR39" s="182">
        <v>123</v>
      </c>
      <c r="AS39" s="184" t="str">
        <f>'EDIT TP'!$G$41</f>
        <v>mengenal dan percaya pada Allah sebagai Pencipta bumi, langit dan seluruh isinya serta manusia sebagai ciptaan yang istimewa, sehingga dapat menjaga dan memelihara ciptaan Nya</v>
      </c>
      <c r="AT39" s="184" t="str">
        <f>'EDIT TP'!$G$42</f>
        <v>mengenal tokoh-tokoh iman dalam Perjanjian Lama (Nuh, Abraham, Ishak, dan Yakub) dan mengaplikasikan nilai-nilai iman tokoh tokoh tersebut dalam kehidupan sehari-hari</v>
      </c>
      <c r="AU39" s="184" t="str">
        <f>'EDIT TP'!$G$43</f>
        <v>mengenal dan bersyukur atas kelahiran Yesus dan kisah tiga orang Majus sebagai wujud kasih Allah yang Mahabaik serta mampu melakukan perbuatan kasih sebagai wujud pewartaan kabar gembira tentang kelahiran Yesus</v>
      </c>
      <c r="AV39" s="184" t="str">
        <f>'EDIT TP'!$G$44</f>
        <v>mengenal masa kanak-kanak Yesus yang menetap di Nazaret, dipersembahkan, dan ditemukan di Bait Allah</v>
      </c>
      <c r="AW39" s="184">
        <f>'EDIT TP'!$G$45</f>
        <v>0</v>
      </c>
      <c r="AX39" s="184">
        <f>'EDIT TP'!$G$46</f>
        <v>0</v>
      </c>
      <c r="AY39" s="184">
        <f>'EDIT TP'!$G$47</f>
        <v>0</v>
      </c>
      <c r="AZ39" s="184">
        <f>'EDIT TP'!$G$48</f>
        <v>0</v>
      </c>
      <c r="BA39" s="184">
        <f>'EDIT TP'!$G$49</f>
        <v>0</v>
      </c>
      <c r="BB39" s="184">
        <f>'EDIT TP'!$G$50</f>
        <v>0</v>
      </c>
      <c r="BC39" s="184">
        <f>'EDIT TP'!$H$51</f>
        <v>4</v>
      </c>
      <c r="BE39" s="184"/>
      <c r="BF39" s="182">
        <v>12</v>
      </c>
      <c r="BG39" s="184" t="str">
        <f>'EDIT TP'!$G$194</f>
        <v>mengenali dan menguji coba alat dan / atau bahan yang dimiliki serta menyimpulkan karakteristik alat dan bahan yang digunakan.</v>
      </c>
      <c r="BH39" s="184" t="str">
        <f>'EDIT TP'!$G$195</f>
        <v>membuat karya seni rupa menggunakan hasil pengamatannya terhadap lingkungan sekitar, menyimpulkan hasil temuan tiga unsur rupa di lingkungan sekitar.</v>
      </c>
      <c r="BI39" s="184" t="str">
        <f>'EDIT TP'!$G$196</f>
        <v>menghasilkan karya seni rupa yang berdampak pada perasaan dirinya serta memberikan respons terhadap kejadian sehari-hari dan keadaan lingkungan sekitar melalui karya seni rupa yang memberi dampak positif bagi dirinya.</v>
      </c>
      <c r="BJ39" s="184">
        <f>'EDIT TP'!$G$197</f>
        <v>0</v>
      </c>
      <c r="BK39" s="184">
        <f>'EDIT TP'!$G$198</f>
        <v>0</v>
      </c>
      <c r="BL39" s="184">
        <f>'EDIT TP'!$G$199</f>
        <v>0</v>
      </c>
      <c r="BM39" s="184">
        <f>'EDIT TP'!$G$200</f>
        <v>0</v>
      </c>
      <c r="BN39" s="184">
        <f>'EDIT TP'!$G$201</f>
        <v>0</v>
      </c>
      <c r="BO39" s="184">
        <f>'EDIT TP'!$G$202</f>
        <v>0</v>
      </c>
      <c r="BP39" s="184">
        <f>'EDIT TP'!$G$203</f>
        <v>0</v>
      </c>
      <c r="BQ39" s="184">
        <f>'EDIT TP'!$H$204</f>
        <v>3</v>
      </c>
    </row>
    <row r="40" spans="29:69">
      <c r="AC40" s="181" t="s">
        <v>170</v>
      </c>
      <c r="AD40" s="182">
        <v>21</v>
      </c>
      <c r="AE40" s="184" t="str">
        <f>'EDIT TP'!$L$126</f>
        <v>memahami bilangan cacah sampai 100 dengan membaca, menulis, menentukan nilai tempat, membandingkan dan mengurutkan sampai 50, penjumlahan dan pengurangan sampai 20 menggunakan benda konkret, serta memahami pecahan sederhana setengah dan seperempat.</v>
      </c>
      <c r="AF40" s="184" t="str">
        <f>'EDIT TP'!$L$127</f>
        <v>memahami makna simbol sama dengan dalam kalimat matematika tentang penjumlahan bilangan cacah sampai 50 menggunakan gambar, serta  memahami makna simbol "=" dalam kalimat matematika tentang pengurangan bilangan cacah sampai 50 menggunakan gambar.</v>
      </c>
      <c r="AG40" s="184">
        <f>'EDIT TP'!$L$128</f>
        <v>0</v>
      </c>
      <c r="AH40" s="184">
        <f>'EDIT TP'!$L$129</f>
        <v>0</v>
      </c>
      <c r="AI40" s="184">
        <f>'EDIT TP'!$L$130</f>
        <v>0</v>
      </c>
      <c r="AJ40" s="184">
        <f>'EDIT TP'!$L$131</f>
        <v>0</v>
      </c>
      <c r="AK40" s="184">
        <f>'EDIT TP'!$L$132</f>
        <v>0</v>
      </c>
      <c r="AL40" s="184">
        <f>'EDIT TP'!$L$133</f>
        <v>0</v>
      </c>
      <c r="AM40" s="184">
        <f>'EDIT TP'!$L$134</f>
        <v>0</v>
      </c>
      <c r="AN40" s="184">
        <f>'EDIT TP'!$L$135</f>
        <v>0</v>
      </c>
      <c r="AO40" s="184">
        <f>'EDIT TP'!$M$136</f>
        <v>2</v>
      </c>
      <c r="AQ40" s="181" t="s">
        <v>170</v>
      </c>
      <c r="AR40" s="182">
        <v>213</v>
      </c>
      <c r="AS40" s="184" t="str">
        <f>'EDIT TP'!$L$41</f>
        <v>mengenal, mengucapkan, dan mempraktikkan doa harian (membuat tanda salib, Bapa Kami, Salam Maria, dan Kemuliaan) sebagai ungkapan iman kepada Allah alam hidup sehari-hari</v>
      </c>
      <c r="AT40" s="184" t="str">
        <f>'EDIT TP'!$L$42</f>
        <v>mewujudkan iman dengan taat melaksanakan perintah Allah, berjuang melawan godaan serta membiasakan diri untuk berdoa kepada Tuhan melalui doa pujian, syukur, dan permohonan</v>
      </c>
      <c r="AU40" s="184">
        <f>'EDIT TP'!$L$43</f>
        <v>0</v>
      </c>
      <c r="AV40" s="184">
        <f>'EDIT TP'!$L$44</f>
        <v>0</v>
      </c>
      <c r="AW40" s="184">
        <f>'EDIT TP'!$L$45</f>
        <v>0</v>
      </c>
      <c r="AX40" s="184">
        <f>'EDIT TP'!$L$46</f>
        <v>0</v>
      </c>
      <c r="AY40" s="184">
        <f>'EDIT TP'!$L$47</f>
        <v>0</v>
      </c>
      <c r="AZ40" s="184">
        <f>'EDIT TP'!$L$48</f>
        <v>0</v>
      </c>
      <c r="BA40" s="184">
        <f>'EDIT TP'!$L$49</f>
        <v>0</v>
      </c>
      <c r="BB40" s="184">
        <f>'EDIT TP'!$L$50</f>
        <v>0</v>
      </c>
      <c r="BC40" s="184">
        <f>'EDIT TP'!$M$51</f>
        <v>2</v>
      </c>
      <c r="BE40" s="181" t="s">
        <v>170</v>
      </c>
      <c r="BF40" s="182">
        <v>21</v>
      </c>
      <c r="BG40" s="184" t="str">
        <f>'EDIT TP'!$L$194</f>
        <v>mengenali dan menyebutkan unsur – unsur rupa dalam benda – benda di sekitar / karya seni rupa serta  mengenal dan mengeksplorasi elemen rupa dalam sebuah karya</v>
      </c>
      <c r="BH40" s="184" t="str">
        <f>'EDIT TP'!$L$195</f>
        <v xml:space="preserve">merefleksikan dan mengapresiasi karya diri sendiri serta  mengenal
dan mengeksplorasi warna primer dan sekunder, alat untuk membuat garis dan elemen rupa dalam sebuah karya
</v>
      </c>
      <c r="BI40" s="184">
        <f>'EDIT TP'!$L$196</f>
        <v>0</v>
      </c>
      <c r="BJ40" s="184">
        <f>'EDIT TP'!$L$197</f>
        <v>0</v>
      </c>
      <c r="BK40" s="184">
        <f>'EDIT TP'!$L$198</f>
        <v>0</v>
      </c>
      <c r="BL40" s="184">
        <f>'EDIT TP'!$L$199</f>
        <v>0</v>
      </c>
      <c r="BM40" s="184">
        <f>'EDIT TP'!$L$200</f>
        <v>0</v>
      </c>
      <c r="BN40" s="184">
        <f>'EDIT TP'!$L$201</f>
        <v>0</v>
      </c>
      <c r="BO40" s="184">
        <f>'EDIT TP'!$L$202</f>
        <v>0</v>
      </c>
      <c r="BP40" s="184">
        <f>'EDIT TP'!$L$203</f>
        <v>0</v>
      </c>
      <c r="BQ40" s="184">
        <f>'EDIT TP'!$M$204</f>
        <v>2</v>
      </c>
    </row>
    <row r="41" spans="29:69">
      <c r="AC41" s="184"/>
      <c r="AD41" s="182">
        <v>22</v>
      </c>
      <c r="AE41" s="184" t="str">
        <f>'EDIT TP'!$P$126</f>
        <v xml:space="preserve"> membandingkan panjang dan berat benda secara langsung, membandingkan durasi waktu, serta mengukur dan mengestimasi panjang dan berat benda menggunakan satuan tidak baku dengan tepat.</v>
      </c>
      <c r="AF41" s="184" t="str">
        <f>'EDIT TP'!$P$127</f>
        <v>mengenal berbagai bangun datar dan melakukan penyusunan dan penguraian bangun datar seperti segitiga, segiempat, dan segi banyak, serta dapat menentukan posisi benda terhadap benda lain seperti kanan, kiri, depan, belakang, atas, dan bawah.</v>
      </c>
      <c r="AG41" s="184" t="str">
        <f>'EDIT TP'!$P$128</f>
        <v xml:space="preserve"> mengurutkan, menyortir, mengelompokkan, membandingkan, dan menyajikan data menggunakan turus dan piktogram sampai empat kategori.</v>
      </c>
      <c r="AH41" s="184">
        <f>'EDIT TP'!$P$129</f>
        <v>0</v>
      </c>
      <c r="AI41" s="184">
        <f>'EDIT TP'!$P$130</f>
        <v>0</v>
      </c>
      <c r="AJ41" s="184">
        <f>'EDIT TP'!$P$131</f>
        <v>0</v>
      </c>
      <c r="AK41" s="184">
        <f>'EDIT TP'!$P$132</f>
        <v>0</v>
      </c>
      <c r="AL41" s="184">
        <f>'EDIT TP'!$P$133</f>
        <v>0</v>
      </c>
      <c r="AM41" s="184">
        <f>'EDIT TP'!$P$134</f>
        <v>0</v>
      </c>
      <c r="AN41" s="184">
        <f>'EDIT TP'!$P$135</f>
        <v>0</v>
      </c>
      <c r="AO41" s="184">
        <f>'EDIT TP'!$Q$136</f>
        <v>3</v>
      </c>
      <c r="AQ41" s="184"/>
      <c r="AR41" s="182">
        <v>223</v>
      </c>
      <c r="AS41" s="184" t="str">
        <f>'EDIT TP'!$P$41</f>
        <v>memahami dan memiliki kebiasaan bekerja sama dengan anggota keluarga dan teman-teman</v>
      </c>
      <c r="AT41" s="184" t="str">
        <f>'EDIT TP'!$P$42</f>
        <v>memahami iman di tengah masyarakat melalui kebiasaan hidup rukun dengan tetangga dan bergotong royong merawat lingkungan</v>
      </c>
      <c r="AU41" s="184">
        <f>'EDIT TP'!$P$43</f>
        <v>0</v>
      </c>
      <c r="AV41" s="184">
        <f>'EDIT TP'!$P$44</f>
        <v>0</v>
      </c>
      <c r="AW41" s="184">
        <f>'EDIT TP'!$P$45</f>
        <v>0</v>
      </c>
      <c r="AX41" s="184">
        <f>'EDIT TP'!$P$46</f>
        <v>0</v>
      </c>
      <c r="AY41" s="184">
        <f>'EDIT TP'!$P$47</f>
        <v>0</v>
      </c>
      <c r="AZ41" s="184">
        <f>'EDIT TP'!$P$48</f>
        <v>0</v>
      </c>
      <c r="BA41" s="184">
        <f>'EDIT TP'!$P$49</f>
        <v>0</v>
      </c>
      <c r="BB41" s="184">
        <f>'EDIT TP'!$P$50</f>
        <v>0</v>
      </c>
      <c r="BC41" s="184">
        <f>'EDIT TP'!$Q$51</f>
        <v>2</v>
      </c>
      <c r="BE41" s="184"/>
      <c r="BF41" s="182">
        <v>22</v>
      </c>
      <c r="BG41" s="184" t="str">
        <f>'EDIT TP'!$P$194</f>
        <v>mengenali dan menguji coba alat dan/atau bahan yang dimiliki, mengidentifikasi dan menggunakan elemen rupa (garis dan warna) dalam sebuah karya,  menganalisis fungsi dan menggunakan aneka alat dan bahan di sekitar yang sesuai untuk keperluan karyanya</v>
      </c>
      <c r="BH41" s="184" t="str">
        <f>'EDIT TP'!$P$195</f>
        <v>membuat karya seni rupa menggunakan hasil pengamatannya terhadap lingkungan sekitar,  menggunakan garis pijak (baseline dalam gambar, mengenali dan mengeksplorasi elemen rupa dalam sebuah karya</v>
      </c>
      <c r="BI41" s="184" t="str">
        <f>'EDIT TP'!$P$196</f>
        <v>menghasilkan karya seni rupa yang berdampak pada perasaan dirinya,  mengiden elemen rupa (garis dan warna), menganalisis fungsi dan menggunakan aneka alat dan bahan di sekitar yang sesuai untuk karyanya, menerapkan prinsip desain (pola) dalam sebuah karya dengan tepat.</v>
      </c>
      <c r="BJ41" s="184">
        <f>'EDIT TP'!$P$197</f>
        <v>0</v>
      </c>
      <c r="BK41" s="184">
        <f>'EDIT TP'!$P$198</f>
        <v>0</v>
      </c>
      <c r="BL41" s="184">
        <f>'EDIT TP'!$P$199</f>
        <v>0</v>
      </c>
      <c r="BM41" s="184">
        <f>'EDIT TP'!$P$200</f>
        <v>0</v>
      </c>
      <c r="BN41" s="184">
        <f>'EDIT TP'!$P$201</f>
        <v>0</v>
      </c>
      <c r="BO41" s="184">
        <f>'EDIT TP'!$P$202</f>
        <v>0</v>
      </c>
      <c r="BP41" s="184">
        <f>'EDIT TP'!$P$203</f>
        <v>0</v>
      </c>
      <c r="BQ41" s="184">
        <f>'EDIT TP'!$Q$204</f>
        <v>3</v>
      </c>
    </row>
    <row r="42" spans="29:69">
      <c r="AC42" s="181" t="s">
        <v>171</v>
      </c>
      <c r="AD42" s="182">
        <v>31</v>
      </c>
      <c r="AE42" s="184" t="str">
        <f>'EDIT TP'!$U$126</f>
        <v>membaca, menulis, membandingkan, dan mengurutkan bilangan cacah sampai 1.000, menentukan nilai tempat, serta menyelesaikan penjumlahan, pengurangan, perkalian, pembagian bilangan cacah sederhana dengan bantuan benda konkret, gambar dan simbol.</v>
      </c>
      <c r="AF42" s="184" t="str">
        <f>'EDIT TP'!$U$127</f>
        <v>menemukan nilai yang belum diketahui dalam kalimat matematika yang melibatkan penjumlahan dan pengurangan bilangan cacah sampai 100, serta mengenali dan mengembangkan pola sederhana pada gambar, objek, maupun bilangan.</v>
      </c>
      <c r="AG42" s="184">
        <f>'EDIT TP'!$U$128</f>
        <v>0</v>
      </c>
      <c r="AH42" s="184">
        <f>'EDIT TP'!$U$129</f>
        <v>0</v>
      </c>
      <c r="AI42" s="184">
        <f>'EDIT TP'!$U$130</f>
        <v>0</v>
      </c>
      <c r="AJ42" s="184">
        <f>'EDIT TP'!$U$131</f>
        <v>0</v>
      </c>
      <c r="AK42" s="184">
        <f>'EDIT TP'!$U$132</f>
        <v>0</v>
      </c>
      <c r="AL42" s="184">
        <f>'EDIT TP'!$U$133</f>
        <v>0</v>
      </c>
      <c r="AM42" s="184">
        <f>'EDIT TP'!$U$134</f>
        <v>0</v>
      </c>
      <c r="AN42" s="184">
        <f>'EDIT TP'!$U$135</f>
        <v>0</v>
      </c>
      <c r="AO42" s="184">
        <f>'EDIT TP'!$V$136</f>
        <v>2</v>
      </c>
      <c r="AQ42" s="181" t="s">
        <v>171</v>
      </c>
      <c r="AR42" s="182">
        <v>313</v>
      </c>
      <c r="AS42" s="184" t="str">
        <f>'EDIT TP'!$U$41</f>
        <v>memahami diri sebagai pribadi yang tumbuh dan berkembang menjadi manusia yang baik dan berusaha melakukan yang baik sesuai pertumbuhan dan perkembangannya</v>
      </c>
      <c r="AT42" s="184" t="str">
        <f>'EDIT TP'!$U$42</f>
        <v>mengenal dan bersyukur sebagai pribadi yang unik serta mengembangkan keunikan dirinya bersama orang lain dan lingkungannya dalam hidup sehari-hari</v>
      </c>
      <c r="AU42" s="184">
        <f>'EDIT TP'!$U$43</f>
        <v>0</v>
      </c>
      <c r="AV42" s="184">
        <f>'EDIT TP'!$U$44</f>
        <v>0</v>
      </c>
      <c r="AW42" s="184">
        <f>'EDIT TP'!$U$45</f>
        <v>0</v>
      </c>
      <c r="AX42" s="184">
        <f>'EDIT TP'!$U$46</f>
        <v>0</v>
      </c>
      <c r="AY42" s="184">
        <f>'EDIT TP'!$U$47</f>
        <v>0</v>
      </c>
      <c r="AZ42" s="184">
        <f>'EDIT TP'!$U$48</f>
        <v>0</v>
      </c>
      <c r="BA42" s="184">
        <f>'EDIT TP'!$U$49</f>
        <v>0</v>
      </c>
      <c r="BB42" s="184">
        <f>'EDIT TP'!$U$50</f>
        <v>0</v>
      </c>
      <c r="BC42" s="184">
        <f>'EDIT TP'!$V$51</f>
        <v>2</v>
      </c>
      <c r="BE42" s="181" t="s">
        <v>171</v>
      </c>
      <c r="BF42" s="182">
        <v>31</v>
      </c>
      <c r="BG42" s="184" t="str">
        <f>'EDIT TP'!$U$194</f>
        <v>mengidentifikasi unsur garis dan bentuk, mengeksplorasi warna primer dan sekunder, serta mencoba komposisi dan tekstur dalam karya seni rupa sederhana.</v>
      </c>
      <c r="BH42" s="184" t="str">
        <f>'EDIT TP'!$U$195</f>
        <v>merefleksikan serta mengapresiasi karya seni diri sendiri dan teman sekelas dengan menggunakan kosakata seni rupa yang sesuai.</v>
      </c>
      <c r="BI42" s="184" t="str">
        <f>'EDIT TP'!$U$196</f>
        <v>mengenali dan menguji coba alat maupun bahan yang dimiliki serta memahami prosedur penggunaannya dengan benar.</v>
      </c>
      <c r="BJ42" s="184">
        <f>'EDIT TP'!$U$197</f>
        <v>0</v>
      </c>
      <c r="BK42" s="184">
        <f>'EDIT TP'!$U$198</f>
        <v>0</v>
      </c>
      <c r="BL42" s="184">
        <f>'EDIT TP'!$U$199</f>
        <v>0</v>
      </c>
      <c r="BM42" s="184">
        <f>'EDIT TP'!$U$200</f>
        <v>0</v>
      </c>
      <c r="BN42" s="184">
        <f>'EDIT TP'!$U$201</f>
        <v>0</v>
      </c>
      <c r="BO42" s="184">
        <f>'EDIT TP'!$U$202</f>
        <v>0</v>
      </c>
      <c r="BP42" s="184">
        <f>'EDIT TP'!$U$203</f>
        <v>0</v>
      </c>
      <c r="BQ42" s="184">
        <f>'EDIT TP'!$V$204</f>
        <v>3</v>
      </c>
    </row>
    <row r="43" spans="29:69">
      <c r="AC43" s="184"/>
      <c r="AD43" s="182">
        <v>32</v>
      </c>
      <c r="AE43" s="184" t="str">
        <f>'EDIT TP'!$Y$126</f>
        <v>menghitung hubungan antar satuan cm–m dan g–kg, serta mulai mengenal cara mengestimasi luas dan volume dengan satuan sederhana.</v>
      </c>
      <c r="AF43" s="184" t="str">
        <f>'EDIT TP'!$Y$127</f>
        <v>mendeskripsikan ciri berbagai bangun datar seperti segi empat, segitiga, dan segi banyak, serta menyusun dan mengurai bangun datar dengan lebih dari satu cara.</v>
      </c>
      <c r="AG43" s="184" t="str">
        <f>'EDIT TP'!$Y$128</f>
        <v>mengurutkan dan membandingkan data sederhana serta menyajikannya dalam bentuk tabel, diagram gambar, atau piktogram.</v>
      </c>
      <c r="AH43" s="184">
        <f>'EDIT TP'!$Y$129</f>
        <v>0</v>
      </c>
      <c r="AI43" s="184">
        <f>'EDIT TP'!$Y$130</f>
        <v>0</v>
      </c>
      <c r="AJ43" s="184">
        <f>'EDIT TP'!$Y$131</f>
        <v>0</v>
      </c>
      <c r="AK43" s="184">
        <f>'EDIT TP'!$Y$132</f>
        <v>0</v>
      </c>
      <c r="AL43" s="184">
        <f>'EDIT TP'!$Y$133</f>
        <v>0</v>
      </c>
      <c r="AM43" s="184">
        <f>'EDIT TP'!$Y$134</f>
        <v>0</v>
      </c>
      <c r="AN43" s="184">
        <f>'EDIT TP'!$Y$135</f>
        <v>0</v>
      </c>
      <c r="AO43" s="184">
        <f>'EDIT TP'!$Z$136</f>
        <v>3</v>
      </c>
      <c r="AQ43" s="184"/>
      <c r="AR43" s="182">
        <v>323</v>
      </c>
      <c r="AS43" s="184" t="str">
        <f>'EDIT TP'!$Y$41</f>
        <v>mengenal Allah yang menyelamatkan manusia pada tokoh Perjanjian Lama (Kisah Yusuf, Kisah Musa, dan Kisah Yosua) dan mengaplikasikan teladan hidup tokoh tersebut dalam kehidupan</v>
      </c>
      <c r="AT43" s="184" t="str">
        <f>'EDIT TP'!$Y$42</f>
        <v>mengenal Allah yang menyelamatkan manusia melalui peristiwa Yesus dibaptis</v>
      </c>
      <c r="AU43" s="184" t="str">
        <f>'EDIT TP'!$Y$43</f>
        <v>mengenal Allah yang menyelamatkan manusia melalui peristiwa Yesus yang memberi makan lima ribu orang</v>
      </c>
      <c r="AV43" s="184" t="str">
        <f>'EDIT TP'!$Y$44</f>
        <v>mengenal Allah yang menyelamatkan manusia melalui peristiwa Yesus yang mengampuni</v>
      </c>
      <c r="AW43" s="184">
        <f>'EDIT TP'!$Y$45</f>
        <v>0</v>
      </c>
      <c r="AX43" s="184">
        <f>'EDIT TP'!$Y$46</f>
        <v>0</v>
      </c>
      <c r="AY43" s="184">
        <f>'EDIT TP'!$Y$47</f>
        <v>0</v>
      </c>
      <c r="AZ43" s="184">
        <f>'EDIT TP'!$Y$48</f>
        <v>0</v>
      </c>
      <c r="BA43" s="184">
        <f>'EDIT TP'!$Y$49</f>
        <v>0</v>
      </c>
      <c r="BB43" s="184">
        <f>'EDIT TP'!$Y$50</f>
        <v>0</v>
      </c>
      <c r="BC43" s="184">
        <f>'EDIT TP'!$Z$51</f>
        <v>4</v>
      </c>
      <c r="BE43" s="184"/>
      <c r="BF43" s="182">
        <v>32</v>
      </c>
      <c r="BG43" s="184" t="str">
        <f>'EDIT TP'!$Y$194</f>
        <v>membuat karya seni rupa sederhana berdasarkan pengalaman pribadi dan hasil pengamatan lingkungan sekitar.</v>
      </c>
      <c r="BH43" s="184" t="str">
        <f>'EDIT TP'!$Y$195</f>
        <v>menghasilkan karya seni rupa yang mencerminkan perasaan serta mewakili harapannya.</v>
      </c>
      <c r="BI43" s="184">
        <f>'EDIT TP'!$Y$196</f>
        <v>0</v>
      </c>
      <c r="BJ43" s="184">
        <f>'EDIT TP'!$Y$197</f>
        <v>0</v>
      </c>
      <c r="BK43" s="184">
        <f>'EDIT TP'!$Y$198</f>
        <v>0</v>
      </c>
      <c r="BL43" s="184">
        <f>'EDIT TP'!$Y$199</f>
        <v>0</v>
      </c>
      <c r="BM43" s="184">
        <f>'EDIT TP'!$Y$200</f>
        <v>0</v>
      </c>
      <c r="BN43" s="184">
        <f>'EDIT TP'!$Y$201</f>
        <v>0</v>
      </c>
      <c r="BO43" s="184">
        <f>'EDIT TP'!$Y$202</f>
        <v>0</v>
      </c>
      <c r="BP43" s="184">
        <f>'EDIT TP'!$Y$203</f>
        <v>0</v>
      </c>
      <c r="BQ43" s="184">
        <f>'EDIT TP'!$Z$204</f>
        <v>2</v>
      </c>
    </row>
    <row r="44" spans="29:69">
      <c r="AC44" s="181" t="s">
        <v>172</v>
      </c>
      <c r="AD44" s="182">
        <v>41</v>
      </c>
      <c r="AE44" s="184" t="str">
        <f>'EDIT TP'!$AD$126</f>
        <v>memiliki pemahaman dan intuisi bilangan (numbersense) pada bilangan cacah sampai 10.000; membaca, menulis, membandingkan, dan mengurutkan bilangan.</v>
      </c>
      <c r="AF44" s="184" t="str">
        <f>'EDIT TP'!$AD$127</f>
        <v>membandingkan dua bilangan cacah sampai 10.000 , mengurutkan beberapa bilangan cacah sampai 10.000, melakukan komposisi dan dekomposisi bilangan cacah sampai 10.000.</v>
      </c>
      <c r="AG44" s="184" t="str">
        <f>'EDIT TP'!$AD$128</f>
        <v>menyelesaikan masalah operasi bilangan penjumlahan dan pengurangan bilangan cacah sampai 1.000; melakukan dan menyelesaikan masalah operasi perkalian dan pembagian bilangan cacah sampai 100 dengan bantuan benda konkret, gambar dan simbol.</v>
      </c>
      <c r="AH44" s="184" t="str">
        <f>'EDIT TP'!$AD$129</f>
        <v>melakukan perbandingan dan pengurutan pecahan dengan pembilang satu dan antar pecahan dengan penyebut yang sama; menerapkan pecahan senilai, memiliki intuisi pecahan dan desimal, serta dapat menentukan pecahan sebagai desimal dan persen.</v>
      </c>
      <c r="AI44" s="184" t="str">
        <f>'EDIT TP'!$AD$130</f>
        <v>menemukan nilai yang tidak diketahui dalam kalimat matematika yang melibatkan penjumlahan dan pengurangan  pada bilangan cacah sampai 100, dengan menggunakan sifat-sifat bilangan dan operasinya; mengidentifikasi pola gambar dan pola bilangan.</v>
      </c>
      <c r="AJ44" s="184" t="str">
        <f>'EDIT TP'!$AD$131</f>
        <v>mengidentifikasi, meniru, dan mengembangkan pola gambar atau objek sederhana dan pola bilangan membesar dan mengecil yang dapat melibatkan penjumlahan dan pengurangan pada bilangan cacah sampai 100.</v>
      </c>
      <c r="AK44" s="184">
        <f>'EDIT TP'!$AD$132</f>
        <v>0</v>
      </c>
      <c r="AL44" s="184">
        <f>'EDIT TP'!$AD$133</f>
        <v>0</v>
      </c>
      <c r="AM44" s="184">
        <f>'EDIT TP'!$AD$134</f>
        <v>0</v>
      </c>
      <c r="AN44" s="184">
        <f>'EDIT TP'!$AD$135</f>
        <v>0</v>
      </c>
      <c r="AO44" s="184">
        <f>'EDIT TP'!$AE$136</f>
        <v>6</v>
      </c>
      <c r="AQ44" s="181" t="s">
        <v>172</v>
      </c>
      <c r="AR44" s="182">
        <v>413</v>
      </c>
      <c r="AS44" s="184" t="str">
        <f>'EDIT TP'!$AD$41</f>
        <v xml:space="preserve">mengenal, bersyukur, dan mampu memperagakan Tata Perayaan Sakramen Baptis, Ekaristi, dan Tobat sebagai tanda dan sarana karya keselamatan Allah bagi manusia. </v>
      </c>
      <c r="AT44" s="184" t="str">
        <f>'EDIT TP'!$AD$42</f>
        <v>memahami ungkapan syukur tokoh-tokoh Perjanjian Lama, doa syukur dalam Gereja, doa syukur secara pribadi, doa syukur secara bersama, serta mewujudkan semuanya itu melalui sikap dan tindakan dalam hidup sehari-hari</v>
      </c>
      <c r="AU44" s="184" t="str">
        <f>'EDIT TP'!$AD$43</f>
        <v>memahami dan mewujudkan doa syukur dalam Gereja, doa syukur secara pribadi, doa syukur secara bersama, dalam hidup sehari-hari</v>
      </c>
      <c r="AV44" s="184">
        <f>'EDIT TP'!$AD$44</f>
        <v>0</v>
      </c>
      <c r="AW44" s="184">
        <f>'EDIT TP'!$AD$45</f>
        <v>0</v>
      </c>
      <c r="AX44" s="184">
        <f>'EDIT TP'!$AD$46</f>
        <v>0</v>
      </c>
      <c r="AY44" s="184">
        <f>'EDIT TP'!$AD$47</f>
        <v>0</v>
      </c>
      <c r="AZ44" s="184">
        <f>'EDIT TP'!$AD$48</f>
        <v>0</v>
      </c>
      <c r="BA44" s="184">
        <f>'EDIT TP'!$AD$49</f>
        <v>0</v>
      </c>
      <c r="BB44" s="184">
        <f>'EDIT TP'!$AD$50</f>
        <v>0</v>
      </c>
      <c r="BC44" s="184">
        <f>'EDIT TP'!$AE$51</f>
        <v>3</v>
      </c>
      <c r="BE44" s="181" t="s">
        <v>172</v>
      </c>
      <c r="BF44" s="182">
        <v>41</v>
      </c>
      <c r="BG44" s="184" t="str">
        <f>'EDIT TP'!$AD$194</f>
        <v>mengidentifikasi unsur dan prinsip seni rupa; mengenal lingkungan sosial dan fisik sekitar, memilih salah satu rumah yang dianggap menarik sebagai objek gambar, memahami dan membuat gambar rumah tetangga yang dipilih berdasarkan prinsip seni rupa.</v>
      </c>
      <c r="BH44" s="184" t="str">
        <f>'EDIT TP'!$AD$195</f>
        <v>merefleksikan dan mengapresiasi karya sendiri dan teman sekelas memakai kosa kata seni rupa yang sesuai; menilai dan menciptakan karya seni rupa menggunakan kosa kata seni rupa yang  dipelajari.</v>
      </c>
      <c r="BI44" s="184" t="str">
        <f>'EDIT TP'!$AD$196</f>
        <v>menguji coba alat atau bahan serta prosedur penggunaannya; mengetahui karakteristik alat dan bahan pada karya seni, membuat indikator pemantik untuk menentukan karakteristik alat dan bahan, menjelaskan karakter bahan berdasarkan karya yang dilihat.</v>
      </c>
      <c r="BJ44" s="184">
        <f>'EDIT TP'!$AD$197</f>
        <v>0</v>
      </c>
      <c r="BK44" s="184">
        <f>'EDIT TP'!$AD$198</f>
        <v>0</v>
      </c>
      <c r="BL44" s="184">
        <f>'EDIT TP'!$AD$199</f>
        <v>0</v>
      </c>
      <c r="BM44" s="184">
        <f>'EDIT TP'!$AD$200</f>
        <v>0</v>
      </c>
      <c r="BN44" s="184">
        <f>'EDIT TP'!$AD$201</f>
        <v>0</v>
      </c>
      <c r="BO44" s="184">
        <f>'EDIT TP'!$AD$202</f>
        <v>0</v>
      </c>
      <c r="BP44" s="184">
        <f>'EDIT TP'!$AD$203</f>
        <v>0</v>
      </c>
      <c r="BQ44" s="184">
        <f>'EDIT TP'!$AE$204</f>
        <v>3</v>
      </c>
    </row>
    <row r="45" spans="29:69">
      <c r="AC45" s="184"/>
      <c r="AD45" s="182">
        <v>42</v>
      </c>
      <c r="AE45" s="184" t="str">
        <f>'EDIT TP'!$AH$126</f>
        <v>mengukur panjang dan berat benda menggunakan satuan baku; menentukan hubungan antar-satuan baku panjang dan antar-satuan berat; serta mengukur dan mengestimasi luas dan volume menggunakan satuan tidak baku dan satuan baku berupa bilangan cacah.</v>
      </c>
      <c r="AF45" s="184" t="str">
        <f>'EDIT TP'!$AH$127</f>
        <v>mendeskripsikan ciri berbagai bentuk bangun datar (segiempat, segitiga, segi banyak).</v>
      </c>
      <c r="AG45" s="184" t="str">
        <f>'EDIT TP'!$AH$128</f>
        <v>menyusun (komposisi) dan mengurai (dekomposisi) berbagai bangun datar dengan lebih dari satu cara jika memungkinkan.</v>
      </c>
      <c r="AH45" s="184" t="str">
        <f>'EDIT TP'!$AH$129</f>
        <v>mengurutkan, membandingkan, menyajikan, menganalisis dan menginterpretasi data dalam bentuk tabel, diagram gambar, piktogram, dan diagram batang (skala satu satuan).</v>
      </c>
      <c r="AI45" s="184">
        <f>'EDIT TP'!$AH$130</f>
        <v>0</v>
      </c>
      <c r="AJ45" s="184">
        <f>'EDIT TP'!$AH$131</f>
        <v>0</v>
      </c>
      <c r="AK45" s="184">
        <f>'EDIT TP'!$AH$132</f>
        <v>0</v>
      </c>
      <c r="AL45" s="184">
        <f>'EDIT TP'!$AH$133</f>
        <v>0</v>
      </c>
      <c r="AM45" s="184">
        <f>'EDIT TP'!$AH$134</f>
        <v>0</v>
      </c>
      <c r="AN45" s="184">
        <f>'EDIT TP'!$AH$135</f>
        <v>0</v>
      </c>
      <c r="AO45" s="184">
        <f>'EDIT TP'!$AI$136</f>
        <v>4</v>
      </c>
      <c r="AQ45" s="184"/>
      <c r="AR45" s="182">
        <v>423</v>
      </c>
      <c r="AS45" s="184" t="str">
        <f>'EDIT TP'!$AH$41</f>
        <v xml:space="preserve">mengenal, bersyukur, serta menunjukkan rasa hormat terhadap para pemimpin dan tradisi masyarakat yang baik sebagai wujud karya keselamatan Allah </v>
      </c>
      <c r="AT45" s="184" t="str">
        <f>'EDIT TP'!$AH$42</f>
        <v>memahami dan bersyukur atas karya keselamatan Allah serta peduli dan melakukan upaya nyata dalam kegiatan melestarikan lingkungan alam.</v>
      </c>
      <c r="AU45" s="184" t="str">
        <f>'EDIT TP'!$AH$43</f>
        <v>memahami Sepuluh Perintah Allah sebagai pedoman hidup, sehingga memiliki rasa hormat kepada orang tua, menghormati hidup, menghormati milik orang lain; serta mewujudkannya melalui sikap dan tindakan dalam hidup sehari-hari</v>
      </c>
      <c r="AV45" s="184">
        <f>'EDIT TP'!$AH$44</f>
        <v>0</v>
      </c>
      <c r="AW45" s="184">
        <f>'EDIT TP'!$AH$45</f>
        <v>0</v>
      </c>
      <c r="AX45" s="184">
        <f>'EDIT TP'!$AH$46</f>
        <v>0</v>
      </c>
      <c r="AY45" s="184">
        <f>'EDIT TP'!$AH$47</f>
        <v>0</v>
      </c>
      <c r="AZ45" s="184">
        <f>'EDIT TP'!$AH$48</f>
        <v>0</v>
      </c>
      <c r="BA45" s="184">
        <f>'EDIT TP'!$AH$49</f>
        <v>0</v>
      </c>
      <c r="BB45" s="184">
        <f>'EDIT TP'!$AH$50</f>
        <v>0</v>
      </c>
      <c r="BC45" s="184">
        <f>'EDIT TP'!$AI$51</f>
        <v>3</v>
      </c>
      <c r="BE45" s="184"/>
      <c r="BF45" s="182">
        <v>42</v>
      </c>
      <c r="BG45" s="184" t="str">
        <f>'EDIT TP'!$AH$194</f>
        <v>membuat karya seni rupa berdasarkan pengalaman dan hasil pengamatan terhadap lingkungan sekitar; menerapkan Prinsip keseimbangan dalam menyusun unsur-unsur rupa yang digunakan.</v>
      </c>
      <c r="BH45" s="184" t="str">
        <f>'EDIT TP'!$AH$195</f>
        <v>menghasilkan karya seni rupa yang berdampak pada perasaan atau mewakili harapannya; membuat karyaseni rupa yang mengandung nilai positif untuk lingkungan terkecil, memberikan umpan balik mengenai dampak karya seni bagi diri dan lingkungan terkecil.</v>
      </c>
      <c r="BI45" s="184">
        <f>'EDIT TP'!$AH$196</f>
        <v>0</v>
      </c>
      <c r="BJ45" s="184">
        <f>'EDIT TP'!$AH$197</f>
        <v>0</v>
      </c>
      <c r="BK45" s="184">
        <f>'EDIT TP'!$AH$198</f>
        <v>0</v>
      </c>
      <c r="BL45" s="184">
        <f>'EDIT TP'!$AH$199</f>
        <v>0</v>
      </c>
      <c r="BM45" s="184">
        <f>'EDIT TP'!$AH$200</f>
        <v>0</v>
      </c>
      <c r="BN45" s="184">
        <f>'EDIT TP'!$AH$201</f>
        <v>0</v>
      </c>
      <c r="BO45" s="184">
        <f>'EDIT TP'!$AH$202</f>
        <v>0</v>
      </c>
      <c r="BP45" s="184">
        <f>'EDIT TP'!$AH$203</f>
        <v>0</v>
      </c>
      <c r="BQ45" s="184">
        <f>'EDIT TP'!$AI$204</f>
        <v>2</v>
      </c>
    </row>
    <row r="46" spans="29:69">
      <c r="AC46" s="181" t="s">
        <v>173</v>
      </c>
      <c r="AD46" s="182">
        <v>51</v>
      </c>
      <c r="AE46" s="184" t="str">
        <f>'EDIT TP'!$AM$126</f>
        <v>menunjukkan pemahaman dan intuisi bilangan cacah sampai 1.000.000; membaca, menulis, menentukan nilai tempat, membandingkan, mengurutkan, melakukan komposisi dan  dekomposisi bilangan cacah sampai 100.000.</v>
      </c>
      <c r="AF46" s="184" t="str">
        <f>'EDIT TP'!$AM$127</f>
        <v>menyelesaikan masalah yang berkaitan dengan uang; melakukan operasi penjumlahan, pengurangan, perkalian, dan  pembagian bilangan cacah sampai 100.000.</v>
      </c>
      <c r="AG46" s="184" t="str">
        <f>'EDIT TP'!$AM$128</f>
        <v>menyelesaikan masalah KPK dan FPB, menentukan kelipatan bilangan, menentukan kelipatan persekutuan dua bilangan atau lebih, menentukan faktor persekutuan dua bilangan atau lebih, menentukan faktor persekutuan terbesar suatu bilangan.</v>
      </c>
      <c r="AH46" s="184" t="str">
        <f>'EDIT TP'!$AM$129</f>
        <v>membandingkan dan mengurutkan berbagai pecahan termasuk pecahan campuran, melakukan operasi penjumlahan dan  pengurangan pecahan, serta melakukan operasi perkalian dan  pembagian pecahan dengan bilangan asli.</v>
      </c>
      <c r="AI46" s="184" t="str">
        <f>'EDIT TP'!$AM$130</f>
        <v>menemukan nilai  yang belum diketahui dalam kalimat matematika yang melibatkan penjumlahan, pengurangan, perkalian, dan  pembagian pada bilangan cacah sampai 1000 dengan menggunakan sifat-sifat bilangan dan operasinya.</v>
      </c>
      <c r="AJ46" s="184" t="str">
        <f>'EDIT TP'!$AM$131</f>
        <v>mengidentifikasi, meniru, dan  mengembangkan pola  bilangan membesar dan  mengecil yang melibatkan perkalian dan pembagian; bernalar secara proporsional untuk menyelesaikan masalah sehari-hari dengan rasio satuan.</v>
      </c>
      <c r="AK46" s="184" t="str">
        <f>'EDIT TP'!$AM$132</f>
        <v xml:space="preserve">menentukan keliling dan luas berbagai bentuk bangun datar serta gabungannya, mengenali situasi soal (konteks) keliling bangun datar, menemukan konsep keliling bangun datar sebagai jumlah panjang sisi-sisinya.
</v>
      </c>
      <c r="AL46" s="184">
        <f>'EDIT TP'!$AM$133</f>
        <v>0</v>
      </c>
      <c r="AM46" s="184">
        <f>'EDIT TP'!$AM$134</f>
        <v>0</v>
      </c>
      <c r="AN46" s="184">
        <f>'EDIT TP'!$AM$135</f>
        <v>0</v>
      </c>
      <c r="AO46" s="184">
        <f>'EDIT TP'!$AN$136</f>
        <v>7</v>
      </c>
      <c r="AQ46" s="181" t="s">
        <v>173</v>
      </c>
      <c r="AR46" s="182">
        <v>513</v>
      </c>
      <c r="AS46" s="184" t="str">
        <f>'EDIT TP'!$AM$41</f>
        <v>memahami dirinya sebagai perempuan atau laki-laki sebagai citra Allah yang sederajat dan saling melengkapi</v>
      </c>
      <c r="AT46" s="184" t="str">
        <f>'EDIT TP'!$AM$42</f>
        <v>memahami hak dan kewajiban sebagai warga negara dan bangga sebagai bangsa Indonesia</v>
      </c>
      <c r="AU46" s="184" t="str">
        <f>'EDIT TP'!$AM$43</f>
        <v>menyadari diri sebagai warga dunia sehingga terdorong melakukan kegiatan dialog antar umat beragama dan berkepercayaan</v>
      </c>
      <c r="AV46" s="184">
        <f>'EDIT TP'!$AM$44</f>
        <v>0</v>
      </c>
      <c r="AW46" s="184">
        <f>'EDIT TP'!$AM$45</f>
        <v>0</v>
      </c>
      <c r="AX46" s="184">
        <f>'EDIT TP'!$AM$46</f>
        <v>0</v>
      </c>
      <c r="AY46" s="184">
        <f>'EDIT TP'!$AM$47</f>
        <v>0</v>
      </c>
      <c r="AZ46" s="184">
        <f>'EDIT TP'!$AM$48</f>
        <v>0</v>
      </c>
      <c r="BA46" s="184">
        <f>'EDIT TP'!$AM$49</f>
        <v>0</v>
      </c>
      <c r="BB46" s="184">
        <f>'EDIT TP'!$AM$50</f>
        <v>0</v>
      </c>
      <c r="BC46" s="184">
        <f>'EDIT TP'!$AN$51</f>
        <v>3</v>
      </c>
      <c r="BE46" s="181" t="s">
        <v>173</v>
      </c>
      <c r="BF46" s="182">
        <v>51</v>
      </c>
      <c r="BG46" s="184" t="str">
        <f>'EDIT TP'!$AM$194</f>
        <v>menjelaskan unsur rupa dan prinsip desain dalam benda-benda di sekitar karya seni rupa; menyebutkan minimal tiga unsur seni rupa yang terdapat dalam objek di lingkungan sekitar, menentukan produk karya seni ikatan dan menyimpul, mendefinisikan karya seni makrame, menemukan tiga karya seni anyaman di daerah sekitar.</v>
      </c>
      <c r="BH46" s="184" t="str">
        <f>'EDIT TP'!$AM$195</f>
        <v xml:space="preserve">merefleksikan dan mengapresiasi karya diri sendiri dan teman sekelas menggunakan kosa kata seni rupa yang sesuai; menyebutkan prinsip ritme dalam sebuah karya seni atau objek yang terdapat di lingkungan sekitar; menganalisis prinsip ritme dalam sebuah karya seni atau objek yang terdapat di lingkungan sekitar. </v>
      </c>
      <c r="BI46" s="184" t="str">
        <f>'EDIT TP'!$AM$196</f>
        <v>mengenali dan menguji coba variasi teknik penggunaan alat atau bahan, menganalisis cara pembuatan, karya seni ikatan dan menyimpul yang berada di daerah sekitar, mendiskusikan bahan-bahan yang digunakan serta merancang karya seni dengan teknik ikatan dan menyimpul sesuai ide dan kreativitasnya.</v>
      </c>
      <c r="BJ46" s="184" t="str">
        <f>'EDIT TP'!$AM$197</f>
        <v>membuat karya seni rupa berdasarkan pengalaman atau hasil pengamatan terhadap lingkungan sekitar melalui pengembangan imajinasi; menemukan tiga karya seni anyaman di daerah sekitar, menguraikan tiga jenis bahan serta menyusun langkah-langkah dalam proses pembuatan karya seni anyaman, menciptakan karya seni anyaman sederhana dengan aneka media sesuai kreativitasnya sendiri.</v>
      </c>
      <c r="BK46" s="184" t="str">
        <f>'EDIT TP'!$AM$198</f>
        <v>menentukan dua nama kerajinan souvenir, menemukan bahan kerajinan souvenir anyaman, mengevaluasi aneka jenis kerajinan souvenir dengan berbagai teknik pembuatannya, menciptakan karya seni kerajinan souvenir dengan teknik anyaman sesuai dengan kreativitasnya sendiri.</v>
      </c>
      <c r="BL46" s="184">
        <f>'EDIT TP'!$AM$199</f>
        <v>0</v>
      </c>
      <c r="BM46" s="184">
        <f>'EDIT TP'!$AM$200</f>
        <v>0</v>
      </c>
      <c r="BN46" s="184">
        <f>'EDIT TP'!$AM$201</f>
        <v>0</v>
      </c>
      <c r="BO46" s="184">
        <f>'EDIT TP'!$AM$202</f>
        <v>0</v>
      </c>
      <c r="BP46" s="184">
        <f>'EDIT TP'!$AM$203</f>
        <v>0</v>
      </c>
      <c r="BQ46" s="184">
        <f>'EDIT TP'!$AN$204</f>
        <v>5</v>
      </c>
    </row>
    <row r="47" spans="29:69">
      <c r="AC47" s="184"/>
      <c r="AD47" s="182">
        <v>52</v>
      </c>
      <c r="AE47" s="184" t="str">
        <f>'EDIT TP'!$AQ$126</f>
        <v>memahami bagian dan jenis sudut, mengelompokkan sudut berdasarkan ciri-cirinya, mengukur besar sudut dengan menggunakan busur derajat, membandingkan besar sudut, melukis sudut dengan ukuran tertentu, memecahkan masalah yang berkaitan dengan sudut.</v>
      </c>
      <c r="AF47" s="184" t="str">
        <f>'EDIT TP'!$AQ$127</f>
        <v>mengonstruksi dan mengurai bangun ruang dan mengenali visualisasi spasial; menemukan syarat tiga ruas garis dapat membentuk segitiga, menemukan jumlah sudut-sudut dalam sebuah segitiga.</v>
      </c>
      <c r="AG47" s="184" t="str">
        <f>'EDIT TP'!$AQ$128</f>
        <v xml:space="preserve">membandingkan karakteristik antar bangun datar dan antar bangun ruang, serta menentukan lokasi pada peta yang menggunakan sistem berpetak.
</v>
      </c>
      <c r="AH47" s="184" t="str">
        <f>'EDIT TP'!$AQ$129</f>
        <v>mengurutkan, membandingkan, menyajikan, dan menganalisis data banyak benda dan data hasil pengukuran dalam bentuk gambar, piktogram, diagram batang, dan tabel frekuensi untuk mendapatkan informasi;</v>
      </c>
      <c r="AI47" s="184" t="str">
        <f>'EDIT TP'!$AQ$130</f>
        <v>menentukan kejadian dengan kemungkinan yang lebih besar atau lebih kecil dalam suatu percobaan acak.</v>
      </c>
      <c r="AJ47" s="184">
        <f>'EDIT TP'!$AQ$131</f>
        <v>0</v>
      </c>
      <c r="AK47" s="184">
        <f>'EDIT TP'!$AQ$132</f>
        <v>0</v>
      </c>
      <c r="AL47" s="184">
        <f>'EDIT TP'!$AQ$133</f>
        <v>0</v>
      </c>
      <c r="AM47" s="184">
        <f>'EDIT TP'!$AQ$134</f>
        <v>0</v>
      </c>
      <c r="AN47" s="184">
        <f>'EDIT TP'!$AQ$135</f>
        <v>0</v>
      </c>
      <c r="AO47" s="184">
        <f>'EDIT TP'!$AR$136</f>
        <v>5</v>
      </c>
      <c r="AQ47" s="184"/>
      <c r="AR47" s="182">
        <v>523</v>
      </c>
      <c r="AS47" s="184" t="str">
        <f>'EDIT TP'!$AQ$41</f>
        <v>mengenal tokoh-tokoh Perjanjian Lama: Daud Sang Pemimpin, Salomo yang bijaksana dan Ester Perempuan Pemberani</v>
      </c>
      <c r="AT47" s="184" t="str">
        <f>'EDIT TP'!$AQ$42</f>
        <v>mengenal tokoh-tokoh Perjanjian Baru Maria dan Elisabet</v>
      </c>
      <c r="AU47" s="184" t="str">
        <f>'EDIT TP'!$AQ$43</f>
        <v>meneladan Yesus yang taat kepada Allah, mengajarkan pengampunan, memanggil orang berdosa, yang menderita, wafat, dan bangkit, serta mengutus Roh Kudus untuk menguatkan para rasul, dan semua orang yang percaya</v>
      </c>
      <c r="AV47" s="184" t="str">
        <f>'EDIT TP'!$AQ$44</f>
        <v xml:space="preserve">mengenal kisah Israel di bawah bimbingan nabi Elia, nabi Amos, nabi Yesaya </v>
      </c>
      <c r="AW47" s="184" t="str">
        <f>'EDIT TP'!$AQ$45</f>
        <v>mengenal kisah Yesus yang mewartakan kerajaan Allah dengan kata-kata, tindakan, dan seluruh pribadi-Nya</v>
      </c>
      <c r="AX47" s="184">
        <f>'EDIT TP'!$AQ$46</f>
        <v>0</v>
      </c>
      <c r="AY47" s="184">
        <f>'EDIT TP'!$AQ$47</f>
        <v>0</v>
      </c>
      <c r="AZ47" s="184">
        <f>'EDIT TP'!$AQ$48</f>
        <v>0</v>
      </c>
      <c r="BA47" s="184">
        <f>'EDIT TP'!$AQ$49</f>
        <v>0</v>
      </c>
      <c r="BB47" s="184">
        <f>'EDIT TP'!$AQ$50</f>
        <v>0</v>
      </c>
      <c r="BC47" s="184">
        <f>'EDIT TP'!$AR$51</f>
        <v>5</v>
      </c>
      <c r="BE47" s="184"/>
      <c r="BF47" s="182">
        <v>52</v>
      </c>
      <c r="BG47" s="184" t="str">
        <f>'EDIT TP'!$AQ$194</f>
        <v>menjelaskan unsur rupa dan prinsip desain dalam benda-benda di sekitar karya seni rupa; menemukan, menganalisis serta menyimpulkan sebuah karya seni atau sebuah objek memiliki keseimbangan di dalamnya, menggambar dengan prinsip keseimbangan yang baik dengan ide dan kreativitasnya sendiri.</v>
      </c>
      <c r="BH47" s="184" t="str">
        <f>'EDIT TP'!$AQ$195</f>
        <v>menentukan dan menguraikan prinsip proporsi dalam sebuah objek tumbuhan sesuai unsur seni rupa yang dikandungnya, mengevaluasi proporsi dalam sebuah objek tumbuhan, menciptakan gambar objek tumbuhan dengan memperhatikan proporsi sesuai kreativitasnya sendiri.</v>
      </c>
      <c r="BI47" s="184" t="str">
        <f>'EDIT TP'!$AQ$196</f>
        <v>merefleksikan dan mengapresiasi karya diri sendiri dan teman sekelas menggunakan kosa kata seni rupa yang sesuai; menentukan definisi ragam hias dengan tepat, menganalisis bentuk ragam hias dari daerah tertentu dengan menyebutkan ciri-cirinya, membandingkan jenis ragam hias flora, fauna, figuratif, dan geometris, menggambar ragam hias dengan kreativitasnya sendiri dengan memilih jenis ragam hias flora, fauna, figuratif, dan geometris.</v>
      </c>
      <c r="BJ47" s="184" t="str">
        <f>'EDIT TP'!$AQ$197</f>
        <v>mengenali dan menguji coba variasi teknik penggunaan alat atau bahan; menentukan fungsi dan menguraikan jenis-jenis ragam hias dari unsur bentuknya, membandingkan pola ragam hias berdasarkan visualisasi bentuk pola yang di amatinya, menciptakan ragam hias dengan jenis dan pola tertentu yang disukai.</v>
      </c>
      <c r="BK47" s="184" t="str">
        <f>'EDIT TP'!$AQ$198</f>
        <v>membuat karya seni rupa berdasarkan pengalaman atau hasil pengamatan terhadap lingkungan sekitar melalui pengembangan imajinasi; menentukan dan menganalisis bahan daur ulang kertas bekas sesuai karya seni yang akan diciptakan, merencanakan produk karya seni yang akan dibuat serta kebutuhan bahan tambahan dan alat yang digunakan, menciptakan karya seni yang indah dan bermanfaat dari bahan daur ulang kertas yang tersedia.</v>
      </c>
      <c r="BL47" s="184">
        <f>'EDIT TP'!$AQ$199</f>
        <v>0</v>
      </c>
      <c r="BM47" s="184">
        <f>'EDIT TP'!$AQ$200</f>
        <v>0</v>
      </c>
      <c r="BN47" s="184">
        <f>'EDIT TP'!$AQ$201</f>
        <v>0</v>
      </c>
      <c r="BO47" s="184">
        <f>'EDIT TP'!$AQ$202</f>
        <v>0</v>
      </c>
      <c r="BP47" s="184">
        <f>'EDIT TP'!$AQ$203</f>
        <v>0</v>
      </c>
      <c r="BQ47" s="184">
        <f>'EDIT TP'!$AR$204</f>
        <v>5</v>
      </c>
    </row>
    <row r="48" spans="29:69">
      <c r="AC48" s="181" t="s">
        <v>174</v>
      </c>
      <c r="AD48" s="182">
        <v>61</v>
      </c>
      <c r="AE48" s="184" t="str">
        <f>'EDIT TP'!$AV$126</f>
        <v xml:space="preserve">membandingkan dan mengurutkan berbagai pecahan termasuk pecahan campuran, melakukan operasi penjumlahan dan pengurangan pecahan, serta melakukan operasi perkalian dan pembagian pecahan dengan bilangan asli, mengubah pecahan menjadi berbagai bentuk pecahan lain serta membandingkan dan mengurutkan bilangan desimal (satu angka di belakang koma)
</v>
      </c>
      <c r="AF48" s="184" t="str">
        <f>'EDIT TP'!$AV$127</f>
        <v>bernalar secara proporsional untuk menyelesaikan masalah sehari-hari dengan rasio satuan; memahami konsep rasio dan menggunakan bahasa rasio untuk menjelaskan hubungan perbandingan antara dua besaran, menentukan kesamaan rasio dengan bantuan tabel rasio, menentukan rasio satuan, menentukan rasio bagian terhadap bagian dan rasio bagian terhadap keseluruhan.</v>
      </c>
      <c r="AG48" s="184" t="str">
        <f>'EDIT TP'!$AV$128</f>
        <v xml:space="preserve">menghitung durasi waktu.
</v>
      </c>
      <c r="AH48" s="184">
        <f>'EDIT TP'!$AV$129</f>
        <v>0</v>
      </c>
      <c r="AI48" s="184">
        <f>'EDIT TP'!$AV$130</f>
        <v>0</v>
      </c>
      <c r="AJ48" s="184">
        <f>'EDIT TP'!$AV$131</f>
        <v>0</v>
      </c>
      <c r="AK48" s="184">
        <f>'EDIT TP'!$AV$132</f>
        <v>0</v>
      </c>
      <c r="AL48" s="184">
        <f>'EDIT TP'!$AV$133</f>
        <v>0</v>
      </c>
      <c r="AM48" s="184">
        <f>'EDIT TP'!$AV$134</f>
        <v>0</v>
      </c>
      <c r="AN48" s="184">
        <f>'EDIT TP'!$AV$135</f>
        <v>0</v>
      </c>
      <c r="AO48" s="184">
        <f>'EDIT TP'!$AW$136</f>
        <v>3</v>
      </c>
      <c r="AQ48" s="181" t="s">
        <v>174</v>
      </c>
      <c r="AR48" s="182">
        <v>613</v>
      </c>
      <c r="AS48" s="184" t="str">
        <f>'EDIT TP'!$AV$41</f>
        <v>mewujudkan iman dalam hidup sehari-hari, dengan cara terlibat dalam hidup menggereja, hidup bersama yang dijiwai Roh Kudus</v>
      </c>
      <c r="AT48" s="184" t="str">
        <f>'EDIT TP'!$AV$42</f>
        <v>memahami Gereja yang Satu, Kudus, Katolik, dan Apostolik, serta persekutuan para kudus</v>
      </c>
      <c r="AU48" s="184">
        <f>'EDIT TP'!$AV$43</f>
        <v>0</v>
      </c>
      <c r="AV48" s="184">
        <f>'EDIT TP'!$AV$44</f>
        <v>0</v>
      </c>
      <c r="AW48" s="184">
        <f>'EDIT TP'!$AV$45</f>
        <v>0</v>
      </c>
      <c r="AX48" s="184">
        <f>'EDIT TP'!$AV$46</f>
        <v>0</v>
      </c>
      <c r="AY48" s="184">
        <f>'EDIT TP'!$AV$47</f>
        <v>0</v>
      </c>
      <c r="AZ48" s="184">
        <f>'EDIT TP'!$AV$48</f>
        <v>0</v>
      </c>
      <c r="BA48" s="184">
        <f>'EDIT TP'!$AV$49</f>
        <v>0</v>
      </c>
      <c r="BB48" s="184">
        <f>'EDIT TP'!$AV$50</f>
        <v>0</v>
      </c>
      <c r="BC48" s="184">
        <f>'EDIT TP'!$AW$51</f>
        <v>2</v>
      </c>
      <c r="BE48" s="181" t="s">
        <v>174</v>
      </c>
      <c r="BF48" s="182">
        <v>61</v>
      </c>
      <c r="BG48" s="184" t="str">
        <f>'EDIT TP'!$AV$194</f>
        <v>mengidentifikasi unsur-unsur seni rupa (garis, bentuk, warna, tekstur, dan ruang) yang terdapat pada suatu objek, menganalisis prinsip-prinsip seni rupa (kesatuan, keseimbangan, irama, penekanan, dan proporsi) yang digunakan pada suatu karya seni rupa, mengaplikasikan unsur dan prinsip seni rupa dalam membuat sebuah karya seni rupa sederhana.</v>
      </c>
      <c r="BH48" s="184" t="str">
        <f>'EDIT TP'!$AV$195</f>
        <v>merefleksikan dan mengapresiasi karya diri sendiri dan teman sekelas menggunakan kosa kata seni rupa yang sesuai; mengidentifikasi konsep ritme (irama) dalam seni rupa, termasuk jenis-jenisnya seperti ritme teratur dan tidak teratur, menganalisis unsur-unsur visual yang dapat menciptakan ritme pada benda-benda di sekitar mereka, seperti pengulangan garis, bentuk, atau warna.</v>
      </c>
      <c r="BI48" s="184" t="str">
        <f>'EDIT TP'!$AV$196</f>
        <v>mengenali dan menguji coba variasi teknik penggunaan alat dan/atau bahan; mengidentifikasi macam-macam ikatan dan simpu, menyebutkan alat dan bahan untuk membuat ikatan dan simpul, menguraikan cara membuat ikatan dan simpul dengan tepat, mengaplikasikan karya seni dengan teknik ikatan dan simpul dengan baik, menciptakan karya seni dengan teknik ikat dan simpul dengan baik.</v>
      </c>
      <c r="BJ48" s="184" t="str">
        <f>'EDIT TP'!$AV$197</f>
        <v>mendefinisikan karya seni makrame, menguraikan alat dan bahan yang dapat digunakan untuk menciptakan  karya seni makrame sederhana, menganalisis aneka simpul dalam penciptaan karya seni makrame, menganalisis aneka simpul dalam penciptaan karya seni makrame, memilih simpul untuk proses penciptaan karya seni makrame, menciptakan karya seni makrame sederhana dengan percaya diri</v>
      </c>
      <c r="BK48" s="184" t="str">
        <f>'EDIT TP'!$AV$198</f>
        <v>mengidentifikasi jenis karya seni anyaman, menyebutkan alat dan jenis bahan untuk membuat karya seni anyaman dengan teliti, menjelaskan langkah-langkah dalam proses pembuatan karya seni anyaman, menciptakan karya seni anyaman sederhana</v>
      </c>
      <c r="BL48" s="184" t="str">
        <f>'EDIT TP'!$AV$199</f>
        <v>mengidentifikasi macam-macam souvenir anyaman dengan benar, menganalisis alat dan  bahan kerajinan souvenir anyaman, menentukan pola pembuatan souvenir anyaman dengan benar, menciptakan souvenir anyaman dengan kreativiatas murid.</v>
      </c>
      <c r="BM48" s="184">
        <f>'EDIT TP'!$AV$200</f>
        <v>0</v>
      </c>
      <c r="BN48" s="184">
        <f>'EDIT TP'!$AV$201</f>
        <v>0</v>
      </c>
      <c r="BO48" s="184">
        <f>'EDIT TP'!$AV$202</f>
        <v>0</v>
      </c>
      <c r="BP48" s="184">
        <f>'EDIT TP'!$AV$203</f>
        <v>0</v>
      </c>
      <c r="BQ48" s="184">
        <f>'EDIT TP'!$AW$204</f>
        <v>6</v>
      </c>
    </row>
    <row r="49" spans="29:69">
      <c r="AC49" s="184"/>
      <c r="AD49" s="182">
        <v>62</v>
      </c>
      <c r="AE49" s="184" t="str">
        <f>'EDIT TP'!$AZ$126</f>
        <v xml:space="preserve">mengonstruksi dan mengurai bangun ruang (kubus, balok, dan gabungannya) dan mengenali visualisasi spasial (bagian depan, atas, dan samping), membandingkan karakteristik antarbangun datar dan antarbangun ruang, menentukan lokasi pada peta yang menggunakan sistem berpetak.
</v>
      </c>
      <c r="AF49" s="184" t="str">
        <f>'EDIT TP'!$AZ$127</f>
        <v>menentukan kejadian dengan kemungkinan yang lebih besar atau lebih kecil dalam suatu percobaan acak, merepresentasikan kemungkinan kejadian sederhana dengan sistematis mendaftarkan semua hasil menggunakan metode seperti daftar, tabel, dan diagram pohon, memahami peluang sebagai kemungkinan kejadian yang dinyatakan dengan bilangan antara 0 dan 1, mengenali kejadian dengan peluang yang setara dan kejadian dengan peluang yang tidak setara.</v>
      </c>
      <c r="AG49" s="184">
        <f>'EDIT TP'!$AZ$128</f>
        <v>0</v>
      </c>
      <c r="AH49" s="184">
        <f>'EDIT TP'!$AZ$129</f>
        <v>0</v>
      </c>
      <c r="AI49" s="184">
        <f>'EDIT TP'!$AZ$130</f>
        <v>0</v>
      </c>
      <c r="AJ49" s="184">
        <f>'EDIT TP'!$AZ$131</f>
        <v>0</v>
      </c>
      <c r="AK49" s="184">
        <f>'EDIT TP'!$AZ$132</f>
        <v>0</v>
      </c>
      <c r="AL49" s="184">
        <f>'EDIT TP'!$AZ$133</f>
        <v>0</v>
      </c>
      <c r="AM49" s="184">
        <f>'EDIT TP'!$AZ$134</f>
        <v>0</v>
      </c>
      <c r="AN49" s="184">
        <f>'EDIT TP'!$AZ$135</f>
        <v>0</v>
      </c>
      <c r="AO49" s="184">
        <f>'EDIT TP'!$BA$136</f>
        <v>2</v>
      </c>
      <c r="AQ49" s="184"/>
      <c r="AR49" s="182">
        <v>623</v>
      </c>
      <c r="AS49" s="184" t="str">
        <f>'EDIT TP'!$AZ$41</f>
        <v>melibatkan diri dalam pelestarian lingkungan, dan mengembangkan sikap jujur</v>
      </c>
      <c r="AT49" s="184" t="str">
        <f>'EDIT TP'!$AZ$42</f>
        <v>bertindak menurut hati nurani, menegakkan keadilan, dan mewujudkan dalam kehidupan sehari-hari sebagai orang beriman kristiani</v>
      </c>
      <c r="AU49" s="184">
        <f>'EDIT TP'!$AZ$43</f>
        <v>0</v>
      </c>
      <c r="AV49" s="184">
        <f>'EDIT TP'!$AZ$44</f>
        <v>0</v>
      </c>
      <c r="AW49" s="184">
        <f>'EDIT TP'!$AZ$45</f>
        <v>0</v>
      </c>
      <c r="AX49" s="184">
        <f>'EDIT TP'!$AZ$46</f>
        <v>0</v>
      </c>
      <c r="AY49" s="184">
        <f>'EDIT TP'!$AZ$47</f>
        <v>0</v>
      </c>
      <c r="AZ49" s="184">
        <f>'EDIT TP'!$AZ$48</f>
        <v>0</v>
      </c>
      <c r="BA49" s="184">
        <f>'EDIT TP'!$AZ$49</f>
        <v>0</v>
      </c>
      <c r="BB49" s="184">
        <f>'EDIT TP'!$AZ$50</f>
        <v>0</v>
      </c>
      <c r="BC49" s="184">
        <f>'EDIT TP'!$BA$51</f>
        <v>2</v>
      </c>
      <c r="BE49" s="184"/>
      <c r="BF49" s="182">
        <v>62</v>
      </c>
      <c r="BG49" s="184" t="str">
        <f>'EDIT TP'!$AZ$194</f>
        <v xml:space="preserve"> mengidentifikasi dan menjelaskan jenis-jenis keseimbangan (simetris dan asimetris) dalam karya seni rupa, menyebutkan cara membuat motif ragam hias nusantara , menciptakan sketsa gambar dengan menerapkan salah satu prinsip keseimbangan, mengidentifikasi kelebihan dan kekurangan dari karya sendiri dan karya teman terkait penerapan prinsip keseimbangan.</v>
      </c>
      <c r="BH49" s="184" t="str">
        <f>'EDIT TP'!$AZ$195</f>
        <v>mendefinisikan ragam hias dekoratif dengan benar, mengidentifikasi motif-motif ragam  hias dekoratif tumbuhan dari berbagai daerah nusantara, menciptakan karya seni motif ragam hias dekoratif tumbuhan dengan kreativitasnya sendiri.</v>
      </c>
      <c r="BI49" s="184" t="str">
        <f>'EDIT TP'!$AZ$196</f>
        <v>menganalisis bentuk ragam hias dari daerah tertentu dengan menyebutkan ciri-cirinya, membandingkan jenis ragam hias flora, fauna, figuratif, dan geometris, menggambar ragam hias dengan kreativitasnya sendiri dengan memilih jenis ragam hias flora, fauna, figuratif, dan geometris.</v>
      </c>
      <c r="BJ49" s="184" t="str">
        <f>'EDIT TP'!$AZ$197</f>
        <v>mengidentifikasi macam -macam jenis dan pola ragam hias , menganalisis teknik menggambar ragam hias, menciptakan ragam hias dengan jenis dan pola tertentu.</v>
      </c>
      <c r="BK49" s="184" t="str">
        <f>'EDIT TP'!$AZ$198</f>
        <v>menghasilkan karya seni rupa yang mewakili minatnya; mengidentifikasi karya seni dari bahan daur ulang limbah rumah tangga, menganalisis alat dan bahan untuk membuat karya seni dari bahan daur ulang limbah rumah tangga, menjelaskan langkah- langkah membuat karya seni dari bahan daur ulang limbah rumah tangga, menciptakan karya seni dari bahan daur ulang limbah rumah tangga</v>
      </c>
      <c r="BL49" s="184" t="str">
        <f>'EDIT TP'!$AZ$199</f>
        <v>mengidentifikasi macam -macam karya kriya dari kertas bekas, menganalisis alat dan bahan untuk membuat karya kriya dari kertas bekas, merencanakan produk karya kriya  yang akan dibuat serta kebutuhan bahan tambahan dan alat yang digunakan, menciptakan karya kriya yang indah dan bermanfaat dari bahan daur ulang kertas yang tersedia.</v>
      </c>
      <c r="BM49" s="184">
        <f>'EDIT TP'!$AZ$200</f>
        <v>0</v>
      </c>
      <c r="BN49" s="184">
        <f>'EDIT TP'!$AZ$201</f>
        <v>0</v>
      </c>
      <c r="BO49" s="184">
        <f>'EDIT TP'!$AZ$202</f>
        <v>0</v>
      </c>
      <c r="BP49" s="184">
        <f>'EDIT TP'!$AZ$203</f>
        <v>0</v>
      </c>
      <c r="BQ49" s="184">
        <f>'EDIT TP'!$BA$204</f>
        <v>6</v>
      </c>
    </row>
    <row r="52" spans="29:69">
      <c r="AD52" s="478" t="s">
        <v>237</v>
      </c>
      <c r="AE52" s="478"/>
      <c r="AF52" s="478"/>
      <c r="AG52" s="478"/>
      <c r="AH52" s="478"/>
      <c r="AI52" s="478"/>
      <c r="AJ52" s="478"/>
      <c r="AK52" s="478"/>
      <c r="AL52" s="478"/>
      <c r="AM52" s="478"/>
      <c r="AN52" s="478"/>
      <c r="AR52" s="478" t="s">
        <v>185</v>
      </c>
      <c r="AS52" s="478"/>
      <c r="AT52" s="478"/>
      <c r="AU52" s="478"/>
      <c r="AV52" s="478"/>
      <c r="AW52" s="478"/>
      <c r="AX52" s="478"/>
      <c r="AY52" s="478"/>
      <c r="AZ52" s="478"/>
      <c r="BA52" s="478"/>
      <c r="BB52" s="478"/>
    </row>
    <row r="54" spans="29:69">
      <c r="AC54" s="199" t="s">
        <v>201</v>
      </c>
      <c r="AD54" s="185" t="s">
        <v>202</v>
      </c>
      <c r="AE54" s="178" t="s">
        <v>216</v>
      </c>
      <c r="AF54" s="178" t="s">
        <v>217</v>
      </c>
      <c r="AG54" s="178" t="s">
        <v>218</v>
      </c>
      <c r="AH54" s="178" t="s">
        <v>219</v>
      </c>
      <c r="AI54" s="178" t="s">
        <v>220</v>
      </c>
      <c r="AJ54" s="178" t="s">
        <v>221</v>
      </c>
      <c r="AK54" s="178" t="s">
        <v>222</v>
      </c>
      <c r="AL54" s="178" t="s">
        <v>223</v>
      </c>
      <c r="AM54" s="178" t="s">
        <v>224</v>
      </c>
      <c r="AN54" s="178" t="s">
        <v>225</v>
      </c>
      <c r="AO54" s="185" t="s">
        <v>227</v>
      </c>
      <c r="AQ54" s="199" t="s">
        <v>201</v>
      </c>
      <c r="AR54" s="185" t="s">
        <v>202</v>
      </c>
      <c r="AS54" s="178" t="s">
        <v>216</v>
      </c>
      <c r="AT54" s="178" t="s">
        <v>217</v>
      </c>
      <c r="AU54" s="178" t="s">
        <v>218</v>
      </c>
      <c r="AV54" s="178" t="s">
        <v>219</v>
      </c>
      <c r="AW54" s="178" t="s">
        <v>220</v>
      </c>
      <c r="AX54" s="178" t="s">
        <v>221</v>
      </c>
      <c r="AY54" s="178" t="s">
        <v>222</v>
      </c>
      <c r="AZ54" s="178" t="s">
        <v>223</v>
      </c>
      <c r="BA54" s="178" t="s">
        <v>224</v>
      </c>
      <c r="BB54" s="178" t="s">
        <v>225</v>
      </c>
      <c r="BC54" s="185" t="s">
        <v>227</v>
      </c>
    </row>
    <row r="55" spans="29:69">
      <c r="AC55" s="181" t="s">
        <v>169</v>
      </c>
      <c r="AD55" s="182">
        <v>11</v>
      </c>
      <c r="AE55" s="184">
        <f>'EDIT TP'!$C$143</f>
        <v>0</v>
      </c>
      <c r="AF55" s="184">
        <f>'EDIT TP'!$C$144</f>
        <v>0</v>
      </c>
      <c r="AG55" s="184">
        <f>'EDIT TP'!$C$145</f>
        <v>0</v>
      </c>
      <c r="AH55" s="184">
        <f>'EDIT TP'!$C$146</f>
        <v>0</v>
      </c>
      <c r="AI55" s="184">
        <f>'EDIT TP'!$C$147</f>
        <v>0</v>
      </c>
      <c r="AJ55" s="184">
        <f>'EDIT TP'!$C$148</f>
        <v>0</v>
      </c>
      <c r="AK55" s="184">
        <f>'EDIT TP'!$C$149</f>
        <v>0</v>
      </c>
      <c r="AL55" s="184">
        <f>'EDIT TP'!$C$150</f>
        <v>0</v>
      </c>
      <c r="AM55" s="184">
        <f>'EDIT TP'!$C$151</f>
        <v>0</v>
      </c>
      <c r="AN55" s="184">
        <f>'EDIT TP'!$C$152</f>
        <v>0</v>
      </c>
      <c r="AO55" s="184">
        <f>'EDIT TP'!$D$153</f>
        <v>0</v>
      </c>
      <c r="AQ55" s="181" t="s">
        <v>169</v>
      </c>
      <c r="AR55" s="182">
        <v>114</v>
      </c>
      <c r="AS55" s="184" t="str">
        <f>'EDIT TP'!$C$58</f>
        <v>memahami kitab Ramayana; meneladani tokoh dalam cerita ramayana</v>
      </c>
      <c r="AT55" s="184" t="str">
        <f>'EDIT TP'!$C$59</f>
        <v>memahami Hyang Widhi Wasa mengenal ciptaan hyang widhi dan menghargainya</v>
      </c>
      <c r="AU55" s="184" t="str">
        <f>'EDIT TP'!$C$60</f>
        <v>memahami Subha dan Asubha, tri kaya parisudha menuntun manusia berbuat baik.</v>
      </c>
      <c r="AV55" s="184" t="str">
        <f>'EDIT TP'!$C$61</f>
        <v>memahami Dainika Upasana; melatih dainika upasana dan tri sandhya</v>
      </c>
      <c r="AW55" s="184">
        <f>'EDIT TP'!$C$62</f>
        <v>0</v>
      </c>
      <c r="AX55" s="184">
        <f>'EDIT TP'!$C$63</f>
        <v>0</v>
      </c>
      <c r="AY55" s="184">
        <f>'EDIT TP'!$C$64</f>
        <v>0</v>
      </c>
      <c r="AZ55" s="184">
        <f>'EDIT TP'!$C$65</f>
        <v>0</v>
      </c>
      <c r="BA55" s="184">
        <f>'EDIT TP'!$C$66</f>
        <v>0</v>
      </c>
      <c r="BB55" s="184">
        <f>'EDIT TP'!$C$67</f>
        <v>0</v>
      </c>
      <c r="BC55" s="184">
        <f>'EDIT TP'!$D$68</f>
        <v>4</v>
      </c>
    </row>
    <row r="56" spans="29:69">
      <c r="AC56" s="184"/>
      <c r="AD56" s="182">
        <v>12</v>
      </c>
      <c r="AE56" s="184">
        <f>'EDIT TP'!$G$143</f>
        <v>0</v>
      </c>
      <c r="AF56" s="184">
        <f>'EDIT TP'!$G$144</f>
        <v>0</v>
      </c>
      <c r="AG56" s="184">
        <f>'EDIT TP'!$G$145</f>
        <v>0</v>
      </c>
      <c r="AH56" s="184">
        <f>'EDIT TP'!$G$146</f>
        <v>0</v>
      </c>
      <c r="AI56" s="184">
        <f>'EDIT TP'!$G$147</f>
        <v>0</v>
      </c>
      <c r="AJ56" s="184">
        <f>'EDIT TP'!$G$148</f>
        <v>0</v>
      </c>
      <c r="AK56" s="184">
        <f>'EDIT TP'!$G$149</f>
        <v>0</v>
      </c>
      <c r="AL56" s="184">
        <f>'EDIT TP'!$G$150</f>
        <v>0</v>
      </c>
      <c r="AM56" s="184">
        <f>'EDIT TP'!$G$151</f>
        <v>0</v>
      </c>
      <c r="AN56" s="184">
        <f>'EDIT TP'!$G$152</f>
        <v>0</v>
      </c>
      <c r="AO56" s="184">
        <f>'EDIT TP'!$H$153</f>
        <v>0</v>
      </c>
      <c r="AQ56" s="184"/>
      <c r="AR56" s="182">
        <v>124</v>
      </c>
      <c r="AS56" s="184" t="str">
        <f>'EDIT TP'!$G$58</f>
        <v>memahami kitab Ramayana; meneladani tokoh dalam cerita ramayana</v>
      </c>
      <c r="AT56" s="184" t="str">
        <f>'EDIT TP'!$G$59</f>
        <v>memahami Hyang Widhi Wasa mengenal ciptaan hyang widhi dan menghargainya</v>
      </c>
      <c r="AU56" s="184" t="str">
        <f>'EDIT TP'!$G$60</f>
        <v>memahami Subha dan Asubha, tri kaya parisudha menuntun manusia berbuat baik.</v>
      </c>
      <c r="AV56" s="184" t="str">
        <f>'EDIT TP'!$G$61</f>
        <v>memahami Dainika Upasana; melatih dainika upasana dan tri sandhya</v>
      </c>
      <c r="AW56" s="184">
        <f>'EDIT TP'!$G$62</f>
        <v>0</v>
      </c>
      <c r="AX56" s="184">
        <f>'EDIT TP'!$G$63</f>
        <v>0</v>
      </c>
      <c r="AY56" s="184">
        <f>'EDIT TP'!$G$64</f>
        <v>0</v>
      </c>
      <c r="AZ56" s="184">
        <f>'EDIT TP'!$G$65</f>
        <v>0</v>
      </c>
      <c r="BA56" s="184">
        <f>'EDIT TP'!$G$66</f>
        <v>0</v>
      </c>
      <c r="BB56" s="184">
        <f>'EDIT TP'!$G$67</f>
        <v>0</v>
      </c>
      <c r="BC56" s="184">
        <f>'EDIT TP'!$H$68</f>
        <v>4</v>
      </c>
    </row>
    <row r="57" spans="29:69">
      <c r="AC57" s="181" t="s">
        <v>170</v>
      </c>
      <c r="AD57" s="182">
        <v>21</v>
      </c>
      <c r="AE57" s="184">
        <f>'EDIT TP'!$L$143</f>
        <v>0</v>
      </c>
      <c r="AF57" s="184">
        <f>'EDIT TP'!$L$144</f>
        <v>0</v>
      </c>
      <c r="AG57" s="184">
        <f>'EDIT TP'!$L$145</f>
        <v>0</v>
      </c>
      <c r="AH57" s="184">
        <f>'EDIT TP'!$L$146</f>
        <v>0</v>
      </c>
      <c r="AI57" s="184">
        <f>'EDIT TP'!$L$147</f>
        <v>0</v>
      </c>
      <c r="AJ57" s="184">
        <f>'EDIT TP'!$L$148</f>
        <v>0</v>
      </c>
      <c r="AK57" s="184">
        <f>'EDIT TP'!$L$149</f>
        <v>0</v>
      </c>
      <c r="AL57" s="184">
        <f>'EDIT TP'!$L$150</f>
        <v>0</v>
      </c>
      <c r="AM57" s="184">
        <f>'EDIT TP'!$L$151</f>
        <v>0</v>
      </c>
      <c r="AN57" s="184">
        <f>'EDIT TP'!$L$152</f>
        <v>0</v>
      </c>
      <c r="AO57" s="184">
        <f>'EDIT TP'!$M$153</f>
        <v>0</v>
      </c>
      <c r="AQ57" s="181" t="s">
        <v>170</v>
      </c>
      <c r="AR57" s="182">
        <v>214</v>
      </c>
      <c r="AS57" s="184" t="str">
        <f>'EDIT TP'!$L$58</f>
        <v>memahami kitab Mahabharata; mengenali tokoh-tokoh baik dalam Mahabharata dan meneladani sikap-sikap baik Pandawa.</v>
      </c>
      <c r="AT57" s="184" t="str">
        <f>'EDIT TP'!$L$59</f>
        <v>memahami Hyang Widhi Wasa sebagai sumber hidup; menyebutkan Hyang Widhi Wasa sebagai Pencipta makhluk hidup dan menerapkan sraddha bhakti kepada Hyang Widhi Wasa.</v>
      </c>
      <c r="AU57" s="184" t="str">
        <f>'EDIT TP'!$L$60</f>
        <v>memahami Subha dan Asubha Karma, serta Tri Kaya Parisudha; menjelaskan Orang Suci dalam agama Hindu.</v>
      </c>
      <c r="AV57" s="184" t="str">
        <f>'EDIT TP'!$L$61</f>
        <v>memahami sarana persembahyangan menyebutkan jenis-jenis dan fungsi sarana persembahyangan.</v>
      </c>
      <c r="AW57" s="184">
        <f>'EDIT TP'!$L$62</f>
        <v>0</v>
      </c>
      <c r="AX57" s="184">
        <f>'EDIT TP'!$L$63</f>
        <v>0</v>
      </c>
      <c r="AY57" s="184">
        <f>'EDIT TP'!$L$64</f>
        <v>0</v>
      </c>
      <c r="AZ57" s="184">
        <f>'EDIT TP'!$L$65</f>
        <v>0</v>
      </c>
      <c r="BA57" s="184">
        <f>'EDIT TP'!$L$66</f>
        <v>0</v>
      </c>
      <c r="BB57" s="184">
        <f>'EDIT TP'!$L$67</f>
        <v>0</v>
      </c>
      <c r="BC57" s="184">
        <f>'EDIT TP'!$M$68</f>
        <v>4</v>
      </c>
    </row>
    <row r="58" spans="29:69">
      <c r="AC58" s="184"/>
      <c r="AD58" s="182">
        <v>22</v>
      </c>
      <c r="AE58" s="184">
        <f>'EDIT TP'!$P$143</f>
        <v>0</v>
      </c>
      <c r="AF58" s="184">
        <f>'EDIT TP'!$P$144</f>
        <v>0</v>
      </c>
      <c r="AG58" s="184">
        <f>'EDIT TP'!$P$145</f>
        <v>0</v>
      </c>
      <c r="AH58" s="184">
        <f>'EDIT TP'!$P$146</f>
        <v>0</v>
      </c>
      <c r="AI58" s="184">
        <f>'EDIT TP'!$P$147</f>
        <v>0</v>
      </c>
      <c r="AJ58" s="184">
        <f>'EDIT TP'!$P$148</f>
        <v>0</v>
      </c>
      <c r="AK58" s="184">
        <f>'EDIT TP'!$P$149</f>
        <v>0</v>
      </c>
      <c r="AL58" s="184">
        <f>'EDIT TP'!$P$150</f>
        <v>0</v>
      </c>
      <c r="AM58" s="184">
        <f>'EDIT TP'!$P$151</f>
        <v>0</v>
      </c>
      <c r="AN58" s="184">
        <f>'EDIT TP'!$P$152</f>
        <v>0</v>
      </c>
      <c r="AO58" s="184">
        <f>'EDIT TP'!$Q$153</f>
        <v>0</v>
      </c>
      <c r="AQ58" s="184"/>
      <c r="AR58" s="182">
        <v>224</v>
      </c>
      <c r="AS58" s="184" t="str">
        <f>'EDIT TP'!$P$58</f>
        <v>memahami kitab Mahabharata; mengenali tokoh-tokoh baik dalam Mahabharata dan meneladani sikap-sikap baik Pandawa.</v>
      </c>
      <c r="AT58" s="184" t="str">
        <f>'EDIT TP'!$P$59</f>
        <v>memahami Hyang Widhi Wasa sebagai sumber hidup; menyebutkan Hyang Widhi Wasa sebagai Pencipta makhluk hidup dan menerapkan sraddha bhakti kepada Hyang Widhi Wasa.</v>
      </c>
      <c r="AU58" s="184" t="str">
        <f>'EDIT TP'!$P$60</f>
        <v>memahami Subha dan Asubha Karma, serta Tri Kaya Parisudha; menjelaskan Orang Suci dalam agama Hindu.</v>
      </c>
      <c r="AV58" s="184" t="str">
        <f>'EDIT TP'!$P$61</f>
        <v>memahami sarana persembahyangan menyebutkan jenis-jenis dan fungsi sarana persembahyangan.</v>
      </c>
      <c r="AW58" s="184">
        <f>'EDIT TP'!$P$62</f>
        <v>0</v>
      </c>
      <c r="AX58" s="184">
        <f>'EDIT TP'!$P$63</f>
        <v>0</v>
      </c>
      <c r="AY58" s="184">
        <f>'EDIT TP'!$P$64</f>
        <v>0</v>
      </c>
      <c r="AZ58" s="184">
        <f>'EDIT TP'!$P$65</f>
        <v>0</v>
      </c>
      <c r="BA58" s="184">
        <f>'EDIT TP'!$P$66</f>
        <v>0</v>
      </c>
      <c r="BB58" s="184">
        <f>'EDIT TP'!$P$67</f>
        <v>0</v>
      </c>
      <c r="BC58" s="184">
        <f>'EDIT TP'!$Q$68</f>
        <v>4</v>
      </c>
    </row>
    <row r="59" spans="29:69">
      <c r="AC59" s="181" t="s">
        <v>171</v>
      </c>
      <c r="AD59" s="182">
        <v>31</v>
      </c>
      <c r="AE59" s="184" t="str">
        <f>'EDIT TP'!$U$143</f>
        <v>memahami konsep dasar tentang makhluk hidup dan lingkungan serta menjelaskan bentuk dan fungsi alat indera manusia melalui pengamatan langsung.</v>
      </c>
      <c r="AF59" s="184" t="str">
        <f>'EDIT TP'!$U$144</f>
        <v>memahami konsep dasar tentang makhluk hidup dengan menyebutkan macam-macam makhluk hidup, menjelaskan berbagai jenis perkembangbiakan hewan, serta membedakan cara perkembangbiakan pada hewan.</v>
      </c>
      <c r="AG59" s="184" t="str">
        <f>'EDIT TP'!$U$145</f>
        <v>mengamati fenomena sederhana di lingkungan sekitar dengan mencatat hasil pengamatan, mengenali sumber daya alam beserta masalah lingkungannya, serta menyebutkan upaya pelestariannya.</v>
      </c>
      <c r="AH59" s="184" t="str">
        <f>'EDIT TP'!$U$146</f>
        <v>mengajukan pertanyaan saat melakukan pengamatan dan membuat prediksi sederhana, serta mengenali macam-macam wujud benda, mengelompokkan benda berdasarkan wujudnya, dan menyebutkan berbagai sumber energi.</v>
      </c>
      <c r="AI59" s="184" t="str">
        <f>'EDIT TP'!$U$147</f>
        <v>membuat rencana dan melakukan langkah-langkah sederhana dalam observasi dengan bantuan guru, menggunakan alat ukur sederhana, serta menyebutkan macam-macam gaya.</v>
      </c>
      <c r="AJ59" s="184">
        <f>'EDIT TP'!$U$148</f>
        <v>0</v>
      </c>
      <c r="AK59" s="184">
        <f>'EDIT TP'!$U$149</f>
        <v>0</v>
      </c>
      <c r="AL59" s="184">
        <f>'EDIT TP'!$U$150</f>
        <v>0</v>
      </c>
      <c r="AM59" s="184">
        <f>'EDIT TP'!$U$151</f>
        <v>0</v>
      </c>
      <c r="AN59" s="184">
        <f>'EDIT TP'!$U$152</f>
        <v>0</v>
      </c>
      <c r="AO59" s="184">
        <f>'EDIT TP'!$V$153</f>
        <v>5</v>
      </c>
      <c r="AQ59" s="181" t="s">
        <v>171</v>
      </c>
      <c r="AR59" s="182">
        <v>314</v>
      </c>
      <c r="AS59" s="184" t="str">
        <f>'EDIT TP'!$U$58</f>
        <v>memahami Kitab Purana; mempelajari dan mengenali kitab Purana; menunjukkan sikap sesuai dengan ajaran kitab Purana</v>
      </c>
      <c r="AT59" s="184" t="str">
        <f>'EDIT TP'!$U$59</f>
        <v>memahami Hyang Widhi Wasa sebagai Tri Murti; mengenali Dewa Tri Murti; mewujudkan sikap bhakti kepada Dewa Tri Murti</v>
      </c>
      <c r="AU59" s="184" t="str">
        <f>'EDIT TP'!$U$60</f>
        <v>memahami Tri Parartha; mengenali tentang Tri Parartha; melaksanakan Tri Parartha agar terwujudnya keharmonisan hidup.</v>
      </c>
      <c r="AV59" s="184" t="str">
        <f>'EDIT TP'!$U$61</f>
        <v>memahami hari Suci; mengenali hari suci agama Hindu; melaksanakannya dalam kehidupan sehari-hari.</v>
      </c>
      <c r="AW59" s="184" t="str">
        <f>'EDIT TP'!$U$62</f>
        <v>memahami tokoh-tokoh; mengenali tokoh-tokoh kerajaan Hindu di Indonesia; meneladani sikap tokoh-tokoh tersebut dalam kehidupan sehari-hari</v>
      </c>
      <c r="AX59" s="184">
        <f>'EDIT TP'!$U$63</f>
        <v>0</v>
      </c>
      <c r="AY59" s="184">
        <f>'EDIT TP'!$U$64</f>
        <v>0</v>
      </c>
      <c r="AZ59" s="184">
        <f>'EDIT TP'!$U$65</f>
        <v>0</v>
      </c>
      <c r="BA59" s="184">
        <f>'EDIT TP'!$U$66</f>
        <v>0</v>
      </c>
      <c r="BB59" s="184">
        <f>'EDIT TP'!$U$67</f>
        <v>0</v>
      </c>
      <c r="BC59" s="184">
        <f>'EDIT TP'!$V$68</f>
        <v>5</v>
      </c>
    </row>
    <row r="60" spans="29:69">
      <c r="AC60" s="184"/>
      <c r="AD60" s="182">
        <v>32</v>
      </c>
      <c r="AE60" s="184" t="str">
        <f>'EDIT TP'!$Y$143</f>
        <v>memahami konsep dasar makhluk hidup dan menunjukkan bagian serta fungsi pancaindra sebagai wujud kepedulian terhadap diri dan lingkungan.</v>
      </c>
      <c r="AF60" s="184" t="str">
        <f>'EDIT TP'!$Y$144</f>
        <v>mengelompokkan hewan berdasarkan perkembangbiakan, menjelaskan siklus hidup dan upaya pelestarian makhluk hidup, memahami peristiwa sejarah di lingkungan sekitar, serta mengenal nilai dan fungsi mata uang beserta cara mengelola keuangan secara bijak.</v>
      </c>
      <c r="AG60" s="184" t="str">
        <f>'EDIT TP'!$Y$145</f>
        <v>mengorganisasikan data sederhana dalam bentuk turus dan diagram gambar, membandingkan hasil pengamatan dengan prediksi, serta menjelaskan peran, tugas, dan tanggung jawab manusia sebagai makhluk sosial.</v>
      </c>
      <c r="AH60" s="184" t="str">
        <f>'EDIT TP'!$Y$146</f>
        <v>melakukan refleksi sederhana terhadap penyelidikan yang sudah dilakukan serta mengenal peta konvensional, menunjukkan bagian-bagiannya, dan menandai kota/kabupaten serta provinsi tempat tinggal pada peta.</v>
      </c>
      <c r="AI60" s="184" t="str">
        <f>'EDIT TP'!$Y$147</f>
        <v>mengomunikasikan hasil penyelidikan secara lisan dan tertulis melalui berbagai media serta mengenal macam-macam bentang alam dan profesi yang berhubungan dengannya.</v>
      </c>
      <c r="AJ60" s="184">
        <f>'EDIT TP'!$Y$148</f>
        <v>0</v>
      </c>
      <c r="AK60" s="184">
        <f>'EDIT TP'!$Y$149</f>
        <v>0</v>
      </c>
      <c r="AL60" s="184">
        <f>'EDIT TP'!$Y$150</f>
        <v>0</v>
      </c>
      <c r="AM60" s="184">
        <f>'EDIT TP'!$Y$151</f>
        <v>0</v>
      </c>
      <c r="AN60" s="184">
        <f>'EDIT TP'!$Y$152</f>
        <v>0</v>
      </c>
      <c r="AO60" s="184">
        <f>'EDIT TP'!$Z$153</f>
        <v>5</v>
      </c>
      <c r="AQ60" s="184"/>
      <c r="AR60" s="182">
        <v>324</v>
      </c>
      <c r="AS60" s="184" t="str">
        <f>'EDIT TP'!$Y$58</f>
        <v>memahami Kitab Purana; mempelajari dan mengenali kitab Purana; menunjukkan sikap sesuai dengan ajaran kitab Purana</v>
      </c>
      <c r="AT60" s="184" t="str">
        <f>'EDIT TP'!$Y$59</f>
        <v>memahami Hyang Widhi Wasa sebagai Tri Murti; mengenali Dewa Tri Murti; mewujudkan sikap bhakti kepada Dewa Tri Murti</v>
      </c>
      <c r="AU60" s="184" t="str">
        <f>'EDIT TP'!$Y$60</f>
        <v>memahami Tri Parartha; mengenali tentang Tri Parartha; melaksanakan Tri Parartha agar terwujudnya keharmonisan hidup.</v>
      </c>
      <c r="AV60" s="184" t="str">
        <f>'EDIT TP'!$Y$61</f>
        <v>memahami hari Suci; mengenali hari suci agama Hindu; melaksanakannya dalam kehidupan sehari-hari.</v>
      </c>
      <c r="AW60" s="184" t="str">
        <f>'EDIT TP'!$Y$62</f>
        <v>memahami tokoh-tokoh; mengenali tokoh-tokoh kerajaan Hindu di Indonesia; meneladani sikap tokoh-tokoh tersebut dalam kehidupan sehari-hari</v>
      </c>
      <c r="AX60" s="184">
        <f>'EDIT TP'!$Y$63</f>
        <v>0</v>
      </c>
      <c r="AY60" s="184">
        <f>'EDIT TP'!$Y$64</f>
        <v>0</v>
      </c>
      <c r="AZ60" s="184">
        <f>'EDIT TP'!$Y$65</f>
        <v>0</v>
      </c>
      <c r="BA60" s="184">
        <f>'EDIT TP'!$Y$66</f>
        <v>0</v>
      </c>
      <c r="BB60" s="184">
        <f>'EDIT TP'!$Y$67</f>
        <v>0</v>
      </c>
      <c r="BC60" s="184">
        <f>'EDIT TP'!$Z$68</f>
        <v>5</v>
      </c>
    </row>
    <row r="61" spans="29:69">
      <c r="AC61" s="181" t="s">
        <v>172</v>
      </c>
      <c r="AD61" s="182">
        <v>41</v>
      </c>
      <c r="AE61" s="184" t="str">
        <f>'EDIT TP'!$AD$143</f>
        <v>menjelaskan bentuk dan fungsi panca indra; memahami berbagai jenis penyakit atau gangguan pada panca indra manusia serta cara merawatnya.</v>
      </c>
      <c r="AF61" s="184" t="str">
        <f>'EDIT TP'!$AD$144</f>
        <v>menganalisis siklus hidup makhluk hidup dan upaya pelestariannya; mengidentifikasi bagian tubuh tumbuhan dan fungsinya, mendeskripsikan proses fotosintesis dan  pentingnya proses ini bagi makhluk hidup.</v>
      </c>
      <c r="AG61" s="184" t="str">
        <f>'EDIT TP'!$AD$145</f>
        <v>menyelesaikan masalah pelestarian sumber daya alam sebagai upaya mitigasi perubahan iklim; menentukan sumber daya alam yang ada di sekitar, mengaitkan hubungan antara SDA dan iklim, serta upaya pelestarian SDA pencegahan perubahan iklim.</v>
      </c>
      <c r="AH61" s="184" t="str">
        <f>'EDIT TP'!$AD$146</f>
        <v>menyimpulkan proses perubahan wujud zat; mengenali materi dan karakteristiknya, mempelajari Karakteristik wujud zat/materi, mencari tahu bagaimana perubahan wujud zat terjadi.</v>
      </c>
      <c r="AI61" s="184" t="str">
        <f>'EDIT TP'!$AD$147</f>
        <v>menjelaskan sumber dan bentuk energi, serta proses perubahan bentuk energi dalam kehidupan sehari-hari; menentukan manfaat dari macam-macam sumber energi, menjelaskan proses perubahan wujud benda dan mengaitkan hubungan antara wujud benda dan sumber energi.</v>
      </c>
      <c r="AJ61" s="184" t="str">
        <f>'EDIT TP'!$AD$148</f>
        <v>membedakan jenis gaya dan pengaruhnya terhadap arah, gerak, dan bentuk benda; menyebutkan macam-macam magnet, menyebutkan manfaat magnet untuk kehidupan sehari-hari.</v>
      </c>
      <c r="AK61" s="184">
        <f>'EDIT TP'!$AD$149</f>
        <v>0</v>
      </c>
      <c r="AL61" s="184">
        <f>'EDIT TP'!$AD$150</f>
        <v>0</v>
      </c>
      <c r="AM61" s="184">
        <f>'EDIT TP'!$AD$151</f>
        <v>0</v>
      </c>
      <c r="AN61" s="184">
        <f>'EDIT TP'!$AD$152</f>
        <v>0</v>
      </c>
      <c r="AO61" s="184">
        <f>'EDIT TP'!$AE$153</f>
        <v>6</v>
      </c>
      <c r="AQ61" s="181" t="s">
        <v>172</v>
      </c>
      <c r="AR61" s="182">
        <v>414</v>
      </c>
      <c r="AS61" s="184" t="str">
        <f>'EDIT TP'!$AD$58</f>
        <v>mengenal kitab Ramāyana, menyebutkan tokoh-tokoh dharma dalam Ramāyana, mendeskripsikan karakter tokoh-tokoh dharma dalam Ramāyana, menyebutkan nilai-nilai dharma dalam Ramāyana serta mengaplikasikan nilai-nilai dharma dalam kehidupan sehari-hari.</v>
      </c>
      <c r="AT61" s="184" t="str">
        <f>'EDIT TP'!$AD$59</f>
        <v>memahami Hyang Widhi Wasa dalam perwujudannya sebagai Tri Murti, dan mengembangkan pemahaman konsep tentang kemahakuasaan Hyang Widhi Wasa sebagai Cadu Sakti.</v>
      </c>
      <c r="AU61" s="184" t="str">
        <f>'EDIT TP'!$AD$60</f>
        <v>mengetahui tentang perilaku yang baik (subha karma) dan perilaku yang tidak baik (asubha karma) dalam kehidupan sehari-hari; menguraikan ajaran subha dan asubha karma, menerapkan subha karma dalam kehidupan sehari-hari, serta menghindari asubha karma</v>
      </c>
      <c r="AV61" s="184" t="str">
        <f>'EDIT TP'!$AD$61</f>
        <v>memahami tempat suci agama Hindu sesuai kearifal lokal; mengenal nama-nama tempat suci agama Hindu yang ada di Nusantara</v>
      </c>
      <c r="AW61" s="184" t="str">
        <f>'EDIT TP'!$AD$62</f>
        <v>menguraikan perkembangan agama Hindu setelah kemerdekaan Indonesia dan mengenal tokoh-tokoh Hindu setelah kemerdekaan Indonesia beserta karyanya.</v>
      </c>
      <c r="AX61" s="184">
        <f>'EDIT TP'!$AD$63</f>
        <v>0</v>
      </c>
      <c r="AY61" s="184">
        <f>'EDIT TP'!$AD$64</f>
        <v>0</v>
      </c>
      <c r="AZ61" s="184">
        <f>'EDIT TP'!$AD$65</f>
        <v>0</v>
      </c>
      <c r="BA61" s="184">
        <f>'EDIT TP'!$AD$66</f>
        <v>0</v>
      </c>
      <c r="BB61" s="184">
        <f>'EDIT TP'!$AD$67</f>
        <v>0</v>
      </c>
      <c r="BC61" s="184">
        <f>'EDIT TP'!$AE$68</f>
        <v>5</v>
      </c>
    </row>
    <row r="62" spans="29:69">
      <c r="AC62" s="184"/>
      <c r="AD62" s="182">
        <v>42</v>
      </c>
      <c r="AE62" s="184" t="str">
        <f>'EDIT TP'!$AH$143</f>
        <v>menjelaskan peran, tugas, dan tanggung jawab serta interaksi sosial yang terjadi di sekitar tempat tinggal dan sekolah; menyebutkan interaksi sosial yang terjadi di tempat tinggal dan sekolah.</v>
      </c>
      <c r="AF62" s="184" t="str">
        <f>'EDIT TP'!$AH$144</f>
        <v xml:space="preserve">mengenali letak kabupaten/kota dan provinsi tempat tinggalnya dengan menggunakan peta konvensional/digital.
</v>
      </c>
      <c r="AG62" s="184" t="str">
        <f>'EDIT TP'!$AH$145</f>
        <v>mengklasifikasikan ragam bentang alam dan keterkaitannya dengan profesi masyarakat, ragam budaya serta upaya untuk melestarikannya; menyebutkan macam-macam bentang alam, menyebutkan macam-macam profesi hubungan dengan bentang alam.</v>
      </c>
      <c r="AH62" s="184" t="str">
        <f>'EDIT TP'!$AH$146</f>
        <v>menganalisis  dan menyebutkan sejarah masyarakat di lingkungan tempat tinggal; menentukan hubungan dan upaya pelestarian antara keanekaragaman hayati, keragaman budaya, kearifan lokal, sejarah keluarga dan masyarakat.</v>
      </c>
      <c r="AI62" s="184" t="str">
        <f>'EDIT TP'!$AH$147</f>
        <v>menjelaskan nilai mata uang dan fungsinya, serta cara mengelola keuangan secara bijak; menyebutkan tingkatan kebutuhan manusia; menjelaskan cara memenuhi kebutuhan.</v>
      </c>
      <c r="AJ62" s="184">
        <f>'EDIT TP'!$AH$148</f>
        <v>0</v>
      </c>
      <c r="AK62" s="184">
        <f>'EDIT TP'!$AH$149</f>
        <v>0</v>
      </c>
      <c r="AL62" s="184">
        <f>'EDIT TP'!$AH$150</f>
        <v>0</v>
      </c>
      <c r="AM62" s="184">
        <f>'EDIT TP'!$AH$151</f>
        <v>0</v>
      </c>
      <c r="AN62" s="184">
        <f>'EDIT TP'!$AH$152</f>
        <v>0</v>
      </c>
      <c r="AO62" s="184">
        <f>'EDIT TP'!$AI$153</f>
        <v>5</v>
      </c>
      <c r="AQ62" s="184"/>
      <c r="AR62" s="182">
        <v>424</v>
      </c>
      <c r="AS62" s="184" t="str">
        <f>'EDIT TP'!$AH$58</f>
        <v>mengenal kitab Ramāyana, menyebutkan tokoh-tokoh dharma dalam Ramāyana, mendeskripsikan karakter tokoh-tokoh dharma dalam Ramāyana, menyebutkan nilai-nilai dharma dalam Ramāyana serta mengaplikasikan nilai-nilai dharma dalam kehidupan sehari-hari.</v>
      </c>
      <c r="AT62" s="184" t="str">
        <f>'EDIT TP'!$AH$59</f>
        <v>memahami Hyang Widhi Wasa dalam perwujudannya sebagai Tri Murti, dan mengembangkan pemahaman konsep tentang kemahakuasaan Hyang Widhi Wasa sebagai Cadu Sakti.</v>
      </c>
      <c r="AU62" s="184" t="str">
        <f>'EDIT TP'!$AH$60</f>
        <v>mengetahui tentang perilaku yang baik (subha karma) dan perilaku yang tidak baik (asubha karma) dalam kehidupan sehari-hari; menguraikan ajaran subha dan asubha karma, menerapkan subha karma dalam kehidupan sehari-hari, serta menghindari asubha karma</v>
      </c>
      <c r="AV62" s="184" t="str">
        <f>'EDIT TP'!$AH$61</f>
        <v>memahami tempat suci agama Hindu sesuai kearifal lokal; mengenal nama-nama tempat suci agama Hindu yang ada di Nusantara</v>
      </c>
      <c r="AW62" s="184" t="str">
        <f>'EDIT TP'!$AH$62</f>
        <v>menguraikan perkembangan agama Hindu setelah kemerdekaan Indonesia dan mengenal tokoh-tokoh Hindu setelah kemerdekaan Indonesia beserta karyanya.</v>
      </c>
      <c r="AX62" s="184">
        <f>'EDIT TP'!$AH$63</f>
        <v>0</v>
      </c>
      <c r="AY62" s="184">
        <f>'EDIT TP'!$AH$64</f>
        <v>0</v>
      </c>
      <c r="AZ62" s="184">
        <f>'EDIT TP'!$AH$65</f>
        <v>0</v>
      </c>
      <c r="BA62" s="184">
        <f>'EDIT TP'!$AH$66</f>
        <v>0</v>
      </c>
      <c r="BB62" s="184">
        <f>'EDIT TP'!$AH$67</f>
        <v>0</v>
      </c>
      <c r="BC62" s="184">
        <f>'EDIT TP'!$AI$68</f>
        <v>5</v>
      </c>
    </row>
    <row r="63" spans="29:69">
      <c r="AC63" s="181" t="s">
        <v>173</v>
      </c>
      <c r="AD63" s="182">
        <v>51</v>
      </c>
      <c r="AE63" s="184" t="str">
        <f>'EDIT TP'!$AM$143</f>
        <v>merefleksikan sistem organ tubuh manusia dan cara menjaga kesehatan tubuh; menganalisis dan menjelaskan cara menjaga sistem pernafasan pada manusia, menganalisis sistem pencernaan dan menjelaskan cara menjaga kesehatan organ pencernaan pada manusia.</v>
      </c>
      <c r="AF63" s="184" t="str">
        <f>'EDIT TP'!$AM$144</f>
        <v>menganalisis hubungan antar komponen biotik dan abiotik; menganalisis dan mengidentifikasi komponen penyusun ekosistem, hubungan yang terjadi dalam rantai makanan, serta menganalisis aktivitas manusia dalam menjaga keseimbangan ekosistem.</v>
      </c>
      <c r="AG63" s="184" t="str">
        <f>'EDIT TP'!$AM$145</f>
        <v>menjelaskan proses cahaya sampai ke mata dan sifat-sifat cahaya, mendemostrasikan percobaan sifat-sifat cahaya, menganalisis manfaat sifat cahaya bagi manusia, menjelaskan dan mendemonstrasikan proses bunyi sampai ke telinga dan sifat-sifat bunyi, menganalisis pemantulan bunyi dan peredaman bunyi.</v>
      </c>
      <c r="AH63" s="184" t="str">
        <f>'EDIT TP'!$AM$146</f>
        <v>menjelaskan letak dan kondisi geografis negara Indonesia menggunakan peta konvensional; menganalisis hubungan letak geografis negara Indonesia dengan mata pencaharian penduduk, menganalisis hubungan letak geografis negara Indonesia dengan keanekaragaman hayati, menelaah negara Indonesia yang dilewati garis khatulistiwa.</v>
      </c>
      <c r="AI63" s="184" t="str">
        <f>'EDIT TP'!$AM$147</f>
        <v xml:space="preserve">
</v>
      </c>
      <c r="AJ63" s="184">
        <f>'EDIT TP'!$AM$148</f>
        <v>0</v>
      </c>
      <c r="AK63" s="184">
        <f>'EDIT TP'!$AM$149</f>
        <v>0</v>
      </c>
      <c r="AL63" s="184">
        <f>'EDIT TP'!$AM$150</f>
        <v>0</v>
      </c>
      <c r="AM63" s="184">
        <f>'EDIT TP'!$AM$151</f>
        <v>0</v>
      </c>
      <c r="AN63" s="184">
        <f>'EDIT TP'!$AM$152</f>
        <v>0</v>
      </c>
      <c r="AO63" s="184">
        <f>'EDIT TP'!$AN$153</f>
        <v>5</v>
      </c>
      <c r="AQ63" s="181" t="s">
        <v>173</v>
      </c>
      <c r="AR63" s="182">
        <v>514</v>
      </c>
      <c r="AS63" s="184" t="str">
        <f>'EDIT TP'!$AM$58</f>
        <v>menguraikan dan mengamalkan nilai-nilai dalam Kitab Māhabhārata; mengetahui isi ringkas cerita Mahabharata, serta mengenal nilai-nilai dalam Mahabharata, sebagai subbagian dari Weda Smerti untuk pedoman dalam penerapan Dharma Agama dan Dharma Negara.</v>
      </c>
      <c r="AT63" s="184" t="str">
        <f>'EDIT TP'!$AM$59</f>
        <v>memahami dan menguraikan konsep ketuhanan dalam bentuk unsur Panca Mahabhuta sebagai pembentuk alam semesta beserta dengan isinya</v>
      </c>
      <c r="AU63" s="184" t="str">
        <f>'EDIT TP'!$AM$60</f>
        <v>memahami, menerapkan, dan menunjukan contoh-contoh ajaran Catur Guru sebagai bentuk ajaran etika Hindu dengan isu yang teraktual untuk lebih memahami moralitas dalam bingkai sosial dan kenegaraan</v>
      </c>
      <c r="AV63" s="184" t="str">
        <f>'EDIT TP'!$AM$61</f>
        <v>mengenal, memahami, dan menunjukan contoh-contoh pelaksanaan Panca Yājña sebagai bagian integral dari pelaksanaan kehidupan sosial agama Hindu sesuai daerah setempat.</v>
      </c>
      <c r="AW63" s="184" t="str">
        <f>'EDIT TP'!$AM$62</f>
        <v>mengetahui sejarah Hindu di Indonesia sebelum dan setelah kemerdekaan, sebagai pedoman dalam kehidupan untuk menghargai sejarah dan pelestarian agama dan budaya.</v>
      </c>
      <c r="AX63" s="184">
        <f>'EDIT TP'!$AM$63</f>
        <v>0</v>
      </c>
      <c r="AY63" s="184">
        <f>'EDIT TP'!$AM$64</f>
        <v>0</v>
      </c>
      <c r="AZ63" s="184">
        <f>'EDIT TP'!$AM$65</f>
        <v>0</v>
      </c>
      <c r="BA63" s="184">
        <f>'EDIT TP'!$AM$66</f>
        <v>0</v>
      </c>
      <c r="BB63" s="184">
        <f>'EDIT TP'!$AM$67</f>
        <v>0</v>
      </c>
      <c r="BC63" s="184">
        <f>'EDIT TP'!$AN$68</f>
        <v>5</v>
      </c>
    </row>
    <row r="64" spans="29:69">
      <c r="AC64" s="184"/>
      <c r="AD64" s="182">
        <v>52</v>
      </c>
      <c r="AE64" s="184" t="str">
        <f>'EDIT TP'!$AQ$143</f>
        <v>menerapkan kegiatan ekonomi masyarakat di lingkungan sekitar; mengidentifikasi proses kegiatan ekonomi, menganalisis kegiatan, pelaku, serta faktor pendukung kegiatan perekonomian di masyarakat.</v>
      </c>
      <c r="AF64" s="184" t="str">
        <f>'EDIT TP'!$AQ$144</f>
        <v>menemukan keragaman budaya nasional dalam konteks kebhinekaan berdasarkan pemahaman terhadap nilai kearifan lokal wilayah tempat tinggal; menganalisis warisan budaya benda dan tak benda, menuliskan warisan budaya Indonesia yang mendunia.</v>
      </c>
      <c r="AG64" s="184" t="str">
        <f>'EDIT TP'!$AQ$145</f>
        <v>meninjau sejarah perjuangan para pahlawan di lingkungan sekitar tempat tinggalnya; menganalisis periodisasi sejarah di Indonesia, menganalisis fungsi peninggalan bersejarah dan warisan budaya.</v>
      </c>
      <c r="AH64" s="184">
        <f>'EDIT TP'!$AQ$146</f>
        <v>0</v>
      </c>
      <c r="AI64" s="184">
        <f>'EDIT TP'!$AQ$147</f>
        <v>0</v>
      </c>
      <c r="AJ64" s="184">
        <f>'EDIT TP'!$AQ$148</f>
        <v>0</v>
      </c>
      <c r="AK64" s="184">
        <f>'EDIT TP'!$AQ$149</f>
        <v>0</v>
      </c>
      <c r="AL64" s="184">
        <f>'EDIT TP'!$AQ$150</f>
        <v>0</v>
      </c>
      <c r="AM64" s="184">
        <f>'EDIT TP'!$AQ$151</f>
        <v>0</v>
      </c>
      <c r="AN64" s="184">
        <f>'EDIT TP'!$AQ$152</f>
        <v>0</v>
      </c>
      <c r="AO64" s="184">
        <f>'EDIT TP'!$AR$153</f>
        <v>3</v>
      </c>
      <c r="AQ64" s="184"/>
      <c r="AR64" s="182">
        <v>524</v>
      </c>
      <c r="AS64" s="184" t="str">
        <f>'EDIT TP'!$AQ$58</f>
        <v>menguraikan dan mengamalkan nilai-nilai dalam Kitab Māhabhārata; mengetahui isi ringkas cerita Mahabharata, serta mengenal nilai-nilai dalam Mahabharata, sebagai subbagian dari Weda Smerti untuk pedoman dalam penerapan Dharma Agama dan Dharma Negara.</v>
      </c>
      <c r="AT64" s="184" t="str">
        <f>'EDIT TP'!$AQ$59</f>
        <v>memahami dan menguraikan konsep ketuhanan dalam bentuk unsur Panca Mahabhuta sebagai pembentuk alam semesta beserta dengan isinya</v>
      </c>
      <c r="AU64" s="184" t="str">
        <f>'EDIT TP'!$AQ$60</f>
        <v>memahami, menerapkan, dan menunjukan contoh-contoh ajaran Catur Guru sebagai bentuk ajaran etika Hindu dengan isu yang teraktual untuk lebih memahami moralitas dalam bingkai sosial dan kenegaraan</v>
      </c>
      <c r="AV64" s="184" t="str">
        <f>'EDIT TP'!$AQ$61</f>
        <v>mengenal, memahami, dan menunjukan contoh-contoh pelaksanaan Panca Yājña sebagai bagian integral dari pelaksanaan kehidupan sosial agama Hindu sesuai daerah setempat.</v>
      </c>
      <c r="AW64" s="184" t="str">
        <f>'EDIT TP'!$AQ$62</f>
        <v>mengetahui sejarah Hindu di Indonesia sebelum dan setelah kemerdekaan, sebagai pedoman dalam kehidupan untuk menghargai sejarah dan pelestarian agama dan budaya.</v>
      </c>
      <c r="AX64" s="184">
        <f>'EDIT TP'!$AQ$63</f>
        <v>0</v>
      </c>
      <c r="AY64" s="184">
        <f>'EDIT TP'!$AQ$64</f>
        <v>0</v>
      </c>
      <c r="AZ64" s="184">
        <f>'EDIT TP'!$AQ$65</f>
        <v>0</v>
      </c>
      <c r="BA64" s="184">
        <f>'EDIT TP'!$AQ$66</f>
        <v>0</v>
      </c>
      <c r="BB64" s="184">
        <f>'EDIT TP'!$AQ$67</f>
        <v>0</v>
      </c>
      <c r="BC64" s="184">
        <f>'EDIT TP'!$AR$68</f>
        <v>5</v>
      </c>
    </row>
    <row r="65" spans="29:55">
      <c r="AC65" s="181" t="s">
        <v>174</v>
      </c>
      <c r="AD65" s="182">
        <v>61</v>
      </c>
      <c r="AE65" s="184" t="str">
        <f>'EDIT TP'!$AV$143</f>
        <v xml:space="preserve">merefleksikan sistem organ tubuh manusia yang dikaitkan dengan cara menjaga kesehatan tubuhnya; menganalisis sistem gerak pada manusia.
menjelaskan cara menjaga kesehatan organ gerak pada manusia.
</v>
      </c>
      <c r="AF65" s="184" t="str">
        <f>'EDIT TP'!$AV$144</f>
        <v>menjelaskan letak dan kondisi geografis negara Indonesia dengan menggunakan peta konvensional/digital; mengidentifikasi letak enam benua dan negara-negara perwakilannya menggunakan peta, menganalisis bagaimana kondisi geografis (iklim, bentang alam) memengaruhi kehidupan masyarakat di berbagai negara, memberikan contoh cara negara maju memanfaatkan potensi geografisnya, mengidentifikasi potensi wilayah Indonesia.</v>
      </c>
      <c r="AG65" s="184" t="str">
        <f>'EDIT TP'!$AV$145</f>
        <v>menjelaskan alasan dan bentuk-bentuk hubungan antarnegara di era globalisasi, menganalisis peran Indonesia dalam kerja sama internasional, mengidentifikasi cara-cara untuk ikut serta dalam melestarikan budaya Indonesia yang mendunia.</v>
      </c>
      <c r="AH65" s="184">
        <f>'EDIT TP'!$AV$146</f>
        <v>0</v>
      </c>
      <c r="AI65" s="184">
        <f>'EDIT TP'!$AV$147</f>
        <v>0</v>
      </c>
      <c r="AJ65" s="184">
        <f>'EDIT TP'!$AV$148</f>
        <v>0</v>
      </c>
      <c r="AK65" s="184">
        <f>'EDIT TP'!$AV$149</f>
        <v>0</v>
      </c>
      <c r="AL65" s="184">
        <f>'EDIT TP'!$AV$150</f>
        <v>0</v>
      </c>
      <c r="AM65" s="184">
        <f>'EDIT TP'!$AV$151</f>
        <v>0</v>
      </c>
      <c r="AN65" s="184">
        <f>'EDIT TP'!$AV$152</f>
        <v>0</v>
      </c>
      <c r="AO65" s="184">
        <f>'EDIT TP'!$AW$153</f>
        <v>3</v>
      </c>
      <c r="AQ65" s="181" t="s">
        <v>174</v>
      </c>
      <c r="AR65" s="182">
        <v>614</v>
      </c>
      <c r="AS65" s="184" t="str">
        <f>'EDIT TP'!$AV$58</f>
        <v>mengetahui Catur Weda sebagai subbagian dari Weda Sruti untuk pedoman dalam penerapan Dharma Agama dan Dharma Negara.</v>
      </c>
      <c r="AT65" s="184" t="str">
        <f>'EDIT TP'!$AV$59</f>
        <v>menguraikan Karmaphala sebagai hukum sebab-akibat dan mengambil makna yang terkandung dalam Karmaphala dalam kehidupannya sehari-hari sebagai hukum sebab-akibat</v>
      </c>
      <c r="AU65" s="184" t="str">
        <f>'EDIT TP'!$AV$60</f>
        <v>memahami, menerapkan, dan menunjukan contoh-contoh ajaran Catur Asrama sebagai bentuk ajaran etika Hindu dengan isu yang teraktual untuk lebih memahami moralitas dalam bingkai sosial dan kenegaraan</v>
      </c>
      <c r="AV65" s="184" t="str">
        <f>'EDIT TP'!$AV$61</f>
        <v>mengenal dan memahami tata cara pekasanaan manggalaning Yājña sebagai bagian integral dari pelaksanaan kehidupan sosial agama Hindu sesuai daerah setempat.</v>
      </c>
      <c r="AW65" s="184" t="str">
        <f>'EDIT TP'!$AV$62</f>
        <v>menjabarkan dinamika sejarah Hindu di Indonesia sebelum dan setelah kemerdekaan sebagai pedoman dalam kehidupan untuk menghargai sejarah dan pelestarian agama dan budaya.</v>
      </c>
      <c r="AX65" s="184">
        <f>'EDIT TP'!$AV$63</f>
        <v>0</v>
      </c>
      <c r="AY65" s="184">
        <f>'EDIT TP'!$AV$64</f>
        <v>0</v>
      </c>
      <c r="AZ65" s="184">
        <f>'EDIT TP'!$AV$65</f>
        <v>0</v>
      </c>
      <c r="BA65" s="184">
        <f>'EDIT TP'!$AV$66</f>
        <v>0</v>
      </c>
      <c r="BB65" s="184">
        <f>'EDIT TP'!$AV$67</f>
        <v>0</v>
      </c>
      <c r="BC65" s="184">
        <f>'EDIT TP'!$AW$68</f>
        <v>5</v>
      </c>
    </row>
    <row r="66" spans="29:55">
      <c r="AC66" s="184"/>
      <c r="AD66" s="182">
        <v>62</v>
      </c>
      <c r="AE66" s="184" t="str">
        <f>'EDIT TP'!$AZ$143</f>
        <v>menjelaskan sistem tata surya, serta kaitannya dengan rotasi dan revolusi bumi; Mengaitkan peristiwa rotasi dan revolusi bumi dengan kehidupan di bumi, menjelaskan sistem tata surya dan karakteristik anggotanya.</v>
      </c>
      <c r="AF66" s="184" t="str">
        <f>'EDIT TP'!$AZ$144</f>
        <v>menghasilkan upaya penghematan energi, serta pemanfaatan sumber energi alternative sebagai upaya mitigasi perubahan iklim; menjelaskan sistem tata surya; membedakan sumber energi terbarukan dan tak terbarukan, menganalisis dampak negatif penggunaan energi fosil yang berlebihan, menerapkan hemat energi dalam kehidupan sehari-hari.</v>
      </c>
      <c r="AG66" s="184" t="str">
        <f>'EDIT TP'!$AZ$145</f>
        <v>memahami pengaruh aktivitas manusia terhadap lingkungan, menelaah permasalahan pada lingkungan yang diakibatkan oleh manusia, mengusulkan langkah atau tindakan yang dapat mengurangi dampak negatif pada lingkungan.</v>
      </c>
      <c r="AH66" s="184" t="str">
        <f>'EDIT TP'!$AZ$146</f>
        <v>merancang sebuah proyek investigasi sederhana berdasarkan rasa ingin tahu: melaksanakan proyek menggunakan keterampilan proses ilmiah (inkuiri), mengomunikasikan seluruh proses dan hasil temuan proyek secara sistematis dan percaya diri.</v>
      </c>
      <c r="AI66" s="184">
        <f>'EDIT TP'!$AZ$147</f>
        <v>0</v>
      </c>
      <c r="AJ66" s="184">
        <f>'EDIT TP'!$AZ$148</f>
        <v>0</v>
      </c>
      <c r="AK66" s="184">
        <f>'EDIT TP'!$AZ$149</f>
        <v>0</v>
      </c>
      <c r="AL66" s="184">
        <f>'EDIT TP'!$AZ$150</f>
        <v>0</v>
      </c>
      <c r="AM66" s="184">
        <f>'EDIT TP'!$AZ$151</f>
        <v>0</v>
      </c>
      <c r="AN66" s="184">
        <f>'EDIT TP'!$AZ$152</f>
        <v>0</v>
      </c>
      <c r="AO66" s="184">
        <f>'EDIT TP'!$BA$153</f>
        <v>4</v>
      </c>
      <c r="AQ66" s="184"/>
      <c r="AR66" s="182">
        <v>624</v>
      </c>
      <c r="AS66" s="184" t="str">
        <f>'EDIT TP'!$AZ$58</f>
        <v>mengetahui Catur Weda sebagai subbagian dari Weda Sruti untuk pedoman dalam penerapan Dharma Agama dan Dharma Negara.</v>
      </c>
      <c r="AT66" s="184" t="str">
        <f>'EDIT TP'!$AZ$59</f>
        <v>menguraikan Karmaphala sebagai hukum sebab-akibat dan mengambil makna yang terkandung dalam Karmaphala dalam kehidupannya sehari-hari sebagai hukum sebab-akibat</v>
      </c>
      <c r="AU66" s="184" t="str">
        <f>'EDIT TP'!$AZ$60</f>
        <v>memahami, menerapkan, dan menunjukan contoh-contoh ajaran Catur Asrama sebagai bentuk ajaran etika Hindu dengan isu yang teraktual untuk lebih memahami moralitas dalam bingkai sosial dan kenegaraan</v>
      </c>
      <c r="AV66" s="184" t="str">
        <f>'EDIT TP'!$AZ$61</f>
        <v>mengenal dan memahami tata cara pekasanaan manggalaning Yājña sebagai bagian integral dari pelaksanaan kehidupan sosial agama Hindu sesuai daerah setempat.</v>
      </c>
      <c r="AW66" s="184" t="str">
        <f>'EDIT TP'!$AZ$62</f>
        <v>menjabarkan dinamika sejarah Hindu di Indonesia sebelum dan setelah kemerdekaan sebagai pedoman dalam kehidupan untuk menghargai sejarah dan pelestarian agama dan budaya.</v>
      </c>
      <c r="AX66" s="184">
        <f>'EDIT TP'!$AZ$63</f>
        <v>0</v>
      </c>
      <c r="AY66" s="184">
        <f>'EDIT TP'!$AZ$64</f>
        <v>0</v>
      </c>
      <c r="AZ66" s="184">
        <f>'EDIT TP'!$AZ$65</f>
        <v>0</v>
      </c>
      <c r="BA66" s="184">
        <f>'EDIT TP'!$AZ$66</f>
        <v>0</v>
      </c>
      <c r="BB66" s="184">
        <f>'EDIT TP'!$AZ$67</f>
        <v>0</v>
      </c>
      <c r="BC66" s="184">
        <f>'EDIT TP'!$BA$68</f>
        <v>5</v>
      </c>
    </row>
    <row r="69" spans="29:55">
      <c r="AD69" s="478" t="s">
        <v>238</v>
      </c>
      <c r="AE69" s="478"/>
      <c r="AF69" s="478"/>
      <c r="AG69" s="478"/>
      <c r="AH69" s="478"/>
      <c r="AI69" s="478"/>
      <c r="AJ69" s="478"/>
      <c r="AK69" s="478"/>
      <c r="AL69" s="478"/>
      <c r="AM69" s="478"/>
      <c r="AN69" s="478"/>
      <c r="AR69" s="478" t="s">
        <v>184</v>
      </c>
      <c r="AS69" s="478"/>
      <c r="AT69" s="478"/>
      <c r="AU69" s="478"/>
      <c r="AV69" s="478"/>
      <c r="AW69" s="478"/>
      <c r="AX69" s="478"/>
      <c r="AY69" s="478"/>
      <c r="AZ69" s="478"/>
      <c r="BA69" s="478"/>
      <c r="BB69" s="478"/>
    </row>
    <row r="71" spans="29:55">
      <c r="AC71" s="199" t="s">
        <v>201</v>
      </c>
      <c r="AD71" s="185" t="s">
        <v>202</v>
      </c>
      <c r="AE71" s="178" t="s">
        <v>216</v>
      </c>
      <c r="AF71" s="178" t="s">
        <v>217</v>
      </c>
      <c r="AG71" s="178" t="s">
        <v>218</v>
      </c>
      <c r="AH71" s="178" t="s">
        <v>219</v>
      </c>
      <c r="AI71" s="178" t="s">
        <v>220</v>
      </c>
      <c r="AJ71" s="178" t="s">
        <v>221</v>
      </c>
      <c r="AK71" s="178" t="s">
        <v>222</v>
      </c>
      <c r="AL71" s="178" t="s">
        <v>223</v>
      </c>
      <c r="AM71" s="178" t="s">
        <v>224</v>
      </c>
      <c r="AN71" s="178" t="s">
        <v>225</v>
      </c>
      <c r="AO71" s="185" t="s">
        <v>227</v>
      </c>
      <c r="AQ71" s="199" t="s">
        <v>201</v>
      </c>
      <c r="AR71" s="185" t="s">
        <v>202</v>
      </c>
      <c r="AS71" s="178" t="s">
        <v>216</v>
      </c>
      <c r="AT71" s="178" t="s">
        <v>217</v>
      </c>
      <c r="AU71" s="178" t="s">
        <v>218</v>
      </c>
      <c r="AV71" s="178" t="s">
        <v>219</v>
      </c>
      <c r="AW71" s="178" t="s">
        <v>220</v>
      </c>
      <c r="AX71" s="178" t="s">
        <v>221</v>
      </c>
      <c r="AY71" s="178" t="s">
        <v>222</v>
      </c>
      <c r="AZ71" s="178" t="s">
        <v>223</v>
      </c>
      <c r="BA71" s="178" t="s">
        <v>224</v>
      </c>
      <c r="BB71" s="178" t="s">
        <v>225</v>
      </c>
      <c r="BC71" s="185" t="s">
        <v>227</v>
      </c>
    </row>
    <row r="72" spans="29:55">
      <c r="AC72" s="181" t="s">
        <v>169</v>
      </c>
      <c r="AD72" s="182">
        <v>11</v>
      </c>
      <c r="AE72" s="184" t="str">
        <f>'EDIT TP'!$C$211</f>
        <v>menjelaskan dan mempraktikkan gerak dasar non lokomotor dalam berbagai situasi.</v>
      </c>
      <c r="AF72" s="184" t="str">
        <f>'EDIT TP'!$C$212</f>
        <v>menjelaskan dan mempraktikkan gerak dasar lokomotor dalam berbagai situasi.</v>
      </c>
      <c r="AG72" s="184" t="str">
        <f>'EDIT TP'!$C$213</f>
        <v>menjelaskan dan mempraktikkan gerak dasar manipulatif dalam berbagai situasi.</v>
      </c>
      <c r="AH72" s="184" t="str">
        <f>'EDIT TP'!$C$214</f>
        <v>mengidentifikasi dan mempraktikkan perilaku fair play dan kerja sama dalam berbagai aktivitas jasmani dan permainan sederhana.</v>
      </c>
      <c r="AI72" s="184">
        <f>'EDIT TP'!$C$215</f>
        <v>0</v>
      </c>
      <c r="AJ72" s="184">
        <f>'EDIT TP'!$C$216</f>
        <v>0</v>
      </c>
      <c r="AK72" s="184">
        <f>'EDIT TP'!$C$217</f>
        <v>0</v>
      </c>
      <c r="AL72" s="184">
        <f>'EDIT TP'!$C$218</f>
        <v>0</v>
      </c>
      <c r="AM72" s="184">
        <f>'EDIT TP'!$C$219</f>
        <v>0</v>
      </c>
      <c r="AN72" s="184">
        <f>'EDIT TP'!$C$220</f>
        <v>0</v>
      </c>
      <c r="AO72" s="184">
        <f>'EDIT TP'!$D$221</f>
        <v>4</v>
      </c>
      <c r="AQ72" s="181" t="s">
        <v>169</v>
      </c>
      <c r="AR72" s="182">
        <v>115</v>
      </c>
      <c r="AS72" s="184" t="str">
        <f>'EDIT TP'!$C$75</f>
        <v>mengidentifikasi secara lisan identitas diri sebagai pribadi beragama Buddha, menguraikan perbedaan identitas diri dan identitas teman, menyajikan secara lisan perbedaan identitas diri dan identitas teman, menunjukkan sikap keterbukaan dan perilaku hormat menghargai perbedaan identitas dan budaya teman di sekolah</v>
      </c>
      <c r="AT72" s="184" t="str">
        <f>'EDIT TP'!$C$76</f>
        <v>mengenali identitas agama yang dianutnya dan berbagai identitas aliran agama Buddha lainnya, menguraikan dengan bahasa sendiri identitas agama yang dianutnya dan berbagai identitas aliran agama Buddha lainnya, membuat karya sederhana tentang identitas agama yang dianutnya dan berbagai identitas aliran agama Buddha lainnya, menghargai dan bekerja sama dengan orang lain yang berbeda identitas aliran dalam agama Buddha</v>
      </c>
      <c r="AU72" s="184" t="str">
        <f>'EDIT TP'!$C$77</f>
        <v>mengelompokkan ragam identitas agama dan kepercayaan masyarakat di lingkungan tempat tinggalnya, menjelaskan peredaan dengan bahasa sendiri ragam identitas agama dan kepercayaan masyarakat di lingkungan tempat tinggalnya, membuat karya sederhana tentang ragam identitas agama dan kepercayaan masyarakat di lingkungan tempat tinggalnya, menghargai dan bekerja sama dengan orang lain yang berbeda identitas agama dan kepercayaan dilingkungan tempat tinggalnya.</v>
      </c>
      <c r="AV72" s="184" t="str">
        <f>'EDIT TP'!$C$78</f>
        <v>menentukan nilai-nilai kediaman luhur yang relevan dengan pelaksanaan aturan dan sopan santun, menilai perilaku yang bertentangan dengan aturan dan sopan santun dengan bermusyawarah, menerapkan aturan dan sopan santun dalam bersikap dan berperilaku di rumah, di sekolah dan di rumah ibadah didasari kesadaran terhadap nilai-nilai umum Hukum Karma</v>
      </c>
      <c r="AW72" s="184">
        <f>'EDIT TP'!$C$79</f>
        <v>0</v>
      </c>
      <c r="AX72" s="184">
        <f>'EDIT TP'!$C$80</f>
        <v>0</v>
      </c>
      <c r="AY72" s="184">
        <f>'EDIT TP'!$C$81</f>
        <v>0</v>
      </c>
      <c r="AZ72" s="184">
        <f>'EDIT TP'!$C$82</f>
        <v>0</v>
      </c>
      <c r="BA72" s="184">
        <f>'EDIT TP'!$C$83</f>
        <v>0</v>
      </c>
      <c r="BB72" s="184">
        <f>'EDIT TP'!$C$84</f>
        <v>0</v>
      </c>
      <c r="BC72" s="184">
        <f>'EDIT TP'!$D$85</f>
        <v>4</v>
      </c>
    </row>
    <row r="73" spans="29:55">
      <c r="AC73" s="184"/>
      <c r="AD73" s="182">
        <v>12</v>
      </c>
      <c r="AE73" s="184" t="str">
        <f>'EDIT TP'!$G$211</f>
        <v>menjelaskan dan mempraktikkan aktivitas kebugaran jasmani.</v>
      </c>
      <c r="AF73" s="184" t="str">
        <f>'EDIT TP'!$G$212</f>
        <v>menjelaskan dan mengidentifikasi gaya hidup aktif dan sehat</v>
      </c>
      <c r="AG73" s="184" t="str">
        <f>'EDIT TP'!$G$213</f>
        <v>menjelaskan situasi dan potensi yang beresiko terhadap keselamatan dalam aktivitas jasmani dan dalam kehidupan sehari-hari.</v>
      </c>
      <c r="AH73" s="184" t="str">
        <f>'EDIT TP'!$G$214</f>
        <v>menjelaskan cara mencari bantuan kepada orang dewasa terpercaya disekitarnya.</v>
      </c>
      <c r="AI73" s="184">
        <f>'EDIT TP'!$G$215</f>
        <v>0</v>
      </c>
      <c r="AJ73" s="184">
        <f>'EDIT TP'!$G$216</f>
        <v>0</v>
      </c>
      <c r="AK73" s="184">
        <f>'EDIT TP'!$G$217</f>
        <v>0</v>
      </c>
      <c r="AL73" s="184">
        <f>'EDIT TP'!$G$218</f>
        <v>0</v>
      </c>
      <c r="AM73" s="184">
        <f>'EDIT TP'!$G$219</f>
        <v>0</v>
      </c>
      <c r="AN73" s="184">
        <f>'EDIT TP'!$G$220</f>
        <v>0</v>
      </c>
      <c r="AO73" s="184">
        <f>'EDIT TP'!$H$221</f>
        <v>4</v>
      </c>
      <c r="AQ73" s="184"/>
      <c r="AR73" s="182">
        <v>125</v>
      </c>
      <c r="AS73" s="184" t="str">
        <f>'EDIT TP'!$G$75</f>
        <v>mengidentifikasi, menyimpulkan, dan meneladan sifat-sifat bijaksana dan nilai-nilai kebajikan dari kehidupan para Bodhisattva dalam kisah Jataka, para Buddha, atau tokoh inspiratif Buddhis dalam menyayangi diri sendiri dengan menjaga kesehatan fisik dan batin di rumah dan di sekolah.</v>
      </c>
      <c r="AT73" s="184" t="str">
        <f>'EDIT TP'!$G$76</f>
        <v>menceritakan kembali kehidupan Bodhisattva dalam kisah Jataka dengan menggunakan kata-kata sendiri, menyimpulkan sifat menghargai yang dimiliki Bodhisattva, menentukan pilihan untuk meniru sifat menghargai yang dimiliki Bodhisattva, menunjukkan sikap dan perilaku menghargai terhadap sesama manusia</v>
      </c>
      <c r="AU73" s="184" t="str">
        <f>'EDIT TP'!$G$77</f>
        <v>mengenali kebutuhan dalam pergaulan dan dalam berinteraksi, menjelaskan dengan bahasa sendiri peran dan fungsi nilai-nilai kediaman luhur dalam memenuhi kebutuhan dalam pergaulan dengan sesama, berlandaskan nilai-nilai Hukum Karma di lingkungan rumah, sekolah, dan rumah ibadah, membuat laporan sederhana pengamalan nilai-nilai kediaman luhur dalam pergaulan dengan sesama berlandaskan nilai-nilai Hukum Karma</v>
      </c>
      <c r="AV73" s="184">
        <f>'EDIT TP'!$G$78</f>
        <v>0</v>
      </c>
      <c r="AW73" s="184">
        <f>'EDIT TP'!$G$79</f>
        <v>0</v>
      </c>
      <c r="AX73" s="184">
        <f>'EDIT TP'!$G$80</f>
        <v>0</v>
      </c>
      <c r="AY73" s="184">
        <f>'EDIT TP'!$G$81</f>
        <v>0</v>
      </c>
      <c r="AZ73" s="184">
        <f>'EDIT TP'!$G$82</f>
        <v>0</v>
      </c>
      <c r="BA73" s="184">
        <f>'EDIT TP'!$G$83</f>
        <v>0</v>
      </c>
      <c r="BB73" s="184">
        <f>'EDIT TP'!$G$84</f>
        <v>0</v>
      </c>
      <c r="BC73" s="184">
        <f>'EDIT TP'!$H$85</f>
        <v>3</v>
      </c>
    </row>
    <row r="74" spans="29:55">
      <c r="AC74" s="181" t="s">
        <v>170</v>
      </c>
      <c r="AD74" s="182">
        <v>21</v>
      </c>
      <c r="AE74" s="184" t="str">
        <f>'EDIT TP'!$L$211</f>
        <v>mendemonstrasikan pola gerak dasar Non lokomotor (meregangkan,mengayun, bergoyang) dalam permainan sederhana/ aktifitas fisik dengan menunjukan sikap percaya diri.</v>
      </c>
      <c r="AF74" s="184" t="str">
        <f>'EDIT TP'!$L$212</f>
        <v>mendemonstrasikan pola gerak dasar lokomotor (berlari cepat, Berpacu, bergeser/slide) dalam permainan sederhana/ aktifitas fisik dengan menunjukan kerjasama yang baik.</v>
      </c>
      <c r="AG74" s="184" t="str">
        <f>'EDIT TP'!$L$213</f>
        <v>mendemonstrasikan pola gerak dasar manipulatif (melempar, menangkap, menendang, memantulkan bola dan memukul) dalam permainan sederhana/ aktivitas fisik dengan menunjukan sikap fair play.</v>
      </c>
      <c r="AH74" s="184" t="str">
        <f>'EDIT TP'!$L$214</f>
        <v>menunjukan pola gerak dasar lokomotor dan non lokomotor dalam aktifitas gerak berirama dengan percaya diri..</v>
      </c>
      <c r="AI74" s="184" t="str">
        <f>'EDIT TP'!$L$215</f>
        <v>mempraktikan pola gerak dasar dalam aktivitas permainan air dengan percaya diri.</v>
      </c>
      <c r="AJ74" s="184">
        <f>'EDIT TP'!$L$216</f>
        <v>0</v>
      </c>
      <c r="AK74" s="184">
        <f>'EDIT TP'!$L$217</f>
        <v>0</v>
      </c>
      <c r="AL74" s="184">
        <f>'EDIT TP'!$L$218</f>
        <v>0</v>
      </c>
      <c r="AM74" s="184">
        <f>'EDIT TP'!$L$219</f>
        <v>0</v>
      </c>
      <c r="AN74" s="184">
        <f>'EDIT TP'!$L$220</f>
        <v>0</v>
      </c>
      <c r="AO74" s="184">
        <f>'EDIT TP'!$M$221</f>
        <v>5</v>
      </c>
      <c r="AQ74" s="181" t="s">
        <v>170</v>
      </c>
      <c r="AR74" s="182">
        <v>215</v>
      </c>
      <c r="AS74" s="184" t="str">
        <f>'EDIT TP'!$L$75</f>
        <v>mengenali dan memetakan identitas keluarga sendiri dan menguraikan perbedaan identitas keluarga orang lain, menyajikan hasil pemetaan dengan cara sederhana, menunjukkan sikap dan perilaku berbakti dan bangga pada keluarganya dan menghargai keluarga teman</v>
      </c>
      <c r="AT74" s="184" t="str">
        <f>'EDIT TP'!$L$76</f>
        <v>mengidentifikasi simbol-simbol keagamaan Buddha, menguraikan makna ragam simbol keagamaan Buddha dengan bahasa sendiri, memodifikasi ragam simbol keagamaan Buddha dengan kreaifitasnya sendiri, menghormati ragam simbol keagamaan Buddha dengan merawat simbol-simbol keagamaan Buddha</v>
      </c>
      <c r="AU74" s="184" t="str">
        <f>'EDIT TP'!$L$77</f>
        <v>mengenali simbol-simbol umum agama dan kepercayaan lain, menemukan makna keragaman simbol agama dan kepercayaan degan cara berdialog dan bertanya pada teman, membuat karya sederhana mengenai simbol-simbol umum agama dan kepercayaan temannya di sekolah dan memerikannya pada waktu yang tepat, menghormati simbol-simbol umum agama dan kepercayaan teman-temannya di sekolah dengan cara bekerja sama menjaga dan tidak merusak simbol-simbol keagamaan dan kepercayaan orang lain.</v>
      </c>
      <c r="AV74" s="184" t="str">
        <f>'EDIT TP'!$L$78</f>
        <v>menguraikan nilai-nilai Pancasila dasar Negara yang sesuai dengan kebutuhan dalam menjalankan aturan dan sopan santun, mengevaluasi perilaku diri sendiri dan orang lain yang tidak sesuai dengan nilai-nilai Pancasila dasar negara, menjalankan aturan dan sopan santun di lingkungan rumah, sekolah, dan rumah ibadah yang sesuai dengan nilai-nilai Pancasila dasar Negara berlandaskan nilai-nilai Hukum Karma</v>
      </c>
      <c r="AW74" s="184">
        <f>'EDIT TP'!$L$79</f>
        <v>0</v>
      </c>
      <c r="AX74" s="184">
        <f>'EDIT TP'!$L$80</f>
        <v>0</v>
      </c>
      <c r="AY74" s="184">
        <f>'EDIT TP'!$L$81</f>
        <v>0</v>
      </c>
      <c r="AZ74" s="184">
        <f>'EDIT TP'!$L$82</f>
        <v>0</v>
      </c>
      <c r="BA74" s="184">
        <f>'EDIT TP'!$L$83</f>
        <v>0</v>
      </c>
      <c r="BB74" s="184">
        <f>'EDIT TP'!$L$84</f>
        <v>0</v>
      </c>
      <c r="BC74" s="184">
        <f>'EDIT TP'!$M$85</f>
        <v>4</v>
      </c>
    </row>
    <row r="75" spans="29:55">
      <c r="AC75" s="184"/>
      <c r="AD75" s="182">
        <v>22</v>
      </c>
      <c r="AE75" s="184" t="str">
        <f>'EDIT TP'!$P$211</f>
        <v>menunjukan pola gerak dasar (lokomotor ,non lokomotor, Manipulatif) dalam aktivitas permainan tradisional dengan percaya diri.</v>
      </c>
      <c r="AF75" s="184" t="str">
        <f>'EDIT TP'!$P$212</f>
        <v>mengidentifikasi dan Mempraktikkan berbagai Aktivitas jasmani yang menyehatkan secara mandiri</v>
      </c>
      <c r="AG75" s="184" t="str">
        <f>'EDIT TP'!$P$213</f>
        <v>memahami manfaat mengkonsumsi makanan bergizi seimbang termasuk pengetahuan dasar tentang makanan sehat secara mandiri.</v>
      </c>
      <c r="AH75" s="184" t="str">
        <f>'EDIT TP'!$P$214</f>
        <v>mengidentifikasi situasi-situasi berisiko terhadap kesehatan dan keselamatan mereka, serta memahami pentingnya mencari bantuan dari orang dewasa terpercaya.</v>
      </c>
      <c r="AI75" s="184">
        <f>'EDIT TP'!$P$215</f>
        <v>0</v>
      </c>
      <c r="AJ75" s="184">
        <f>'EDIT TP'!$P$216</f>
        <v>0</v>
      </c>
      <c r="AK75" s="184">
        <f>'EDIT TP'!$P$217</f>
        <v>0</v>
      </c>
      <c r="AL75" s="184">
        <f>'EDIT TP'!$P$218</f>
        <v>0</v>
      </c>
      <c r="AM75" s="184">
        <f>'EDIT TP'!$P$219</f>
        <v>0</v>
      </c>
      <c r="AN75" s="184">
        <f>'EDIT TP'!$P$220</f>
        <v>0</v>
      </c>
      <c r="AO75" s="184">
        <f>'EDIT TP'!$Q$221</f>
        <v>4</v>
      </c>
      <c r="AQ75" s="184"/>
      <c r="AR75" s="182">
        <v>225</v>
      </c>
      <c r="AS75" s="184" t="str">
        <f>'EDIT TP'!$P$75</f>
        <v>mengidentifikasi, menyimpulkan, dan meneladan sifat-sifat bijaksana dan nilai-nilai kebajikan dari kehidupan para Bodhisattva dalam kisah Jataka, para Buddha, atau tokoh inspiratif Buddhis dalam membiasakan diri untuk bersikap hormat dan menjaga ucapan di lingkungan sekolah, rumah, dan masyarakat.</v>
      </c>
      <c r="AT75" s="184" t="str">
        <f>'EDIT TP'!$P$76</f>
        <v>menceritakan kembali kehidupan Bodhisattva dalam kisah Jataka dengan menggunakan kata-kata sendiri, menyimpulkan sifat menghargai yang dimiliki Bodhisattva dalam kisah Jataka, menentukan pilihan untuk meniru sifat menghargai yang dimiliki Bodhisattva, menunjukkan sikap dan perilaku menghargai lingkungan sekitarnya</v>
      </c>
      <c r="AU75" s="184" t="str">
        <f>'EDIT TP'!$P$77</f>
        <v>menilai kondisi sosial masyarakat yang membutuhkan bantuan, menemukan nilai-nilai Pancasila dasar negara yang relevan dengan kebutuhan untuk membantu sesama dan musyawarah; menyusun dan menyaji rencana membantu sesama di lingkungan rumah, vihara, dan sekolah melalui musyawarah sederhana berdasarkan nilai-nilai Pancasila dasar negara, memuat laporan sederhana pelaksanaan sikap membantu sesama di lingkungan rumah, vihara, dan sekolah berlandaskan nilai-nilai Hukum Karma</v>
      </c>
      <c r="AV75" s="184">
        <f>'EDIT TP'!$P$78</f>
        <v>0</v>
      </c>
      <c r="AW75" s="184">
        <f>'EDIT TP'!$P$79</f>
        <v>0</v>
      </c>
      <c r="AX75" s="184">
        <f>'EDIT TP'!$P$80</f>
        <v>0</v>
      </c>
      <c r="AY75" s="184">
        <f>'EDIT TP'!$P$81</f>
        <v>0</v>
      </c>
      <c r="AZ75" s="184">
        <f>'EDIT TP'!$P$82</f>
        <v>0</v>
      </c>
      <c r="BA75" s="184">
        <f>'EDIT TP'!$P$83</f>
        <v>0</v>
      </c>
      <c r="BB75" s="184">
        <f>'EDIT TP'!$P$84</f>
        <v>0</v>
      </c>
      <c r="BC75" s="184">
        <f>'EDIT TP'!$Q$85</f>
        <v>3</v>
      </c>
    </row>
    <row r="76" spans="29:55">
      <c r="AC76" s="181" t="s">
        <v>171</v>
      </c>
      <c r="AD76" s="182">
        <v>31</v>
      </c>
      <c r="AE76" s="184" t="str">
        <f>'EDIT TP'!$U$211</f>
        <v>menerapkan dan mempraktekan ketrampilan gerak dasar lokomotor dalam situasi gerak/permainan yang baru dengan menunjukan kerjasama yang baik.</v>
      </c>
      <c r="AF76" s="184" t="str">
        <f>'EDIT TP'!$U$212</f>
        <v>menerapkan dan memperaktikan keterampilan gerak dasar Non lokomotor dalam situasi gerak/permainan yang baru dengan menunjukan sikap fair play.</v>
      </c>
      <c r="AG76" s="184" t="str">
        <f>'EDIT TP'!$U$213</f>
        <v>menerapkan dan memperaktikan keterampilangerak dasar manipulatif dalam situasi gerak/permainan yang baru dengan menunjukan sikap fair play.</v>
      </c>
      <c r="AH76" s="184" t="str">
        <f>'EDIT TP'!$U$214</f>
        <v>mengidentifikasi dan Memperaktikan berbagai Aktivitas jasmani yang menyenangkan untuk partisipasi aktif dalam kehidupan sehari hari dengan menunjukan sikap tanggung jawab.</v>
      </c>
      <c r="AI76" s="184" t="str">
        <f>'EDIT TP'!$U$215</f>
        <v>mengidentiikasi makanan sehat dan bergizi seimbang sesuai rekomendasi kesehatan untuk menunjang aktivitas sehari-hari.</v>
      </c>
      <c r="AJ76" s="184">
        <f>'EDIT TP'!$U$216</f>
        <v>0</v>
      </c>
      <c r="AK76" s="184">
        <f>'EDIT TP'!$U$217</f>
        <v>0</v>
      </c>
      <c r="AL76" s="184">
        <f>'EDIT TP'!$U$218</f>
        <v>0</v>
      </c>
      <c r="AM76" s="184">
        <f>'EDIT TP'!$U$219</f>
        <v>0</v>
      </c>
      <c r="AN76" s="184">
        <f>'EDIT TP'!$U$220</f>
        <v>0</v>
      </c>
      <c r="AO76" s="184">
        <f>'EDIT TP'!$V$221</f>
        <v>5</v>
      </c>
      <c r="AQ76" s="181" t="s">
        <v>171</v>
      </c>
      <c r="AR76" s="182">
        <v>315</v>
      </c>
      <c r="AS76" s="184" t="str">
        <f>'EDIT TP'!$U$75</f>
        <v>mengidentifikasi identitas Buddha Gotama dengan kalimat sederhana, membuat karya sederhana dalam berbagai jenis produk tentang identitas Buddha Gotama, menunjukkan sikap dan perilaku menerima dan meyakini identitas Buddha Gotama sebagai dasar keyakinan terhadap agama Buddha dengan disiplin mengikuti kegiatan keagamaan Buddha</v>
      </c>
      <c r="AT76" s="184" t="str">
        <f>'EDIT TP'!$U$76</f>
        <v>mendeskripsikan peran doa dalam kegiatan sehari-hari, menguraikan dengan bahasa sendiri cara dan jenis doa dari berbagai aliran agama Buddha, menyusun rencana melakukan doa Buddhis dalam kegiatan sehari-hari, melaksanakan ragam doa Buddhis dalam kegiatan sehari-hari, menunjukkan sikap dan perilaku menghargai orang lain yang menjalankan doa atau ibadah dengan mengingatkan dan menciptakan suasana hikmat, berperan serta dalam doa bersama antar agama dan kepercayaan serta mendukung kegiatan keagamaan antar agama dan kepercayaan di lingkungan sekolah</v>
      </c>
      <c r="AU76" s="184" t="str">
        <f>'EDIT TP'!$U$77</f>
        <v>mengindentifikasi, menilai sikap dan perilaku orang terhadap aturan, sopan santun, dan masalah sosial di masyarakat; mendeskripsikan nilai-nilai Pancasila Buddhis dan kesempurnaan (paramita) yang relevan dengan pelaksanaan aturan, sopan santun, dan masalah sosial; menunjukkan sikap dan perilaku menjalankan nilai-nilai Pancasila Buddhis dan kesempurnaan dalam mematuhi aturan, bersikap santun, bermusyawarah dalam menyelesaikan masalah sosial sederhana di lingkungan rumah, sekolah, dan rumah ibadah berlandaskan kesadaran nilai umum Hukum Sebab Akibat yang Saling Bergantungan</v>
      </c>
      <c r="AV76" s="184">
        <f>'EDIT TP'!$U$78</f>
        <v>0</v>
      </c>
      <c r="AW76" s="184">
        <f>'EDIT TP'!$U$79</f>
        <v>0</v>
      </c>
      <c r="AX76" s="184">
        <f>'EDIT TP'!$U$80</f>
        <v>0</v>
      </c>
      <c r="AY76" s="184">
        <f>'EDIT TP'!$U$81</f>
        <v>0</v>
      </c>
      <c r="AZ76" s="184">
        <f>'EDIT TP'!$U$82</f>
        <v>0</v>
      </c>
      <c r="BA76" s="184">
        <f>'EDIT TP'!$U$83</f>
        <v>0</v>
      </c>
      <c r="BB76" s="184">
        <f>'EDIT TP'!$U$84</f>
        <v>0</v>
      </c>
      <c r="BC76" s="184">
        <f>'EDIT TP'!$V$85</f>
        <v>3</v>
      </c>
    </row>
    <row r="77" spans="29:55">
      <c r="AC77" s="184"/>
      <c r="AD77" s="182">
        <v>32</v>
      </c>
      <c r="AE77" s="184" t="str">
        <f>'EDIT TP'!$Y$211</f>
        <v>menunjukkan kemampuan dalam menjelaskan dan mampu mempraktikkan aktivitas pembelajaran pola gerak dominan pada senam, seperti keseimbangan, sikap lilin, dan lompat kangkang dengan benar sesuai potensi dan kreativitas yang dimiliki.</v>
      </c>
      <c r="AF77" s="184" t="str">
        <f>'EDIT TP'!$Y$212</f>
        <v>mengidentifikasi dan Mempraktikan keterampilan gerak dasar lokomotor dan non lokomotor dalam rangkaian gerak berirama dengan percaya diri.</v>
      </c>
      <c r="AG77" s="184" t="str">
        <f>'EDIT TP'!$Y$213</f>
        <v>menerapkan dan Mempraktekkan keterampilan gerak dasar dalam permainan tradisional dengan percaya diri.</v>
      </c>
      <c r="AH77" s="184" t="str">
        <f>'EDIT TP'!$Y$214</f>
        <v>menerapkan dan Mempraktikan keterampilan gerak dasar dalam Aktifitas Akuatik dengan percaya diri.</v>
      </c>
      <c r="AI77" s="184" t="str">
        <f>'EDIT TP'!$Y$215</f>
        <v>menunjukkan kemampuan dalam menjelaskan dan mampu menerapkan konsep aktivitas fisik, istirahat, pengisian waktu  luang.</v>
      </c>
      <c r="AJ77" s="184">
        <f>'EDIT TP'!$Y$216</f>
        <v>0</v>
      </c>
      <c r="AK77" s="184">
        <f>'EDIT TP'!$Y$217</f>
        <v>0</v>
      </c>
      <c r="AL77" s="184">
        <f>'EDIT TP'!$Y$218</f>
        <v>0</v>
      </c>
      <c r="AM77" s="184">
        <f>'EDIT TP'!$Y$219</f>
        <v>0</v>
      </c>
      <c r="AN77" s="184">
        <f>'EDIT TP'!$Y$220</f>
        <v>0</v>
      </c>
      <c r="AO77" s="184">
        <f>'EDIT TP'!$Z$221</f>
        <v>5</v>
      </c>
      <c r="AQ77" s="184"/>
      <c r="AR77" s="182">
        <v>325</v>
      </c>
      <c r="AS77" s="184" t="str">
        <f>'EDIT TP'!$Y$75</f>
        <v>mengklasifikasikan perbedaan identitas dan budaya orang lain di lingkungan tempat tinggalnya, menyusun dan menyajikan laporan pengamatan identitas dan budaya orang lain di lingkungannya, menunjukkan sikap dan perilaku menerima dan menghargai perbedaan identitas dan budaya orang lain di lingkungannya sebagai bentuk mencintai bangsa dengan cara bekerja sama saling membantu dalam menyelesaikan tugas.</v>
      </c>
      <c r="AT77" s="184" t="str">
        <f>'EDIT TP'!$Y$76</f>
        <v>menuliskan kembali dengan kata-kata sendiri kisah kehidupan Pangeran Siddharta dalam menghargai sesama manusia dan lingkungan, menguraikan peran pelajar terhadap lingkungan, membuat karya sederhana yang menggambarkan sikap dan perilaku menghargai sesama manusia di lingkungan terdekatnya, membuat dan menjalankan pernyataan sikap menghargai lingkungan sekolah dan lingkungan rumah ibadah</v>
      </c>
      <c r="AU77" s="184">
        <f>'EDIT TP'!$Y$77</f>
        <v>0</v>
      </c>
      <c r="AV77" s="184">
        <f>'EDIT TP'!$Y$78</f>
        <v>0</v>
      </c>
      <c r="AW77" s="184">
        <f>'EDIT TP'!$Y$79</f>
        <v>0</v>
      </c>
      <c r="AX77" s="184">
        <f>'EDIT TP'!$Y$80</f>
        <v>0</v>
      </c>
      <c r="AY77" s="184">
        <f>'EDIT TP'!$Y$81</f>
        <v>0</v>
      </c>
      <c r="AZ77" s="184">
        <f>'EDIT TP'!$Y$82</f>
        <v>0</v>
      </c>
      <c r="BA77" s="184">
        <f>'EDIT TP'!$Y$83</f>
        <v>0</v>
      </c>
      <c r="BB77" s="184">
        <f>'EDIT TP'!$Y$84</f>
        <v>0</v>
      </c>
      <c r="BC77" s="184">
        <f>'EDIT TP'!$Z$85</f>
        <v>2</v>
      </c>
    </row>
    <row r="78" spans="29:55">
      <c r="AC78" s="181" t="s">
        <v>172</v>
      </c>
      <c r="AD78" s="182">
        <v>41</v>
      </c>
      <c r="AE78" s="184" t="str">
        <f>'EDIT TP'!$AD$211</f>
        <v>menerapkan keterampilan gerak fundamental Lokomotor dalam situasi gerak yang baru.</v>
      </c>
      <c r="AF78" s="184" t="str">
        <f>'EDIT TP'!$AD$212</f>
        <v>menerapkan keterampilan gerak fundamental Non Lokomotor dalam situasi gerak yang baru</v>
      </c>
      <c r="AG78" s="184" t="str">
        <f>'EDIT TP'!$AD$213</f>
        <v>menyesuaikan strategi gerak dan menerapkan peraturan untuk mengembangkan fair play dalam Permainan Net untuk mendapatkan capaian keterampilan gerak.</v>
      </c>
      <c r="AH78" s="184" t="str">
        <f>'EDIT TP'!$AD$214</f>
        <v>menyesuaikan strategi dan menerapkan peraturan untuk mengembangkan fair play gerak dalam Permainan invasi untuk mendapatkan capaian keterampilan gerak.</v>
      </c>
      <c r="AI78" s="184" t="str">
        <f>'EDIT TP'!$AD$215</f>
        <v>memperagakan konsep gerak dalam rangkaian gerak Beladiri dan Senam Lantai.</v>
      </c>
      <c r="AJ78" s="184" t="str">
        <f>'EDIT TP'!$AD$216</f>
        <v>berpartisipasi dalam berbagai aktivitas jasmani yang menyenangkan dan mengukur derajat kebugaran tubuh.</v>
      </c>
      <c r="AK78" s="184" t="str">
        <f>'EDIT TP'!$AD$217</f>
        <v>mengeksplorasi pola makanan sehat dan bergizi seimbang sesuai rekomendasi kesehatan untuk menunjang aktivitas sehari-hari.</v>
      </c>
      <c r="AL78" s="184">
        <f>'EDIT TP'!$AD$218</f>
        <v>0</v>
      </c>
      <c r="AM78" s="184">
        <f>'EDIT TP'!$AD$219</f>
        <v>0</v>
      </c>
      <c r="AN78" s="184">
        <f>'EDIT TP'!$AD$220</f>
        <v>0</v>
      </c>
      <c r="AO78" s="184">
        <f>'EDIT TP'!$AE$221</f>
        <v>7</v>
      </c>
      <c r="AQ78" s="181" t="s">
        <v>172</v>
      </c>
      <c r="AR78" s="182">
        <v>415</v>
      </c>
      <c r="AS78" s="184" t="str">
        <f>'EDIT TP'!$AD$75</f>
        <v>menemukan kebijaksanaan dan sifat terbuka Bodhisattva dalam menghargai perbedaan, menghargai keragaman budaya dengan meneladan sifat Bodhisattva dalam menghargai keragaman, membuat karya sederhana dalam berbagai bentuk produk yang menggambarkan sikap menerima keragaman budaya, menunjukkan sikap dan perilaku terbuka melalui kerja sama menyelesaikan tugas tentang keragaman budaya di lingkungan rumah dan sekolah</v>
      </c>
      <c r="AT78" s="184" t="str">
        <f>'EDIT TP'!$AD$76</f>
        <v>mengenali identitas aliran agama Buddha berdasarkan doa dan kegiatan keagamaan, menilai berbagai ragam doa dan kegiatan aliran keagamaan Buddha, membuat karya kreatif yang menggambarkan identitas masing-masing aliran agama Buddha berdasarkan doa dan kegiatan keagamaan, menunjukkan sikap dan perilaku menghargai aliran agama Buddha, berperan serta mendukung kegiatan keagamaan dari aliran agama Buddha yang berbeda melalui berbagai kegiatan kreatif secara bersama-sama atau saling bergantian</v>
      </c>
      <c r="AU78" s="184" t="str">
        <f>'EDIT TP'!$AD$77</f>
        <v>menganalisis, menilai, masalah kebersihan dan kelestarian lingkungan didasari kesadaran berlakunya Hukum Sebab Akibat yang Saling Bergantungan, merumuskan dan menyajikan solusi masalah kebersihan dan kelestarian lingkungan rumah, sekolah, dan rumah ibadah melalui musyawarah berlandaskan nilai-nilai kesempurnaan (paramita) dan sila Bodhisattva, mengkontruksi sikap dan perilaku sesuai nilai-nilai kesempurnaan dalam menjaga kebersihan dan kelestarian lingkungan rumah, sekolah, dan rumah ibadah</v>
      </c>
      <c r="AV78" s="184">
        <f>'EDIT TP'!$AD$78</f>
        <v>0</v>
      </c>
      <c r="AW78" s="184">
        <f>'EDIT TP'!$AD$79</f>
        <v>0</v>
      </c>
      <c r="AX78" s="184">
        <f>'EDIT TP'!$AD$80</f>
        <v>0</v>
      </c>
      <c r="AY78" s="184">
        <f>'EDIT TP'!$AD$81</f>
        <v>0</v>
      </c>
      <c r="AZ78" s="184">
        <f>'EDIT TP'!$AD$82</f>
        <v>0</v>
      </c>
      <c r="BA78" s="184">
        <f>'EDIT TP'!$AD$83</f>
        <v>0</v>
      </c>
      <c r="BB78" s="184">
        <f>'EDIT TP'!$AD$84</f>
        <v>0</v>
      </c>
      <c r="BC78" s="184">
        <f>'EDIT TP'!$AE$85</f>
        <v>3</v>
      </c>
    </row>
    <row r="79" spans="29:55">
      <c r="AC79" s="184"/>
      <c r="AD79" s="182">
        <v>42</v>
      </c>
      <c r="AE79" s="184" t="str">
        <f>'EDIT TP'!$AH$211</f>
        <v>menerapkan keterampilan gerak fundamental Manipulatif dalam situasi gerak yang baru.</v>
      </c>
      <c r="AF79" s="184" t="str">
        <f>'EDIT TP'!$AH$212</f>
        <v>menerapkan keterampilan gerak fundamental aktivitas akuatik dalam situasi gerak yang baru.</v>
      </c>
      <c r="AG79" s="184" t="str">
        <f>'EDIT TP'!$AH$213</f>
        <v>menyesuaikan strategi gerak dan menerapkan peraturan untuk mengembangkan fair play dalam Permainan Lapangan untuk mendapatkan capaian keterampilan gerak.</v>
      </c>
      <c r="AH79" s="184" t="str">
        <f>'EDIT TP'!$AH$214</f>
        <v>menyesuaikan strategi gerak dan menerapkan peraturan untuk mengembangkan fair play dalam Permainan Invasi untuk mendapatkan capaian keterampilan gerak</v>
      </c>
      <c r="AI79" s="184" t="str">
        <f>'EDIT TP'!$AH$215</f>
        <v>memperagakan konsep gerak dalam rangkaian gerak gerak berirama.</v>
      </c>
      <c r="AJ79" s="184" t="str">
        <f>'EDIT TP'!$AH$216</f>
        <v>berpartisipasi dalam berbagai aktivitas jasmani di lingkungan sekitar dan lingkungan sekolah.</v>
      </c>
      <c r="AK79" s="184" t="str">
        <f>'EDIT TP'!$AH$217</f>
        <v>mengenali risiko akibat gaya hidup tidak sehat akibat screen time.</v>
      </c>
      <c r="AL79" s="184" t="str">
        <f>'EDIT TP'!$AH$218</f>
        <v>mempraktikkan penanganan cedera ringan sesuai pemahaman prinsip pertolongan pertama (aktivitas jasmani atau olahraga).</v>
      </c>
      <c r="AM79" s="184">
        <f>'EDIT TP'!$AH$219</f>
        <v>0</v>
      </c>
      <c r="AN79" s="184">
        <f>'EDIT TP'!$AH$220</f>
        <v>0</v>
      </c>
      <c r="AO79" s="184">
        <f>'EDIT TP'!$AI$221</f>
        <v>8</v>
      </c>
      <c r="AQ79" s="184"/>
      <c r="AR79" s="182">
        <v>425</v>
      </c>
      <c r="AS79" s="184" t="str">
        <f>'EDIT TP'!$AH$75</f>
        <v>menganalisis berbagai bentuk budaya dan bahasa yang digunakan dalam agama Buddha dan di Indonesia, menjelaskan peran budaya dan bahasa bagi agama Buddha dan bangsa sebagai pembentuk identitas diri, menggunakan bahasa agama Buddha dan bahasa Indonesia secara sederhana, membuat karya sederhana dalam berbagai bentuk produk tentang budaya agama Buddha dan bangsa Indonesia, bekerja sama saling melengkapi sebagai bentuk sikap dan perilaku menghargai bahasa dan budaya agama Buddha maupun bangsa Indonesia</v>
      </c>
      <c r="AT79" s="184" t="str">
        <f>'EDIT TP'!$AH$76</f>
        <v>mengidentifikasi cara Pangeran Siddharta menyelesaikan masalah dalam pergaulan sehari-hari, menemukan cara penyelesaian masalah pergaulan yang dilakukan Pangeran Siddharta disesuaikan dengan konteks kekinian, meneladan sikap Pangeran Siddharta dalam menyelesaikan masalah pergaulan dengan berbagai cara.</v>
      </c>
      <c r="AU79" s="184">
        <f>'EDIT TP'!$AH$77</f>
        <v>0</v>
      </c>
      <c r="AV79" s="184">
        <f>'EDIT TP'!$AH$78</f>
        <v>0</v>
      </c>
      <c r="AW79" s="184">
        <f>'EDIT TP'!$AH$79</f>
        <v>0</v>
      </c>
      <c r="AX79" s="184">
        <f>'EDIT TP'!$AH$80</f>
        <v>0</v>
      </c>
      <c r="AY79" s="184">
        <f>'EDIT TP'!$AH$81</f>
        <v>0</v>
      </c>
      <c r="AZ79" s="184">
        <f>'EDIT TP'!$AH$82</f>
        <v>0</v>
      </c>
      <c r="BA79" s="184">
        <f>'EDIT TP'!$AH$83</f>
        <v>0</v>
      </c>
      <c r="BB79" s="184">
        <f>'EDIT TP'!$AH$84</f>
        <v>0</v>
      </c>
      <c r="BC79" s="184">
        <f>'EDIT TP'!$AI$85</f>
        <v>2</v>
      </c>
    </row>
    <row r="80" spans="29:55">
      <c r="AC80" s="181" t="s">
        <v>173</v>
      </c>
      <c r="AD80" s="182">
        <v>51</v>
      </c>
      <c r="AE80" s="184" t="str">
        <f>'EDIT TP'!$AM$211</f>
        <v>menyesuaikan keterampilan gerak, memodifikasi keterampilan gerak, dan menerapkan strategi gerak melalui aktivitas jalan, lari, lompat dan loncat.</v>
      </c>
      <c r="AF80" s="184" t="str">
        <f>'EDIT TP'!$AM$212</f>
        <v>menyesuaikan keterampilan gerak, memodifikasi keterampilan gerak, dan menerapkan strategi gerak melalui aktivitas lempar tangkap bola.</v>
      </c>
      <c r="AG80" s="184" t="str">
        <f>'EDIT TP'!$AM$213</f>
        <v>memeriksa konsep gerak serta memperkirakan dan menguji efektivitas strategi gerak untuk menemukan konsep mana yang akan lebih meningkatkan keterampilan dalam Permainan Invasi.</v>
      </c>
      <c r="AH80" s="184" t="str">
        <f>'EDIT TP'!$AM$214</f>
        <v>memeriksa konsep gerak serta memperkirakan dan menguji efektivitas strategi gerak untuk menemukan konsep mana yang akan lebih meningkatkan keterampilan dalam Permainan Lapangan.</v>
      </c>
      <c r="AI80" s="184" t="str">
        <f>'EDIT TP'!$AM$215</f>
        <v>merancang dan menguji aturan alternatif dan modifikasi permainan bola target dan lempar tangkap bola kasti untuk permainan yang adil dan inklusif.</v>
      </c>
      <c r="AJ80" s="184" t="str">
        <f>'EDIT TP'!$AM$216</f>
        <v>memahami faktor yang menjadi alasan seseorang bergabung dan berpartisipasi aktif dalam sebuah kelompok komunitas kesehatan dan memahami manfaat kesehatan kardiovaskular.</v>
      </c>
      <c r="AK80" s="184" t="str">
        <f>'EDIT TP'!$AM$217</f>
        <v>mengidentifikasi risiko kesehatan akibat gaya hidup dan pencegahan melalui aktivitas jasmani berdasarkan rekomendasi otoritas kesehatan.</v>
      </c>
      <c r="AL80" s="184">
        <f>'EDIT TP'!$AM$218</f>
        <v>0</v>
      </c>
      <c r="AM80" s="184">
        <f>'EDIT TP'!$AM$219</f>
        <v>0</v>
      </c>
      <c r="AN80" s="184">
        <f>'EDIT TP'!$AM$220</f>
        <v>0</v>
      </c>
      <c r="AO80" s="184">
        <f>'EDIT TP'!$AN$221</f>
        <v>7</v>
      </c>
      <c r="AQ80" s="181" t="s">
        <v>173</v>
      </c>
      <c r="AR80" s="182">
        <v>515</v>
      </c>
      <c r="AS80" s="184" t="str">
        <f>'EDIT TP'!$AM$75</f>
        <v>menguraikan peran tokoh pendiri bangsa Indonesia dan peran Buddha dalam menerima keragaman budaya dan menyajikannya melalui narasi sederhana, menilai peran tokoh pendiri bangsa dan peran Buddha dalam menerima keragaman budaya dengan kehidupan sehari-hari, menunjukkan sikap dan perilaku meneladan tokoh pendiri bangsa dan peran Buddha dalam menerima keragaman budaya dalam kehidupan sehari-hari melalui berbagai kegiatan terprogram bersama teman-teman sekolahnya.</v>
      </c>
      <c r="AT80" s="184" t="str">
        <f>'EDIT TP'!$AM$76</f>
        <v>mengidentifikasi cara dan peralatan puja dari berbagai aliran atau tradisi agama Buddha, menjelaskan dengan kata-kata sendiri fungsi serta makna cara dan peralatan puja dari berbagai aliran agama Buddha, menggunakan peralatan puja dalam kegiatan keagamaan salah satu aliran agama Buddha, menunjukkan sikap dan perilaku menghargai aliran lain ketika melaksanakan puja dengan berbagai peralatan puja, Bersatu saling menghargai keragaman cara dan peralatan puja dari agama dan kepercayaan lain.</v>
      </c>
      <c r="AU80" s="184" t="str">
        <f>'EDIT TP'!$AM$77</f>
        <v>menganalisis masalah perbedaan dalam kehidupan bermasyarakat, berbangsa, dan bernegara, mengkontruksi solusi terhadap masalah perbedaan di lingkungan rumah, sekolah, dan rumah ibadah melalui musyawarah dengan mengamalkan nilai-nilai Pancasila dasar negara dan nilai-nilai Pancasila Buddhis berlandaskan kesadaran terhadap nilai-nilai umum Hukum Sebab Akibat yang Saling Bergantungan, menunjukkan sikap dan perilaku menghargai perbedaan di lingkungan rumah, sekolah, dan rumah ibadah</v>
      </c>
      <c r="AV80" s="184">
        <f>'EDIT TP'!$AM$78</f>
        <v>0</v>
      </c>
      <c r="AW80" s="184">
        <f>'EDIT TP'!$AM$79</f>
        <v>0</v>
      </c>
      <c r="AX80" s="184">
        <f>'EDIT TP'!$AM$80</f>
        <v>0</v>
      </c>
      <c r="AY80" s="184">
        <f>'EDIT TP'!$AM$81</f>
        <v>0</v>
      </c>
      <c r="AZ80" s="184">
        <f>'EDIT TP'!$AM$82</f>
        <v>0</v>
      </c>
      <c r="BA80" s="184">
        <f>'EDIT TP'!$AM$83</f>
        <v>0</v>
      </c>
      <c r="BB80" s="184">
        <f>'EDIT TP'!$AM$84</f>
        <v>0</v>
      </c>
      <c r="BC80" s="184">
        <f>'EDIT TP'!$AN$85</f>
        <v>3</v>
      </c>
    </row>
    <row r="81" spans="29:55">
      <c r="AC81" s="184"/>
      <c r="AD81" s="182">
        <v>52</v>
      </c>
      <c r="AE81" s="184" t="str">
        <f>'EDIT TP'!$AQ$211</f>
        <v>menyesuaikan keterampilan gerak, memodifikasi keterampilan gerak, dan menerapkan strategi gerak melalui aktivitas menendang dan menghentikan bola.</v>
      </c>
      <c r="AF81" s="184" t="str">
        <f>'EDIT TP'!$AQ$212</f>
        <v>menyesuaikan keterampilan gerak, memodifikasi keterampilan gerak, dan menerapkan strategi gerak melalui aktivitas akuatik.</v>
      </c>
      <c r="AG81" s="184" t="str">
        <f>'EDIT TP'!$AQ$213</f>
        <v>memeriksa konsep gerak serta menguji efektivitas strategi gerak untuk menemukan konsep mana yang akan lebih meningkatkan keterampilan dalam Permainan Net.</v>
      </c>
      <c r="AH81" s="184" t="str">
        <f>'EDIT TP'!$AQ$214</f>
        <v>merancang dan menguji aturan alternatif dan modifikasi permainan sederhana, memukul bola dan lempar tangkap bola (inklusif) untuk permainan yang adil dan inklusif.</v>
      </c>
      <c r="AI81" s="184" t="str">
        <f>'EDIT TP'!$AQ$215</f>
        <v>memahami faktor yang menjadi alasan seseorang bergabung dan berpartisipasi aktif dalam sebuah kelompok komunitas kesehatan dan memahami manfaat kesehatan mental.</v>
      </c>
      <c r="AJ81" s="184" t="str">
        <f>'EDIT TP'!$AQ$216</f>
        <v>mengidentifikasi dan menerapkan pola makan sehat yang tersedia pada label gizi untuk mendukung gaya hidup aktif.</v>
      </c>
      <c r="AK81" s="184" t="str">
        <f>'EDIT TP'!$AQ$217</f>
        <v>memilih makanan sehat untuk menunjang aktivitas jasmani dengan upaya pemenuhan gizi harian.</v>
      </c>
      <c r="AL81" s="184">
        <f>'EDIT TP'!$AQ$218</f>
        <v>0</v>
      </c>
      <c r="AM81" s="184">
        <f>'EDIT TP'!$AQ$219</f>
        <v>0</v>
      </c>
      <c r="AN81" s="184">
        <f>'EDIT TP'!$AQ$220</f>
        <v>0</v>
      </c>
      <c r="AO81" s="184">
        <f>'EDIT TP'!$AR$221</f>
        <v>7</v>
      </c>
      <c r="AQ81" s="184"/>
      <c r="AR81" s="182">
        <v>525</v>
      </c>
      <c r="AS81" s="184" t="str">
        <f>'EDIT TP'!$AQ$75</f>
        <v>menganalisis ragam bahasa dalam agama Buddha, budaya dan bahasa daerah di Indonesia sebagai pembentuk identitas agama dan pemersatu, menggunakan bahasa dalam agama Buddha untuk keagamaan dan bahasa Indonesia sebagai bahasa pemersatu, menunjukkan sikap dan perilaku baik dengan menggunakan bahasa dalam agama Buddha dan bahasa Indonesia secara tepat</v>
      </c>
      <c r="AT81" s="184" t="str">
        <f>'EDIT TP'!$AQ$76</f>
        <v>mengidentifikasi sifat Bodhisattva dan nilai-nilai moral dari riwayat kehidupan Pangeran Siddharta dan Buddha dalam berterima kasih dan dalam menghadapi hambatan untuk meraih kesuksesan, menjelaskan perilaku diri sendiri dan orang lain dalam berterima kasih dan dalam menghadapi hambatan meraih kesuksesan, menunjukkan sikap dan perilaku meneladan sifat Bodhisattva dan nilai-nilai moral Pangeran Siddharta dan Buddha dalam berterima kasih dan dalam menghadapi hambatan untuk meraih kesuksesan dengan menyusun program</v>
      </c>
      <c r="AU81" s="184">
        <f>'EDIT TP'!$AQ$77</f>
        <v>0</v>
      </c>
      <c r="AV81" s="184">
        <f>'EDIT TP'!$AQ$78</f>
        <v>0</v>
      </c>
      <c r="AW81" s="184">
        <f>'EDIT TP'!$AQ$79</f>
        <v>0</v>
      </c>
      <c r="AX81" s="184">
        <f>'EDIT TP'!$AQ$80</f>
        <v>0</v>
      </c>
      <c r="AY81" s="184">
        <f>'EDIT TP'!$AQ$81</f>
        <v>0</v>
      </c>
      <c r="AZ81" s="184">
        <f>'EDIT TP'!$AQ$82</f>
        <v>0</v>
      </c>
      <c r="BA81" s="184">
        <f>'EDIT TP'!$AQ$83</f>
        <v>0</v>
      </c>
      <c r="BB81" s="184">
        <f>'EDIT TP'!$AQ$84</f>
        <v>0</v>
      </c>
      <c r="BC81" s="184">
        <f>'EDIT TP'!$AR$85</f>
        <v>2</v>
      </c>
    </row>
    <row r="82" spans="29:55">
      <c r="AC82" s="181" t="s">
        <v>174</v>
      </c>
      <c r="AD82" s="182">
        <v>61</v>
      </c>
      <c r="AE82" s="184" t="str">
        <f>'EDIT TP'!$AV$211</f>
        <v>menerapkan dan memodifikasi keterampilan gerak dengan menerapkan strategi gerak dalam permainan invasi dengan menunjukan sikap fairplay.</v>
      </c>
      <c r="AF82" s="184" t="str">
        <f>'EDIT TP'!$AV$212</f>
        <v>menerapkan dan memodifikasi ketrampilan gerak dengan menerapkan strategi gerak dalam permainan Net dengan menunjukan sikap tanggung jawab.</v>
      </c>
      <c r="AG82" s="184" t="str">
        <f>'EDIT TP'!$AV$213</f>
        <v>menerapkan dan memodifikasi keterampilan gerak dalam aktivitas Beladiri sesuai budaya dan karakteristik daerah dengan percaya diri.</v>
      </c>
      <c r="AH82" s="184" t="str">
        <f>'EDIT TP'!$AV$214</f>
        <v>menerapkan dan memodifikasi keterampilan gerak dalam rangkaian gerak senam lantai dengan percaya diri.</v>
      </c>
      <c r="AI82" s="184" t="str">
        <f>'EDIT TP'!$AV$215</f>
        <v>beraktifitas jasmani secara teratur untuk menggambarkan pengaruh positif terhadap kesehatan (mengukur kemampuan Daya tahan jantung, paru, kekuatan otot dan kelenturan)</v>
      </c>
      <c r="AJ82" s="184" t="str">
        <f>'EDIT TP'!$AV$216</f>
        <v>mengidentifikasi risiko kesehatan yang berkaitan dengan gaya hidup tidak sehat dan mengidentifikasi langkah langkah kongrit pencegahanya.</v>
      </c>
      <c r="AK82" s="184">
        <f>'EDIT TP'!$AV$217</f>
        <v>0</v>
      </c>
      <c r="AL82" s="184">
        <f>'EDIT TP'!$AV$218</f>
        <v>0</v>
      </c>
      <c r="AM82" s="184">
        <f>'EDIT TP'!$AV$219</f>
        <v>0</v>
      </c>
      <c r="AN82" s="184">
        <f>'EDIT TP'!$AV$220</f>
        <v>0</v>
      </c>
      <c r="AO82" s="184">
        <f>'EDIT TP'!$AW$221</f>
        <v>6</v>
      </c>
      <c r="AQ82" s="181" t="s">
        <v>174</v>
      </c>
      <c r="AR82" s="182">
        <v>615</v>
      </c>
      <c r="AS82" s="184" t="str">
        <f>'EDIT TP'!$AV$75</f>
        <v>mengidentifikasi masalah-masalah yang dihadapi dalam kehidupan manusia, menyimpulkan dengan kata-kata sendiri sifat-sifat Buddha dan Bodhisattva pada kisah Jataka dalam menyelesaikan masalah kehidupan dan relevansinya dengan konteks kehidupan sehari-hari, menunjukkan sikap dan perilaku meneladan sifat-sifat Bodhisattva pada kisah Jataka dalam menyelesaikan masalah; meneladan sifat-sifat Buddha dan Bodhisattva dalam menyelesaikan masalah atau kesulitan dalam kehidupan</v>
      </c>
      <c r="AT82" s="184" t="str">
        <f>'EDIT TP'!$AV$76</f>
        <v>mengklasifikasikan tata cara ibadah berbagai aliran agama Buddha, dan mengenal ibadah agama dan kepercayaan lain, menjalankan ibadah agama Buddha, menunjukkan sikap dan perilaku menghargai melalui kunjungan dan/atau berperan mendukung kegiatan dari berbagai aliran agama Buddha, serta agama dan kepercayaan lain, menghormati pelaksanaan ibadah dari berbagai aliran atau tradisi dalam agama Buddha serta dari agama dan kepercayaan lain.</v>
      </c>
      <c r="AU82" s="184" t="str">
        <f>'EDIT TP'!$AV$77</f>
        <v>mengevaluasi dan menemukan solusi bijaksana terhadap masalah hak dan kewajiban sebagai siswa dan anak melalui musyawarah berdasarkan nilai-nilai Pancasila dasar negara, Buddha Dhamma, dan nilai-nilai Pancasila Buddhis; menemukan hubungan antara masalah hak dan kewajiban sebagai siswa dan anak dengan nilai-nilai umum Hukum Sebab Akibat yang Bergantungan, menunjukkan sikap dan perilaku sesuai nilai-nilai Buddha Dhamma dan Pancasila Buddhis dalam memenuhi hak dan menjalankan kewajiban sebagai siswa dan anak.</v>
      </c>
      <c r="AV82" s="184">
        <f>'EDIT TP'!$AV$78</f>
        <v>0</v>
      </c>
      <c r="AW82" s="184">
        <f>'EDIT TP'!$AV$79</f>
        <v>0</v>
      </c>
      <c r="AX82" s="184">
        <f>'EDIT TP'!$AV$80</f>
        <v>0</v>
      </c>
      <c r="AY82" s="184">
        <f>'EDIT TP'!$AV$81</f>
        <v>0</v>
      </c>
      <c r="AZ82" s="184">
        <f>'EDIT TP'!$AV$82</f>
        <v>0</v>
      </c>
      <c r="BA82" s="184">
        <f>'EDIT TP'!$AV$83</f>
        <v>0</v>
      </c>
      <c r="BB82" s="184">
        <f>'EDIT TP'!$AV$84</f>
        <v>0</v>
      </c>
      <c r="BC82" s="184">
        <f>'EDIT TP'!$AW$85</f>
        <v>3</v>
      </c>
    </row>
    <row r="83" spans="29:55">
      <c r="AC83" s="184"/>
      <c r="AD83" s="182">
        <v>62</v>
      </c>
      <c r="AE83" s="184" t="str">
        <f>'EDIT TP'!$AZ$211</f>
        <v>menerapkan dan memodifikasi keterampilan gerak dengan menerapkan strategi gerak dalam permainan lapangan dengan menunjukan sikap fairplay.</v>
      </c>
      <c r="AF83" s="184" t="str">
        <f>'EDIT TP'!$AZ$212</f>
        <v>menerapkan dan memodifikasi keterampilan gerak dalam rangkaian gerak berirama dengan percaya diri.</v>
      </c>
      <c r="AG83" s="184" t="str">
        <f>'EDIT TP'!$AZ$213</f>
        <v>menerapkan danmemodifikasi keterampilan gerak dalam aktifitas permainan tradisional dengan percaya diri.</v>
      </c>
      <c r="AH83" s="184" t="str">
        <f>'EDIT TP'!$AZ$214</f>
        <v>mengimplementasikan faktor faktor yang mempengaruhi partisipasi aktif dalam aktifitas luar ruang / alam dengan menunjukan keterampilan gerak yang berbeda.</v>
      </c>
      <c r="AI83" s="184" t="str">
        <f>'EDIT TP'!$AZ$215</f>
        <v>mendemonstrasikan strategi rekomendasi aktifitas jasmani serta mengidentifikasi langkah langkah untuk pencegahan prilaku sedenter.</v>
      </c>
      <c r="AJ83" s="184" t="str">
        <f>'EDIT TP'!$AZ$216</f>
        <v>menerapkan danmemodifikasi keterampilan gerak dalam aktivitas Akuatik dengan percaya diri.</v>
      </c>
      <c r="AK83" s="184" t="str">
        <f>'EDIT TP'!$AZ$217</f>
        <v>menunjukkan kemampuan dalam menjelaskan dan mampu mencegah bahaya NAPZA dan obat berbahaya lainnya sesuai dengan pola perilaku hidup sehat.</v>
      </c>
      <c r="AL83" s="184">
        <f>'EDIT TP'!$AZ$218</f>
        <v>0</v>
      </c>
      <c r="AM83" s="184">
        <f>'EDIT TP'!$AZ$219</f>
        <v>0</v>
      </c>
      <c r="AN83" s="184">
        <f>'EDIT TP'!$AZ$220</f>
        <v>0</v>
      </c>
      <c r="AO83" s="184">
        <f>'EDIT TP'!$BA$221</f>
        <v>7</v>
      </c>
      <c r="AQ83" s="184"/>
      <c r="AR83" s="182">
        <v>625</v>
      </c>
      <c r="AS83" s="184" t="str">
        <f>'EDIT TP'!$AZ$75</f>
        <v>menilai dan mengkontruksi solusi penyelesaian masalah kesenjangan dalam kehidupan bermasyarakat, berbangsa, dan bernegara melalui musyawarah; menemukan nilai-nilai moral dalam riwayat Pangeran Sidharta dan sikap Buddha dalam menyelesaikan masalah kehidupan bermasyarakat, berbangsa, dan bernegara; meneladan sifat-sifat Pangeran Siddharta dan Buddha dalam menyelesaikan masalah kehidupan bermasyarakat, berbangsa dan bernegara melalui musyawarah</v>
      </c>
      <c r="AT83" s="184" t="str">
        <f>'EDIT TP'!$AZ$76</f>
        <v>mengevaluasi dan menemukan solusi bijaksana terhadap masalah hak dan kewajiban sebagai umat Buddha, warga negara, dan warga masyarakat melalui musyawarah berdasar nilai-nilai Pancasila dasar negara, Buddha Dhamma, dan nilai-nilai Pancasila Buddhis; mengaitkan masalah hak dan kewajiban sebagai umat Buddha, warga negara, dan warga masyarakat dengan nilai-nilai umum Hukum Sebab Akibat yang Bergantungan, menunjukkan sikap dan perilaku sesuai nilai-nilai Pancasila dasar negara, Buddha Dhamma, dan nilai-nilai Pancasila Buddhis dalam memenuhi hak dan menjalankan kewajiban sebagai umat Buddha, warga negara, dan warga masyarakat di lingkungan tempat tinggalnya.</v>
      </c>
      <c r="AU83" s="184">
        <f>'EDIT TP'!$AZ$77</f>
        <v>0</v>
      </c>
      <c r="AV83" s="184">
        <f>'EDIT TP'!$AZ$78</f>
        <v>0</v>
      </c>
      <c r="AW83" s="184">
        <f>'EDIT TP'!$AZ$79</f>
        <v>0</v>
      </c>
      <c r="AX83" s="184">
        <f>'EDIT TP'!$AZ$80</f>
        <v>0</v>
      </c>
      <c r="AY83" s="184">
        <f>'EDIT TP'!$AZ$81</f>
        <v>0</v>
      </c>
      <c r="AZ83" s="184">
        <f>'EDIT TP'!$AZ$82</f>
        <v>0</v>
      </c>
      <c r="BA83" s="184">
        <f>'EDIT TP'!$AZ$83</f>
        <v>0</v>
      </c>
      <c r="BB83" s="184">
        <f>'EDIT TP'!$AZ$84</f>
        <v>0</v>
      </c>
      <c r="BC83" s="184">
        <f>'EDIT TP'!$BA$85</f>
        <v>2</v>
      </c>
    </row>
    <row r="86" spans="29:55">
      <c r="AD86" s="478" t="s">
        <v>194</v>
      </c>
      <c r="AE86" s="478"/>
      <c r="AF86" s="478"/>
      <c r="AG86" s="478"/>
      <c r="AH86" s="478"/>
      <c r="AI86" s="478"/>
      <c r="AJ86" s="478"/>
      <c r="AK86" s="478"/>
      <c r="AL86" s="478"/>
      <c r="AM86" s="478"/>
      <c r="AN86" s="478"/>
      <c r="BA86" s="199" t="s">
        <v>201</v>
      </c>
      <c r="BB86" s="185" t="s">
        <v>202</v>
      </c>
      <c r="BC86" s="178" t="s">
        <v>230</v>
      </c>
    </row>
    <row r="87" spans="29:55">
      <c r="BA87" s="181" t="s">
        <v>169</v>
      </c>
      <c r="BB87" s="182">
        <v>11</v>
      </c>
      <c r="BC87" s="184">
        <f>MAX(BC4,BC21,BC38,BC55,BC72)</f>
        <v>5</v>
      </c>
    </row>
    <row r="88" spans="29:55">
      <c r="AC88" s="199" t="s">
        <v>201</v>
      </c>
      <c r="AD88" s="185" t="s">
        <v>202</v>
      </c>
      <c r="AE88" s="178" t="s">
        <v>216</v>
      </c>
      <c r="AF88" s="178" t="s">
        <v>217</v>
      </c>
      <c r="AG88" s="178" t="s">
        <v>218</v>
      </c>
      <c r="AH88" s="178" t="s">
        <v>219</v>
      </c>
      <c r="AI88" s="178" t="s">
        <v>220</v>
      </c>
      <c r="AJ88" s="178" t="s">
        <v>221</v>
      </c>
      <c r="AK88" s="178" t="s">
        <v>222</v>
      </c>
      <c r="AL88" s="178" t="s">
        <v>223</v>
      </c>
      <c r="AM88" s="178" t="s">
        <v>224</v>
      </c>
      <c r="AN88" s="178" t="s">
        <v>225</v>
      </c>
      <c r="AO88" s="185" t="s">
        <v>227</v>
      </c>
      <c r="BA88" s="184"/>
      <c r="BB88" s="182">
        <v>12</v>
      </c>
      <c r="BC88" s="184">
        <f>MAX(BC5,BC22,BC39,BC56,BC73)</f>
        <v>5</v>
      </c>
    </row>
    <row r="89" spans="29:55">
      <c r="AC89" s="181" t="s">
        <v>169</v>
      </c>
      <c r="AD89" s="182">
        <v>11</v>
      </c>
      <c r="AE89" s="184">
        <f>'EDIT TP'!$C$228</f>
        <v>0</v>
      </c>
      <c r="AF89" s="184">
        <f>'EDIT TP'!$C$229</f>
        <v>0</v>
      </c>
      <c r="AG89" s="184">
        <f>'EDIT TP'!$C$230</f>
        <v>0</v>
      </c>
      <c r="AH89" s="184">
        <f>'EDIT TP'!$C$231</f>
        <v>0</v>
      </c>
      <c r="AI89" s="184">
        <f>'EDIT TP'!$C$232</f>
        <v>0</v>
      </c>
      <c r="AJ89" s="184">
        <f>'EDIT TP'!$C$233</f>
        <v>0</v>
      </c>
      <c r="AK89" s="184">
        <f>'EDIT TP'!$C$234</f>
        <v>0</v>
      </c>
      <c r="AL89" s="184">
        <f>'EDIT TP'!$C$235</f>
        <v>0</v>
      </c>
      <c r="AM89" s="184">
        <f>'EDIT TP'!$C$236</f>
        <v>0</v>
      </c>
      <c r="AN89" s="184">
        <f>'EDIT TP'!$C$237</f>
        <v>0</v>
      </c>
      <c r="AO89" s="184">
        <f>'EDIT TP'!$D$238</f>
        <v>0</v>
      </c>
      <c r="BA89" s="181" t="s">
        <v>170</v>
      </c>
      <c r="BB89" s="182">
        <v>21</v>
      </c>
      <c r="BC89" s="184">
        <f t="shared" ref="BC89:BC98" si="8">MAX(BC6,BC23,BC40,BC57,BC74)</f>
        <v>5</v>
      </c>
    </row>
    <row r="90" spans="29:55">
      <c r="AC90" s="184"/>
      <c r="AD90" s="182">
        <v>12</v>
      </c>
      <c r="AE90" s="184">
        <f>'EDIT TP'!$G$228</f>
        <v>0</v>
      </c>
      <c r="AF90" s="184">
        <f>'EDIT TP'!$G$229</f>
        <v>0</v>
      </c>
      <c r="AG90" s="184">
        <f>'EDIT TP'!$G$230</f>
        <v>0</v>
      </c>
      <c r="AH90" s="184">
        <f>'EDIT TP'!$G$231</f>
        <v>0</v>
      </c>
      <c r="AI90" s="184">
        <f>'EDIT TP'!$G$232</f>
        <v>0</v>
      </c>
      <c r="AJ90" s="184">
        <f>'EDIT TP'!$G$233</f>
        <v>0</v>
      </c>
      <c r="AK90" s="184">
        <f>'EDIT TP'!$G$234</f>
        <v>0</v>
      </c>
      <c r="AL90" s="184">
        <f>'EDIT TP'!$G$235</f>
        <v>0</v>
      </c>
      <c r="AM90" s="184">
        <f>'EDIT TP'!$G$236</f>
        <v>0</v>
      </c>
      <c r="AN90" s="184">
        <f>'EDIT TP'!$G$237</f>
        <v>0</v>
      </c>
      <c r="AO90" s="184">
        <f>'EDIT TP'!$H$238</f>
        <v>0</v>
      </c>
      <c r="BA90" s="184"/>
      <c r="BB90" s="182">
        <v>22</v>
      </c>
      <c r="BC90" s="184">
        <f t="shared" si="8"/>
        <v>5</v>
      </c>
    </row>
    <row r="91" spans="29:55">
      <c r="AC91" s="181" t="s">
        <v>170</v>
      </c>
      <c r="AD91" s="182">
        <v>21</v>
      </c>
      <c r="AE91" s="184">
        <f>'EDIT TP'!$L$228</f>
        <v>0</v>
      </c>
      <c r="AF91" s="184">
        <f>'EDIT TP'!$L$229</f>
        <v>0</v>
      </c>
      <c r="AG91" s="184">
        <f>'EDIT TP'!$L$230</f>
        <v>0</v>
      </c>
      <c r="AH91" s="184">
        <f>'EDIT TP'!$L$231</f>
        <v>0</v>
      </c>
      <c r="AI91" s="184">
        <f>'EDIT TP'!$L$232</f>
        <v>0</v>
      </c>
      <c r="AJ91" s="184">
        <f>'EDIT TP'!$L$233</f>
        <v>0</v>
      </c>
      <c r="AK91" s="184">
        <f>'EDIT TP'!$L$234</f>
        <v>0</v>
      </c>
      <c r="AL91" s="184">
        <f>'EDIT TP'!$L$235</f>
        <v>0</v>
      </c>
      <c r="AM91" s="184">
        <f>'EDIT TP'!$L$236</f>
        <v>0</v>
      </c>
      <c r="AN91" s="184">
        <f>'EDIT TP'!$L$237</f>
        <v>0</v>
      </c>
      <c r="AO91" s="184">
        <f>'EDIT TP'!$M$238</f>
        <v>0</v>
      </c>
      <c r="BA91" s="181" t="s">
        <v>171</v>
      </c>
      <c r="BB91" s="182">
        <v>31</v>
      </c>
      <c r="BC91" s="184">
        <f t="shared" si="8"/>
        <v>5</v>
      </c>
    </row>
    <row r="92" spans="29:55">
      <c r="AC92" s="184"/>
      <c r="AD92" s="182">
        <v>22</v>
      </c>
      <c r="AE92" s="184">
        <f>'EDIT TP'!$P$228</f>
        <v>0</v>
      </c>
      <c r="AF92" s="184">
        <f>'EDIT TP'!$P$229</f>
        <v>0</v>
      </c>
      <c r="AG92" s="184">
        <f>'EDIT TP'!$P$230</f>
        <v>0</v>
      </c>
      <c r="AH92" s="184">
        <f>'EDIT TP'!$P$231</f>
        <v>0</v>
      </c>
      <c r="AI92" s="184">
        <f>'EDIT TP'!$P$232</f>
        <v>0</v>
      </c>
      <c r="AJ92" s="184">
        <f>'EDIT TP'!$P$233</f>
        <v>0</v>
      </c>
      <c r="AK92" s="184">
        <f>'EDIT TP'!$P$234</f>
        <v>0</v>
      </c>
      <c r="AL92" s="184">
        <f>'EDIT TP'!$P$235</f>
        <v>0</v>
      </c>
      <c r="AM92" s="184">
        <f>'EDIT TP'!$P$236</f>
        <v>0</v>
      </c>
      <c r="AN92" s="184">
        <f>'EDIT TP'!$P$237</f>
        <v>0</v>
      </c>
      <c r="AO92" s="184">
        <f>'EDIT TP'!$Q$238</f>
        <v>0</v>
      </c>
      <c r="BA92" s="184"/>
      <c r="BB92" s="182">
        <v>32</v>
      </c>
      <c r="BC92" s="184">
        <f t="shared" si="8"/>
        <v>5</v>
      </c>
    </row>
    <row r="93" spans="29:55">
      <c r="AC93" s="181" t="s">
        <v>171</v>
      </c>
      <c r="AD93" s="182">
        <v>31</v>
      </c>
      <c r="AE93" s="184" t="str">
        <f>'EDIT TP'!$U$228</f>
        <v xml:space="preserve">mengidentifikasi, merespon pertanyaan tentang identitas diri atau keluarga, mengidentifikasi benda dan ciri-cirinya dari teks lisan atau gambar, teks multimodal, mendeskripsikan benda dengan kata sifat </v>
      </c>
      <c r="AF93" s="184" t="str">
        <f>'EDIT TP'!$U$229</f>
        <v>menuliskan nama, usia, kelas, nama anggota keluarga inti, mendeskripsikan ciri fisik, menuliskan hobi yang disukai, nama benda di kelas dan rumah, warna, ukuran, dan fungsi benda</v>
      </c>
      <c r="AG93" s="184">
        <f>'EDIT TP'!$U$230</f>
        <v>0</v>
      </c>
      <c r="AH93" s="184">
        <f>'EDIT TP'!$U$231</f>
        <v>0</v>
      </c>
      <c r="AI93" s="184">
        <f>'EDIT TP'!$U$232</f>
        <v>0</v>
      </c>
      <c r="AJ93" s="184">
        <f>'EDIT TP'!$U$233</f>
        <v>0</v>
      </c>
      <c r="AK93" s="184">
        <f>'EDIT TP'!$U$234</f>
        <v>0</v>
      </c>
      <c r="AL93" s="184">
        <f>'EDIT TP'!$U$235</f>
        <v>0</v>
      </c>
      <c r="AM93" s="184">
        <f>'EDIT TP'!$U$236</f>
        <v>0</v>
      </c>
      <c r="AN93" s="184">
        <f>'EDIT TP'!$U$237</f>
        <v>0</v>
      </c>
      <c r="AO93" s="184">
        <f>'EDIT TP'!$V$238</f>
        <v>2</v>
      </c>
      <c r="BA93" s="181" t="s">
        <v>172</v>
      </c>
      <c r="BB93" s="182">
        <v>41</v>
      </c>
      <c r="BC93" s="184">
        <f t="shared" si="8"/>
        <v>5</v>
      </c>
    </row>
    <row r="94" spans="29:55">
      <c r="AC94" s="184"/>
      <c r="AD94" s="182">
        <v>32</v>
      </c>
      <c r="AE94" s="184" t="str">
        <f>'EDIT TP'!$Y$228</f>
        <v>mengidentifikasi dan menyebutkan beberapa kegiatan yang dilakukan secara berurutan, menceritakan rutinitas sehari-hari, mengidentifikasi dan merespon ekspresi emosi dari gambar atau teks lisan, menghubungkan suatu situasi dengan ekspresi emosi yang sesuai, membuat kalimat sederhana</v>
      </c>
      <c r="AF94" s="184" t="str">
        <f>'EDIT TP'!$Y$229</f>
        <v>menuliskan nama dan rasa makanan dan minuman kesukaan, membuat daftar makanan sehat dan tidak sehat, menuliskan kegiatan rutin, hobi, dan olahraga yang disukai</v>
      </c>
      <c r="AG94" s="184">
        <f>'EDIT TP'!$Y$230</f>
        <v>0</v>
      </c>
      <c r="AH94" s="184">
        <f>'EDIT TP'!$Y$231</f>
        <v>0</v>
      </c>
      <c r="AI94" s="184">
        <f>'EDIT TP'!$Y$232</f>
        <v>0</v>
      </c>
      <c r="AJ94" s="184">
        <f>'EDIT TP'!$Y$233</f>
        <v>0</v>
      </c>
      <c r="AK94" s="184">
        <f>'EDIT TP'!$Y$234</f>
        <v>0</v>
      </c>
      <c r="AL94" s="184">
        <f>'EDIT TP'!$Y$235</f>
        <v>0</v>
      </c>
      <c r="AM94" s="184">
        <f>'EDIT TP'!$Y$236</f>
        <v>0</v>
      </c>
      <c r="AN94" s="184">
        <f>'EDIT TP'!$Y$237</f>
        <v>0</v>
      </c>
      <c r="AO94" s="184">
        <f>'EDIT TP'!$Z$238</f>
        <v>2</v>
      </c>
      <c r="BA94" s="184"/>
      <c r="BB94" s="182">
        <v>42</v>
      </c>
      <c r="BC94" s="184">
        <f t="shared" si="8"/>
        <v>5</v>
      </c>
    </row>
    <row r="95" spans="29:55">
      <c r="AC95" s="181" t="s">
        <v>172</v>
      </c>
      <c r="AD95" s="182">
        <v>41</v>
      </c>
      <c r="AE95" s="184" t="str">
        <f>'EDIT TP'!$AD$228</f>
        <v>menggunakan kalimat dengan pola verb-ing, preposition of place dan adjective of size, mengenali ide pokok dari informasi yang disampaikan secara lisan dengan bantuan visual, serta menggunakan kosakata sederhana dengan moda auxiliary can</v>
      </c>
      <c r="AF95" s="184" t="str">
        <f>'EDIT TP'!$AD$229</f>
        <v>membaca/memirsa dalam moda tulisan atau digital, memberikan respons terhadap teks tentang kegiatan sehari-hari di rumah, menyebutkan benda dengan bantuan gambar/ilustrasi</v>
      </c>
      <c r="AG95" s="184">
        <f>'EDIT TP'!$AD$230</f>
        <v>0</v>
      </c>
      <c r="AH95" s="184">
        <f>'EDIT TP'!$AD$231</f>
        <v>0</v>
      </c>
      <c r="AI95" s="184">
        <f>'EDIT TP'!$AD$232</f>
        <v>0</v>
      </c>
      <c r="AJ95" s="184">
        <f>'EDIT TP'!$AD$233</f>
        <v>0</v>
      </c>
      <c r="AK95" s="184">
        <f>'EDIT TP'!$AD$234</f>
        <v>0</v>
      </c>
      <c r="AL95" s="184">
        <f>'EDIT TP'!$AD$235</f>
        <v>0</v>
      </c>
      <c r="AM95" s="184">
        <f>'EDIT TP'!$AD$236</f>
        <v>0</v>
      </c>
      <c r="AN95" s="184">
        <f>'EDIT TP'!$AD$237</f>
        <v>0</v>
      </c>
      <c r="AO95" s="184">
        <f>'EDIT TP'!$AE$238</f>
        <v>2</v>
      </c>
      <c r="BA95" s="181" t="s">
        <v>173</v>
      </c>
      <c r="BB95" s="182">
        <v>51</v>
      </c>
      <c r="BC95" s="184">
        <f t="shared" si="8"/>
        <v>5</v>
      </c>
    </row>
    <row r="96" spans="29:55">
      <c r="AC96" s="184"/>
      <c r="AD96" s="182">
        <v>42</v>
      </c>
      <c r="AE96" s="184" t="str">
        <f>'EDIT TP'!$AH$228</f>
        <v>menggunakan kalimat dengan pola verb-ing, preposition of place, adjective of size, moda auxiliary can, penggunaan waktu, simple present tense, instruksi prosedur kelas dan aktivitas belajar dengan menggunakan adverb of frequency</v>
      </c>
      <c r="AF96" s="184" t="str">
        <f>'EDIT TP'!$AH$229</f>
        <v>mengidentifikasi waktu secara lisan dan komunikasi non-verbal dalam moda tulisan atau digital</v>
      </c>
      <c r="AG96" s="184" t="str">
        <f>'EDIT TP'!$AH$230</f>
        <v>menggunakan kata/frasa sederhana dan gambar tentang kegiatan sehari-hari dengan pola simple present tense dan jenis kendaraan menggunakan ejaan rekaan</v>
      </c>
      <c r="AH96" s="184">
        <f>'EDIT TP'!$AH$231</f>
        <v>0</v>
      </c>
      <c r="AI96" s="184">
        <f>'EDIT TP'!$AH$232</f>
        <v>0</v>
      </c>
      <c r="AJ96" s="184">
        <f>'EDIT TP'!$AH$233</f>
        <v>0</v>
      </c>
      <c r="AK96" s="184">
        <f>'EDIT TP'!$AH$234</f>
        <v>0</v>
      </c>
      <c r="AL96" s="184">
        <f>'EDIT TP'!$AH$235</f>
        <v>0</v>
      </c>
      <c r="AM96" s="184">
        <f>'EDIT TP'!$AH$236</f>
        <v>0</v>
      </c>
      <c r="AN96" s="184">
        <f>'EDIT TP'!$AH$237</f>
        <v>0</v>
      </c>
      <c r="AO96" s="184">
        <f>'EDIT TP'!$AI$238</f>
        <v>3</v>
      </c>
      <c r="BA96" s="184"/>
      <c r="BB96" s="182">
        <v>52</v>
      </c>
      <c r="BC96" s="184">
        <f t="shared" si="8"/>
        <v>5</v>
      </c>
    </row>
    <row r="97" spans="29:55">
      <c r="AC97" s="181" t="s">
        <v>173</v>
      </c>
      <c r="AD97" s="182">
        <v>51</v>
      </c>
      <c r="AE97" s="184" t="str">
        <f>'EDIT TP'!$AM$228</f>
        <v>mengidentifikasi, melafalkan, menyebutkan rasa makanan dan minuman, mengidentifikasi satuan hitung, menyebutkan dan menghafal angka ratusan dan ribuan tentang harga makanan dan minuman, beberapa jenis keluhan sakit dan jenis-jenis pakaian</v>
      </c>
      <c r="AF97" s="184" t="str">
        <f>'EDIT TP'!$AM$229</f>
        <v>membaca, merespon, menjawab pertanyaan berdasarkan gambar/teks tentang rasa dan harga makanan dan minuman, melafalkan frasa satuan hitung pada makanan dan minuman, membaca, menggunakan ekspresi dengan keluhan sakit sesuai</v>
      </c>
      <c r="AG97" s="184" t="str">
        <f>'EDIT TP'!$AM$230</f>
        <v>menulis rasa makanan dan minuman, menulis kalimat satuan hitung pada makanan dan minuman, menulis nilai uang dalam Bahasa Inggris sesuai dengan gambar, membuat dan menulis cerita tentang keluhan sakit berdasarkan gambar</v>
      </c>
      <c r="AH97" s="184">
        <f>'EDIT TP'!$AM$231</f>
        <v>0</v>
      </c>
      <c r="AI97" s="184">
        <f>'EDIT TP'!$AM$232</f>
        <v>0</v>
      </c>
      <c r="AJ97" s="184">
        <f>'EDIT TP'!$AM$233</f>
        <v>0</v>
      </c>
      <c r="AK97" s="184">
        <f>'EDIT TP'!$AM$234</f>
        <v>0</v>
      </c>
      <c r="AL97" s="184">
        <f>'EDIT TP'!$AM$235</f>
        <v>0</v>
      </c>
      <c r="AM97" s="184">
        <f>'EDIT TP'!$AM$236</f>
        <v>0</v>
      </c>
      <c r="AN97" s="184">
        <f>'EDIT TP'!$AM$237</f>
        <v>0</v>
      </c>
      <c r="AO97" s="184">
        <f>'EDIT TP'!$AN$238</f>
        <v>3</v>
      </c>
      <c r="BA97" s="181" t="s">
        <v>174</v>
      </c>
      <c r="BB97" s="182">
        <v>61</v>
      </c>
      <c r="BC97" s="184">
        <f t="shared" si="8"/>
        <v>5</v>
      </c>
    </row>
    <row r="98" spans="29:55">
      <c r="AC98" s="184"/>
      <c r="AD98" s="182">
        <v>52</v>
      </c>
      <c r="AE98" s="184" t="str">
        <f>'EDIT TP'!$AQ$228</f>
        <v>mengenali fungsi dan manfaat bagian-bagian tubuh, mengidentifikasi ciri-ciri dari manusia, binatang, dan benda lainnya, menyebutkan tanggal dan bulan</v>
      </c>
      <c r="AF98" s="184" t="str">
        <f>'EDIT TP'!$AQ$229</f>
        <v>menyimak, menirukan, menyusun kata mengenai fungsi tubuh dan membacanya,  enggunakan kata sifat dalam mendeskripsikan manusia, binatang, dan benda lainnya, menggunakan kata tanya</v>
      </c>
      <c r="AG98" s="184" t="str">
        <f>'EDIT TP'!$AQ$230</f>
        <v>merespon dan menulis cerita singkat menggunakan kosa kata pakaian dengan pola Present Tense, menulis teks pendek tentang fungsi bagian tubuh, menggunakan kata sifat dan kata sifat perbandingan untuk menjelaskan ciri manusia, hewan, dan benda lainnya.</v>
      </c>
      <c r="AH98" s="184">
        <f>'EDIT TP'!$AQ$231</f>
        <v>0</v>
      </c>
      <c r="AI98" s="184">
        <f>'EDIT TP'!$AQ$232</f>
        <v>0</v>
      </c>
      <c r="AJ98" s="184">
        <f>'EDIT TP'!$AQ$233</f>
        <v>0</v>
      </c>
      <c r="AK98" s="184">
        <f>'EDIT TP'!$AQ$234</f>
        <v>0</v>
      </c>
      <c r="AL98" s="184">
        <f>'EDIT TP'!$AQ$235</f>
        <v>0</v>
      </c>
      <c r="AM98" s="184">
        <f>'EDIT TP'!$AQ$236</f>
        <v>0</v>
      </c>
      <c r="AN98" s="184">
        <f>'EDIT TP'!$AQ$237</f>
        <v>0</v>
      </c>
      <c r="AO98" s="184">
        <f>'EDIT TP'!$AR$238</f>
        <v>3</v>
      </c>
      <c r="BA98" s="184"/>
      <c r="BB98" s="182">
        <v>62</v>
      </c>
      <c r="BC98" s="184">
        <f t="shared" si="8"/>
        <v>5</v>
      </c>
    </row>
    <row r="99" spans="29:55">
      <c r="AC99" s="181" t="s">
        <v>174</v>
      </c>
      <c r="AD99" s="182">
        <v>61</v>
      </c>
      <c r="AE99" s="184" t="str">
        <f>'EDIT TP'!$AV$228</f>
        <v>menjelaskan, mengidentifikasi,  menyimak cerita dan menjawab pertanyaan serta bertanya jawab tentang kegiatan masa lampau, mengenal dan menggunakan kata sifat untuk mengungkapkan perasaan, menanyakan perasaan teman dengan menggunakan kata sifat</v>
      </c>
      <c r="AF99" s="184" t="str">
        <f>'EDIT TP'!$AV$229</f>
        <v>melafalkan kata dan membedakan penulisan kata kerja lampau dengan kata kerja bentuk pertama, bertanya jawab mengenai kegiatan di waktu lampau, menggunakan was/were, menjawab pertanyaan WH Questions, mengidentifikasi ide pokok teks, membuat ringkasan dari teks.</v>
      </c>
      <c r="AG99" s="184" t="str">
        <f>'EDIT TP'!$AV$230</f>
        <v>melengkapi cerita berdasarkan gambar, merangkai kata menjadi kalimat yang benar, membuat kalimat menggunakan was/were dan pola past tense, menuliskan kata sifat berdasarkan gambar ekspresi wajah dan pengalaman pribadi dengan pola past tense</v>
      </c>
      <c r="AH99" s="184">
        <f>'EDIT TP'!$AV$231</f>
        <v>0</v>
      </c>
      <c r="AI99" s="184">
        <f>'EDIT TP'!$AV$232</f>
        <v>0</v>
      </c>
      <c r="AJ99" s="184">
        <f>'EDIT TP'!$AV$233</f>
        <v>0</v>
      </c>
      <c r="AK99" s="184">
        <f>'EDIT TP'!$AV$234</f>
        <v>0</v>
      </c>
      <c r="AL99" s="184">
        <f>'EDIT TP'!$AV$235</f>
        <v>0</v>
      </c>
      <c r="AM99" s="184">
        <f>'EDIT TP'!$AV$236</f>
        <v>0</v>
      </c>
      <c r="AN99" s="184">
        <f>'EDIT TP'!$AV$237</f>
        <v>0</v>
      </c>
      <c r="AO99" s="184">
        <f>'EDIT TP'!$AW$238</f>
        <v>3</v>
      </c>
    </row>
    <row r="100" spans="29:55">
      <c r="AC100" s="184"/>
      <c r="AD100" s="182">
        <v>62</v>
      </c>
      <c r="AE100" s="184" t="str">
        <f>'EDIT TP'!$AZ$228</f>
        <v>mengidentifikasi, mengucapkan kosa kata baru, menyimak cerita, bertanya jawab tentang kegiatan yang akan dilakukan dengan menambahkan keterangan waktu, menggunakan kata tanya dengan pola kalimat future tense, mendengarkan dan merespon instruksi guru.</v>
      </c>
      <c r="AF100" s="184" t="str">
        <f>'EDIT TP'!$AZ$229</f>
        <v>melafalkan kosa kata baru dari kegiatan yang akan dilakukan, jenis – jenis profesi, menjawab pertanyaan berdasarkan teks bacaan, merangkai cerita berdasarkan gambar tentang kegiatan yang akan dilakukan</v>
      </c>
      <c r="AG100" s="184" t="str">
        <f>'EDIT TP'!$AZ$230</f>
        <v>merangkai kata menjadi kalimat yang benar, membuat pertanyaan tentang profesi, membuat cerita pendek tentang kegiatan yang akan dilakukan, menuliskan kalimat tentang keinginan atau cita-cita, menyusun kalimat sederhana menjadi paragraph</v>
      </c>
      <c r="AH100" s="184">
        <f>'EDIT TP'!$AZ$231</f>
        <v>0</v>
      </c>
      <c r="AI100" s="184">
        <f>'EDIT TP'!$AZ$232</f>
        <v>0</v>
      </c>
      <c r="AJ100" s="184">
        <f>'EDIT TP'!$AZ$233</f>
        <v>0</v>
      </c>
      <c r="AK100" s="184">
        <f>'EDIT TP'!$AZ$234</f>
        <v>0</v>
      </c>
      <c r="AL100" s="184">
        <f>'EDIT TP'!$AZ$235</f>
        <v>0</v>
      </c>
      <c r="AM100" s="184">
        <f>'EDIT TP'!$AZ$236</f>
        <v>0</v>
      </c>
      <c r="AN100" s="184">
        <f>'EDIT TP'!$AZ$237</f>
        <v>0</v>
      </c>
      <c r="AO100" s="184">
        <f>'EDIT TP'!$BA$238</f>
        <v>3</v>
      </c>
      <c r="AQ100" s="199" t="s">
        <v>201</v>
      </c>
      <c r="AR100" s="185" t="s">
        <v>202</v>
      </c>
      <c r="AS100" s="218" t="s">
        <v>241</v>
      </c>
      <c r="AT100" s="218" t="s">
        <v>242</v>
      </c>
      <c r="AU100" s="218" t="s">
        <v>243</v>
      </c>
      <c r="AV100" s="218" t="s">
        <v>244</v>
      </c>
      <c r="AW100" s="218" t="s">
        <v>245</v>
      </c>
      <c r="AX100" s="219" t="s">
        <v>351</v>
      </c>
    </row>
    <row r="101" spans="29:55">
      <c r="AQ101" s="181" t="s">
        <v>169</v>
      </c>
      <c r="AR101" s="182">
        <v>11</v>
      </c>
      <c r="AS101" s="218">
        <f>BC4</f>
        <v>5</v>
      </c>
      <c r="AT101" s="218">
        <f>BC21</f>
        <v>4</v>
      </c>
      <c r="AU101" s="218">
        <f>BC38</f>
        <v>3</v>
      </c>
      <c r="AV101" s="218">
        <f>BC55</f>
        <v>4</v>
      </c>
      <c r="AW101" s="218">
        <f>BC72</f>
        <v>4</v>
      </c>
      <c r="AX101" s="184">
        <f>MAX(AS101:AW101)</f>
        <v>5</v>
      </c>
    </row>
    <row r="102" spans="29:55">
      <c r="AQ102" s="184"/>
      <c r="AR102" s="182">
        <v>12</v>
      </c>
      <c r="AS102" s="218">
        <f t="shared" ref="AS102:AS112" si="9">BC5</f>
        <v>5</v>
      </c>
      <c r="AT102" s="218">
        <f t="shared" ref="AT102:AT112" si="10">BC22</f>
        <v>4</v>
      </c>
      <c r="AU102" s="218">
        <f t="shared" ref="AU102:AU112" si="11">BC39</f>
        <v>4</v>
      </c>
      <c r="AV102" s="218">
        <f t="shared" ref="AV102:AV112" si="12">BC56</f>
        <v>4</v>
      </c>
      <c r="AW102" s="218">
        <f t="shared" ref="AW102:AW112" si="13">BC73</f>
        <v>3</v>
      </c>
      <c r="AX102" s="184">
        <f t="shared" ref="AX102:AX112" si="14">MAX(AS102:AW102)</f>
        <v>5</v>
      </c>
    </row>
    <row r="103" spans="29:55">
      <c r="AD103" s="478" t="s">
        <v>239</v>
      </c>
      <c r="AE103" s="478"/>
      <c r="AF103" s="478"/>
      <c r="AG103" s="478"/>
      <c r="AH103" s="478"/>
      <c r="AI103" s="478"/>
      <c r="AJ103" s="478"/>
      <c r="AK103" s="478"/>
      <c r="AL103" s="478"/>
      <c r="AM103" s="478"/>
      <c r="AN103" s="478"/>
      <c r="AQ103" s="181" t="s">
        <v>170</v>
      </c>
      <c r="AR103" s="182">
        <v>21</v>
      </c>
      <c r="AS103" s="218">
        <f t="shared" si="9"/>
        <v>5</v>
      </c>
      <c r="AT103" s="218">
        <f t="shared" si="10"/>
        <v>4</v>
      </c>
      <c r="AU103" s="218">
        <f t="shared" si="11"/>
        <v>2</v>
      </c>
      <c r="AV103" s="218">
        <f t="shared" si="12"/>
        <v>4</v>
      </c>
      <c r="AW103" s="218">
        <f t="shared" si="13"/>
        <v>4</v>
      </c>
      <c r="AX103" s="184">
        <f t="shared" si="14"/>
        <v>5</v>
      </c>
    </row>
    <row r="104" spans="29:55">
      <c r="AQ104" s="184"/>
      <c r="AR104" s="182">
        <v>22</v>
      </c>
      <c r="AS104" s="218">
        <f t="shared" si="9"/>
        <v>5</v>
      </c>
      <c r="AT104" s="218">
        <f t="shared" si="10"/>
        <v>4</v>
      </c>
      <c r="AU104" s="218">
        <f t="shared" si="11"/>
        <v>2</v>
      </c>
      <c r="AV104" s="218">
        <f t="shared" si="12"/>
        <v>4</v>
      </c>
      <c r="AW104" s="218">
        <f t="shared" si="13"/>
        <v>3</v>
      </c>
      <c r="AX104" s="184">
        <f t="shared" si="14"/>
        <v>5</v>
      </c>
    </row>
    <row r="105" spans="29:55">
      <c r="AC105" s="199" t="s">
        <v>201</v>
      </c>
      <c r="AD105" s="185" t="s">
        <v>202</v>
      </c>
      <c r="AE105" s="178" t="s">
        <v>216</v>
      </c>
      <c r="AF105" s="178" t="s">
        <v>217</v>
      </c>
      <c r="AG105" s="178" t="s">
        <v>218</v>
      </c>
      <c r="AH105" s="178" t="s">
        <v>219</v>
      </c>
      <c r="AI105" s="178" t="s">
        <v>220</v>
      </c>
      <c r="AJ105" s="178" t="s">
        <v>221</v>
      </c>
      <c r="AK105" s="178" t="s">
        <v>222</v>
      </c>
      <c r="AL105" s="178" t="s">
        <v>223</v>
      </c>
      <c r="AM105" s="178" t="s">
        <v>224</v>
      </c>
      <c r="AN105" s="178" t="s">
        <v>225</v>
      </c>
      <c r="AO105" s="185" t="s">
        <v>227</v>
      </c>
      <c r="AQ105" s="181" t="s">
        <v>171</v>
      </c>
      <c r="AR105" s="182">
        <v>31</v>
      </c>
      <c r="AS105" s="218">
        <f t="shared" si="9"/>
        <v>5</v>
      </c>
      <c r="AT105" s="218">
        <f t="shared" si="10"/>
        <v>4</v>
      </c>
      <c r="AU105" s="218">
        <f t="shared" si="11"/>
        <v>2</v>
      </c>
      <c r="AV105" s="218">
        <f t="shared" si="12"/>
        <v>5</v>
      </c>
      <c r="AW105" s="218">
        <f t="shared" si="13"/>
        <v>3</v>
      </c>
      <c r="AX105" s="184">
        <f t="shared" si="14"/>
        <v>5</v>
      </c>
    </row>
    <row r="106" spans="29:55">
      <c r="AC106" s="181" t="s">
        <v>169</v>
      </c>
      <c r="AD106" s="182">
        <v>11</v>
      </c>
      <c r="AE106" s="184">
        <f>'EDIT TP'!$C$245</f>
        <v>0</v>
      </c>
      <c r="AF106" s="184">
        <f>'EDIT TP'!$C$246</f>
        <v>0</v>
      </c>
      <c r="AG106" s="184">
        <f>'EDIT TP'!$C$247</f>
        <v>0</v>
      </c>
      <c r="AH106" s="184">
        <f>'EDIT TP'!$C$248</f>
        <v>0</v>
      </c>
      <c r="AI106" s="184">
        <f>'EDIT TP'!$C$249</f>
        <v>0</v>
      </c>
      <c r="AJ106" s="184">
        <f>'EDIT TP'!$C$250</f>
        <v>0</v>
      </c>
      <c r="AK106" s="184">
        <f>'EDIT TP'!$C$251</f>
        <v>0</v>
      </c>
      <c r="AL106" s="184">
        <f>'EDIT TP'!$C$252</f>
        <v>0</v>
      </c>
      <c r="AM106" s="184">
        <f>'EDIT TP'!$C$253</f>
        <v>0</v>
      </c>
      <c r="AN106" s="184">
        <f>'EDIT TP'!$C$254</f>
        <v>0</v>
      </c>
      <c r="AO106" s="184">
        <f>'EDIT TP'!$D$255</f>
        <v>0</v>
      </c>
      <c r="AQ106" s="184"/>
      <c r="AR106" s="182">
        <v>32</v>
      </c>
      <c r="AS106" s="218">
        <f t="shared" si="9"/>
        <v>5</v>
      </c>
      <c r="AT106" s="218">
        <f t="shared" si="10"/>
        <v>4</v>
      </c>
      <c r="AU106" s="218">
        <f t="shared" si="11"/>
        <v>4</v>
      </c>
      <c r="AV106" s="218">
        <f t="shared" si="12"/>
        <v>5</v>
      </c>
      <c r="AW106" s="218">
        <f t="shared" si="13"/>
        <v>2</v>
      </c>
      <c r="AX106" s="184">
        <f t="shared" si="14"/>
        <v>5</v>
      </c>
    </row>
    <row r="107" spans="29:55">
      <c r="AC107" s="184"/>
      <c r="AD107" s="182">
        <v>12</v>
      </c>
      <c r="AE107" s="184">
        <f>'EDIT TP'!$G$245</f>
        <v>0</v>
      </c>
      <c r="AF107" s="184">
        <f>'EDIT TP'!$G$246</f>
        <v>0</v>
      </c>
      <c r="AG107" s="184">
        <f>'EDIT TP'!$G$247</f>
        <v>0</v>
      </c>
      <c r="AH107" s="184">
        <f>'EDIT TP'!$G$248</f>
        <v>0</v>
      </c>
      <c r="AI107" s="184">
        <f>'EDIT TP'!$G$249</f>
        <v>0</v>
      </c>
      <c r="AJ107" s="184">
        <f>'EDIT TP'!$G$250</f>
        <v>0</v>
      </c>
      <c r="AK107" s="184">
        <f>'EDIT TP'!$G$251</f>
        <v>0</v>
      </c>
      <c r="AL107" s="184">
        <f>'EDIT TP'!$G$252</f>
        <v>0</v>
      </c>
      <c r="AM107" s="184">
        <f>'EDIT TP'!$G$253</f>
        <v>0</v>
      </c>
      <c r="AN107" s="184">
        <f>'EDIT TP'!$G$254</f>
        <v>0</v>
      </c>
      <c r="AO107" s="184">
        <f>'EDIT TP'!$H$255</f>
        <v>0</v>
      </c>
      <c r="AQ107" s="181" t="s">
        <v>172</v>
      </c>
      <c r="AR107" s="182">
        <v>41</v>
      </c>
      <c r="AS107" s="218">
        <f t="shared" si="9"/>
        <v>5</v>
      </c>
      <c r="AT107" s="218">
        <f t="shared" si="10"/>
        <v>4</v>
      </c>
      <c r="AU107" s="218">
        <f t="shared" si="11"/>
        <v>3</v>
      </c>
      <c r="AV107" s="218">
        <f t="shared" si="12"/>
        <v>5</v>
      </c>
      <c r="AW107" s="218">
        <f t="shared" si="13"/>
        <v>3</v>
      </c>
      <c r="AX107" s="184">
        <f t="shared" si="14"/>
        <v>5</v>
      </c>
    </row>
    <row r="108" spans="29:55">
      <c r="AC108" s="181" t="s">
        <v>170</v>
      </c>
      <c r="AD108" s="182">
        <v>21</v>
      </c>
      <c r="AE108" s="184">
        <f>'EDIT TP'!$L$245</f>
        <v>0</v>
      </c>
      <c r="AF108" s="184">
        <f>'EDIT TP'!$L$246</f>
        <v>0</v>
      </c>
      <c r="AG108" s="184">
        <f>'EDIT TP'!$L$247</f>
        <v>0</v>
      </c>
      <c r="AH108" s="184">
        <f>'EDIT TP'!$L$248</f>
        <v>0</v>
      </c>
      <c r="AI108" s="184">
        <f>'EDIT TP'!$L$249</f>
        <v>0</v>
      </c>
      <c r="AJ108" s="184">
        <f>'EDIT TP'!$L$250</f>
        <v>0</v>
      </c>
      <c r="AK108" s="184">
        <f>'EDIT TP'!$L$251</f>
        <v>0</v>
      </c>
      <c r="AL108" s="184">
        <f>'EDIT TP'!$L$252</f>
        <v>0</v>
      </c>
      <c r="AM108" s="184">
        <f>'EDIT TP'!$L$253</f>
        <v>0</v>
      </c>
      <c r="AN108" s="184">
        <f>'EDIT TP'!$L$254</f>
        <v>0</v>
      </c>
      <c r="AO108" s="184">
        <f>'EDIT TP'!$M$255</f>
        <v>0</v>
      </c>
      <c r="AQ108" s="184"/>
      <c r="AR108" s="182">
        <v>42</v>
      </c>
      <c r="AS108" s="218">
        <f t="shared" si="9"/>
        <v>5</v>
      </c>
      <c r="AT108" s="218">
        <f t="shared" si="10"/>
        <v>4</v>
      </c>
      <c r="AU108" s="218">
        <f t="shared" si="11"/>
        <v>3</v>
      </c>
      <c r="AV108" s="218">
        <f t="shared" si="12"/>
        <v>5</v>
      </c>
      <c r="AW108" s="218">
        <f t="shared" si="13"/>
        <v>2</v>
      </c>
      <c r="AX108" s="184">
        <f t="shared" si="14"/>
        <v>5</v>
      </c>
    </row>
    <row r="109" spans="29:55">
      <c r="AC109" s="184"/>
      <c r="AD109" s="182">
        <v>22</v>
      </c>
      <c r="AE109" s="184">
        <f>'EDIT TP'!$P$245</f>
        <v>0</v>
      </c>
      <c r="AF109" s="184">
        <f>'EDIT TP'!$P$246</f>
        <v>0</v>
      </c>
      <c r="AG109" s="184">
        <f>'EDIT TP'!$P$247</f>
        <v>0</v>
      </c>
      <c r="AH109" s="184">
        <f>'EDIT TP'!$P$248</f>
        <v>0</v>
      </c>
      <c r="AI109" s="184">
        <f>'EDIT TP'!$P$249</f>
        <v>0</v>
      </c>
      <c r="AJ109" s="184">
        <f>'EDIT TP'!$P$250</f>
        <v>0</v>
      </c>
      <c r="AK109" s="184">
        <f>'EDIT TP'!$P$251</f>
        <v>0</v>
      </c>
      <c r="AL109" s="184">
        <f>'EDIT TP'!$P$252</f>
        <v>0</v>
      </c>
      <c r="AM109" s="184">
        <f>'EDIT TP'!$P$253</f>
        <v>0</v>
      </c>
      <c r="AN109" s="184">
        <f>'EDIT TP'!$P$254</f>
        <v>0</v>
      </c>
      <c r="AO109" s="184">
        <f>'EDIT TP'!$Q$255</f>
        <v>0</v>
      </c>
      <c r="AQ109" s="181" t="s">
        <v>173</v>
      </c>
      <c r="AR109" s="182">
        <v>51</v>
      </c>
      <c r="AS109" s="218">
        <f t="shared" si="9"/>
        <v>5</v>
      </c>
      <c r="AT109" s="218">
        <f t="shared" si="10"/>
        <v>5</v>
      </c>
      <c r="AU109" s="218">
        <f t="shared" si="11"/>
        <v>3</v>
      </c>
      <c r="AV109" s="218">
        <f t="shared" si="12"/>
        <v>5</v>
      </c>
      <c r="AW109" s="218">
        <f t="shared" si="13"/>
        <v>3</v>
      </c>
      <c r="AX109" s="184">
        <f t="shared" si="14"/>
        <v>5</v>
      </c>
    </row>
    <row r="110" spans="29:55">
      <c r="AC110" s="181" t="s">
        <v>171</v>
      </c>
      <c r="AD110" s="182">
        <v>31</v>
      </c>
      <c r="AE110" s="184">
        <f>'EDIT TP'!$U$245</f>
        <v>0</v>
      </c>
      <c r="AF110" s="184">
        <f>'EDIT TP'!$U$246</f>
        <v>0</v>
      </c>
      <c r="AG110" s="184">
        <f>'EDIT TP'!$U$247</f>
        <v>0</v>
      </c>
      <c r="AH110" s="184">
        <f>'EDIT TP'!$U$248</f>
        <v>0</v>
      </c>
      <c r="AI110" s="184">
        <f>'EDIT TP'!$U$249</f>
        <v>0</v>
      </c>
      <c r="AJ110" s="184">
        <f>'EDIT TP'!$U$250</f>
        <v>0</v>
      </c>
      <c r="AK110" s="184">
        <f>'EDIT TP'!$U$251</f>
        <v>0</v>
      </c>
      <c r="AL110" s="184">
        <f>'EDIT TP'!$U$252</f>
        <v>0</v>
      </c>
      <c r="AM110" s="184">
        <f>'EDIT TP'!$U$253</f>
        <v>0</v>
      </c>
      <c r="AN110" s="184">
        <f>'EDIT TP'!$U$254</f>
        <v>0</v>
      </c>
      <c r="AO110" s="184">
        <f>'EDIT TP'!$V$255</f>
        <v>0</v>
      </c>
      <c r="AQ110" s="184"/>
      <c r="AR110" s="182">
        <v>52</v>
      </c>
      <c r="AS110" s="218">
        <f t="shared" si="9"/>
        <v>5</v>
      </c>
      <c r="AT110" s="218">
        <f t="shared" si="10"/>
        <v>5</v>
      </c>
      <c r="AU110" s="218">
        <f t="shared" si="11"/>
        <v>5</v>
      </c>
      <c r="AV110" s="218">
        <f t="shared" si="12"/>
        <v>5</v>
      </c>
      <c r="AW110" s="218">
        <f t="shared" si="13"/>
        <v>2</v>
      </c>
      <c r="AX110" s="184">
        <f t="shared" si="14"/>
        <v>5</v>
      </c>
    </row>
    <row r="111" spans="29:55">
      <c r="AC111" s="184"/>
      <c r="AD111" s="182">
        <v>32</v>
      </c>
      <c r="AE111" s="184">
        <f>'EDIT TP'!$Y$245</f>
        <v>0</v>
      </c>
      <c r="AF111" s="184">
        <f>'EDIT TP'!$Y$246</f>
        <v>0</v>
      </c>
      <c r="AG111" s="184">
        <f>'EDIT TP'!$Y$247</f>
        <v>0</v>
      </c>
      <c r="AH111" s="184">
        <f>'EDIT TP'!$Y$248</f>
        <v>0</v>
      </c>
      <c r="AI111" s="184">
        <f>'EDIT TP'!$Y$249</f>
        <v>0</v>
      </c>
      <c r="AJ111" s="184">
        <f>'EDIT TP'!$Y$250</f>
        <v>0</v>
      </c>
      <c r="AK111" s="184">
        <f>'EDIT TP'!$Y$251</f>
        <v>0</v>
      </c>
      <c r="AL111" s="184">
        <f>'EDIT TP'!$Y$252</f>
        <v>0</v>
      </c>
      <c r="AM111" s="184">
        <f>'EDIT TP'!$Y$253</f>
        <v>0</v>
      </c>
      <c r="AN111" s="184">
        <f>'EDIT TP'!$Y$254</f>
        <v>0</v>
      </c>
      <c r="AO111" s="184">
        <f>'EDIT TP'!$Z$255</f>
        <v>0</v>
      </c>
      <c r="AQ111" s="181" t="s">
        <v>174</v>
      </c>
      <c r="AR111" s="182">
        <v>61</v>
      </c>
      <c r="AS111" s="218">
        <f t="shared" si="9"/>
        <v>5</v>
      </c>
      <c r="AT111" s="218">
        <f t="shared" si="10"/>
        <v>5</v>
      </c>
      <c r="AU111" s="218">
        <f t="shared" si="11"/>
        <v>2</v>
      </c>
      <c r="AV111" s="218">
        <f t="shared" si="12"/>
        <v>5</v>
      </c>
      <c r="AW111" s="218">
        <f t="shared" si="13"/>
        <v>3</v>
      </c>
      <c r="AX111" s="184">
        <f t="shared" si="14"/>
        <v>5</v>
      </c>
    </row>
    <row r="112" spans="29:55">
      <c r="AC112" s="181" t="s">
        <v>172</v>
      </c>
      <c r="AD112" s="182">
        <v>41</v>
      </c>
      <c r="AE112" s="184">
        <f>'EDIT TP'!$AD$245</f>
        <v>0</v>
      </c>
      <c r="AF112" s="184">
        <f>'EDIT TP'!$AD$246</f>
        <v>0</v>
      </c>
      <c r="AG112" s="184">
        <f>'EDIT TP'!$AD$247</f>
        <v>0</v>
      </c>
      <c r="AH112" s="184">
        <f>'EDIT TP'!$AD$248</f>
        <v>0</v>
      </c>
      <c r="AI112" s="184">
        <f>'EDIT TP'!$AD$249</f>
        <v>0</v>
      </c>
      <c r="AJ112" s="184">
        <f>'EDIT TP'!$AD$250</f>
        <v>0</v>
      </c>
      <c r="AK112" s="184">
        <f>'EDIT TP'!$AD$251</f>
        <v>0</v>
      </c>
      <c r="AL112" s="184">
        <f>'EDIT TP'!$AD$252</f>
        <v>0</v>
      </c>
      <c r="AM112" s="184">
        <f>'EDIT TP'!$AD$253</f>
        <v>0</v>
      </c>
      <c r="AN112" s="184">
        <f>'EDIT TP'!$AD$254</f>
        <v>0</v>
      </c>
      <c r="AO112" s="184">
        <f>'EDIT TP'!$AE$255</f>
        <v>0</v>
      </c>
      <c r="AQ112" s="184"/>
      <c r="AR112" s="182">
        <v>62</v>
      </c>
      <c r="AS112" s="218">
        <f t="shared" si="9"/>
        <v>5</v>
      </c>
      <c r="AT112" s="218">
        <f t="shared" si="10"/>
        <v>5</v>
      </c>
      <c r="AU112" s="218">
        <f t="shared" si="11"/>
        <v>2</v>
      </c>
      <c r="AV112" s="218">
        <f t="shared" si="12"/>
        <v>5</v>
      </c>
      <c r="AW112" s="218">
        <f t="shared" si="13"/>
        <v>2</v>
      </c>
      <c r="AX112" s="184">
        <f t="shared" si="14"/>
        <v>5</v>
      </c>
    </row>
    <row r="113" spans="29:41">
      <c r="AC113" s="184"/>
      <c r="AD113" s="182">
        <v>42</v>
      </c>
      <c r="AE113" s="184">
        <f>'EDIT TP'!$AH$245</f>
        <v>0</v>
      </c>
      <c r="AF113" s="184">
        <f>'EDIT TP'!$AH$246</f>
        <v>0</v>
      </c>
      <c r="AG113" s="184">
        <f>'EDIT TP'!$AH$247</f>
        <v>0</v>
      </c>
      <c r="AH113" s="184">
        <f>'EDIT TP'!$AH$248</f>
        <v>0</v>
      </c>
      <c r="AI113" s="184">
        <f>'EDIT TP'!$AH$249</f>
        <v>0</v>
      </c>
      <c r="AJ113" s="184">
        <f>'EDIT TP'!$AH$250</f>
        <v>0</v>
      </c>
      <c r="AK113" s="184">
        <f>'EDIT TP'!$AH$251</f>
        <v>0</v>
      </c>
      <c r="AL113" s="184">
        <f>'EDIT TP'!$AH$252</f>
        <v>0</v>
      </c>
      <c r="AM113" s="184">
        <f>'EDIT TP'!$AH$253</f>
        <v>0</v>
      </c>
      <c r="AN113" s="184">
        <f>'EDIT TP'!$AH$254</f>
        <v>0</v>
      </c>
      <c r="AO113" s="184">
        <f>'EDIT TP'!$AI$255</f>
        <v>0</v>
      </c>
    </row>
    <row r="114" spans="29:41">
      <c r="AC114" s="181" t="s">
        <v>173</v>
      </c>
      <c r="AD114" s="182">
        <v>51</v>
      </c>
      <c r="AE114" s="184" t="str">
        <f>'EDIT TP'!$AM$245</f>
        <v>mengenal dan memahami konsep berpikir komputasional, menerapkan pemecahan masalah  multilangkah dalam kehidupan sehari-hari sehingga mendapatkan solusinya</v>
      </c>
      <c r="AF114" s="184" t="str">
        <f>'EDIT TP'!$AM$246</f>
        <v>menuliskan urutan instruksi secara Logis.</v>
      </c>
      <c r="AG114" s="184" t="str">
        <f>'EDIT TP'!$AM$247</f>
        <v>memahami konsep dasar Teknologi Digital dan  sistem komputer tingkat Pra Dasar</v>
      </c>
      <c r="AH114" s="184" t="str">
        <f>'EDIT TP'!$AM$248</f>
        <v>menerapkan pengamanan informasi pribadi dalam komunikasi daring.</v>
      </c>
      <c r="AI114" s="184" t="str">
        <f>'EDIT TP'!$AM$249</f>
        <v>memanfaatkan internet, dan memproduksi serta mendiseminasi konten digital dalam bentuk teks dan gambar.</v>
      </c>
      <c r="AJ114" s="184">
        <f>'EDIT TP'!$AM$250</f>
        <v>0</v>
      </c>
      <c r="AK114" s="184">
        <f>'EDIT TP'!$AM$251</f>
        <v>0</v>
      </c>
      <c r="AL114" s="184">
        <f>'EDIT TP'!$AM$252</f>
        <v>0</v>
      </c>
      <c r="AM114" s="184">
        <f>'EDIT TP'!$AM$253</f>
        <v>0</v>
      </c>
      <c r="AN114" s="184">
        <f>'EDIT TP'!$AM$254</f>
        <v>0</v>
      </c>
      <c r="AO114" s="184">
        <f>'EDIT TP'!$AN$255</f>
        <v>5</v>
      </c>
    </row>
    <row r="115" spans="29:41">
      <c r="AC115" s="184"/>
      <c r="AD115" s="182">
        <v>52</v>
      </c>
      <c r="AE115" s="184" t="str">
        <f>'EDIT TP'!$AQ$245</f>
        <v>memahami konsep KA sederhana, manfaat dan dampak KA pada kehidupan sehari-hari.</v>
      </c>
      <c r="AF115" s="184" t="str">
        <f>'EDIT TP'!$AQ$246</f>
        <v>mengetahui perbedaan manusia dan komputer dalam melakukan penginderaan dan perbedaan antara mesin cerdas dan mesin non-cerdas</v>
      </c>
      <c r="AG115" s="184" t="str">
        <f>'EDIT TP'!$AQ$247</f>
        <v>memahami manfaat dan cara kerja sederhana Kecerdasan Artifisial dalam Kehidupan Sehari-hari.</v>
      </c>
      <c r="AH115" s="184" t="str">
        <f>'EDIT TP'!$AQ$248</f>
        <v>mengklasifikasi benda konkret berdasarkan sifatnya, menyimulasi prediksi pola dan klasifikasi sistem Kecerdasan Artifisial</v>
      </c>
      <c r="AI115" s="184" t="str">
        <f>'EDIT TP'!$AQ$249</f>
        <v>mengetahui pengaruh Data input terhadap hasil mengenali pola dan klasifikasi Kecerdasan Artifisial.</v>
      </c>
      <c r="AJ115" s="184">
        <f>'EDIT TP'!$AQ$250</f>
        <v>0</v>
      </c>
      <c r="AK115" s="184">
        <f>'EDIT TP'!$AQ$251</f>
        <v>0</v>
      </c>
      <c r="AL115" s="184">
        <f>'EDIT TP'!$AQ$252</f>
        <v>0</v>
      </c>
      <c r="AM115" s="184">
        <f>'EDIT TP'!$AQ$253</f>
        <v>0</v>
      </c>
      <c r="AN115" s="184">
        <f>'EDIT TP'!$AQ$254</f>
        <v>0</v>
      </c>
      <c r="AO115" s="184">
        <f>'EDIT TP'!$AR$255</f>
        <v>5</v>
      </c>
    </row>
    <row r="116" spans="29:41">
      <c r="AC116" s="181" t="s">
        <v>174</v>
      </c>
      <c r="AD116" s="182">
        <v>61</v>
      </c>
      <c r="AE116" s="184">
        <f>'EDIT TP'!$AV$245</f>
        <v>0</v>
      </c>
      <c r="AF116" s="184">
        <f>'EDIT TP'!$AV$246</f>
        <v>0</v>
      </c>
      <c r="AG116" s="184">
        <f>'EDIT TP'!$AV$247</f>
        <v>0</v>
      </c>
      <c r="AH116" s="184">
        <f>'EDIT TP'!$AV$248</f>
        <v>0</v>
      </c>
      <c r="AI116" s="184">
        <f>'EDIT TP'!$AV$249</f>
        <v>0</v>
      </c>
      <c r="AJ116" s="184">
        <f>'EDIT TP'!$AV$250</f>
        <v>0</v>
      </c>
      <c r="AK116" s="184">
        <f>'EDIT TP'!$AV$251</f>
        <v>0</v>
      </c>
      <c r="AL116" s="184">
        <f>'EDIT TP'!$AV$252</f>
        <v>0</v>
      </c>
      <c r="AM116" s="184">
        <f>'EDIT TP'!$AV$253</f>
        <v>0</v>
      </c>
      <c r="AN116" s="184">
        <f>'EDIT TP'!$AV$254</f>
        <v>0</v>
      </c>
      <c r="AO116" s="184">
        <f>'EDIT TP'!$AW$255</f>
        <v>0</v>
      </c>
    </row>
    <row r="117" spans="29:41">
      <c r="AC117" s="184"/>
      <c r="AD117" s="182">
        <v>62</v>
      </c>
      <c r="AE117" s="184">
        <f>'EDIT TP'!$AZ$245</f>
        <v>0</v>
      </c>
      <c r="AF117" s="184">
        <f>'EDIT TP'!$AZ$246</f>
        <v>0</v>
      </c>
      <c r="AG117" s="184">
        <f>'EDIT TP'!$AZ$247</f>
        <v>0</v>
      </c>
      <c r="AH117" s="184">
        <f>'EDIT TP'!$AZ$248</f>
        <v>0</v>
      </c>
      <c r="AI117" s="184">
        <f>'EDIT TP'!$AZ$249</f>
        <v>0</v>
      </c>
      <c r="AJ117" s="184">
        <f>'EDIT TP'!$AZ$250</f>
        <v>0</v>
      </c>
      <c r="AK117" s="184">
        <f>'EDIT TP'!$AZ$251</f>
        <v>0</v>
      </c>
      <c r="AL117" s="184">
        <f>'EDIT TP'!$AZ$252</f>
        <v>0</v>
      </c>
      <c r="AM117" s="184">
        <f>'EDIT TP'!$AZ$253</f>
        <v>0</v>
      </c>
      <c r="AN117" s="184">
        <f>'EDIT TP'!$AZ$254</f>
        <v>0</v>
      </c>
      <c r="AO117" s="184">
        <f>'EDIT TP'!$BA$255</f>
        <v>0</v>
      </c>
    </row>
    <row r="120" spans="29:41">
      <c r="AD120" s="478" t="s">
        <v>196</v>
      </c>
      <c r="AE120" s="478"/>
      <c r="AF120" s="478"/>
      <c r="AG120" s="478"/>
      <c r="AH120" s="478"/>
      <c r="AI120" s="478"/>
      <c r="AJ120" s="478"/>
      <c r="AK120" s="478"/>
      <c r="AL120" s="478"/>
      <c r="AM120" s="478"/>
      <c r="AN120" s="478"/>
    </row>
    <row r="122" spans="29:41">
      <c r="AC122" s="199" t="s">
        <v>201</v>
      </c>
      <c r="AD122" s="185" t="s">
        <v>202</v>
      </c>
      <c r="AE122" s="178" t="s">
        <v>216</v>
      </c>
      <c r="AF122" s="178" t="s">
        <v>217</v>
      </c>
      <c r="AG122" s="178" t="s">
        <v>218</v>
      </c>
      <c r="AH122" s="178" t="s">
        <v>219</v>
      </c>
      <c r="AI122" s="178" t="s">
        <v>220</v>
      </c>
      <c r="AJ122" s="178" t="s">
        <v>221</v>
      </c>
      <c r="AK122" s="178" t="s">
        <v>222</v>
      </c>
      <c r="AL122" s="178" t="s">
        <v>223</v>
      </c>
      <c r="AM122" s="178" t="s">
        <v>224</v>
      </c>
      <c r="AN122" s="178" t="s">
        <v>225</v>
      </c>
      <c r="AO122" s="185" t="s">
        <v>227</v>
      </c>
    </row>
    <row r="123" spans="29:41">
      <c r="AC123" s="181" t="s">
        <v>169</v>
      </c>
      <c r="AD123" s="182">
        <v>11</v>
      </c>
      <c r="AE123" s="184" t="str">
        <f>'EDIT TP'!$C$262</f>
        <v>menjadi penyimak bunyi huruf dan membedakan bunyi huruf, suku kata, dan kata tentang anggota tubuh dalam ragam bahasa ngoko dan krama, menjawab pertanyaan sederhana mengenai nama diri, teman, benda-benda, serta anggota tubuh dengan menggunakan bahasa ngoko maupun krama</v>
      </c>
      <c r="AF123" s="184" t="str">
        <f>'EDIT TP'!$C$263</f>
        <v xml:space="preserve">memahami pesan lisan dan informasi dari media audio maupun teks aural serta menceritakan kembali isi informasi yang dibacakan atau didengar pada jenis dongeng tentang diri sendiri dan lingkungan terdekat (keluarga, sekolah  dan masyarakat)  </v>
      </c>
      <c r="AG123" s="184" t="str">
        <f>'EDIT TP'!$C$264</f>
        <v>membaca dan menyebutkan kata-kata yang dikenalinya sehari-hari dengan fasih serta merespon dengan bertanya tentang sesuatu, menjawab dan menanggapi komentar orang lain dengan baik dan santun dalam suatu percakapan</v>
      </c>
      <c r="AH123" s="184" t="str">
        <f>'EDIT TP'!$C$265</f>
        <v>berbicara dengan santun sesuai unggah-ungguh basa tentang berbagai topik yang dikenali dengan menggunakan volume dan intonasi yang tepat sesuai konteks</v>
      </c>
      <c r="AI123" s="184" t="str">
        <f>'EDIT TP'!$C$266</f>
        <v>menunjukkan keterampilan menulis permulaan huruf latin, cara memegang alat tulis, mengatur jarak mata dengan buku, serta menebalkan garis atau huruf di atas kertas maupun media digital dan mengembangkan tulisan tangan berupa huruf, suku kata dan kata dengan baik</v>
      </c>
      <c r="AJ123" s="184">
        <f>'EDIT TP'!$C$267</f>
        <v>0</v>
      </c>
      <c r="AK123" s="184">
        <f>'EDIT TP'!$C$268</f>
        <v>0</v>
      </c>
      <c r="AL123" s="184">
        <f>'EDIT TP'!$C$269</f>
        <v>0</v>
      </c>
      <c r="AM123" s="184">
        <f>'EDIT TP'!$C$270</f>
        <v>0</v>
      </c>
      <c r="AN123" s="184">
        <f>'EDIT TP'!$C$271</f>
        <v>0</v>
      </c>
      <c r="AO123" s="184">
        <f>'EDIT TP'!$D$272</f>
        <v>5</v>
      </c>
    </row>
    <row r="124" spans="29:41">
      <c r="AC124" s="184"/>
      <c r="AD124" s="182">
        <v>12</v>
      </c>
      <c r="AE124" s="184" t="str">
        <f>'EDIT TP'!$G$262</f>
        <v>memahami pesan lisan dan informasi dari media audio maupun teks aural yang dibacakan atau didengar pada jenis tembang dolanan tentang diri sendiri dan lingkungan terdekat (keluarga, sekolah  dan masyarakat) serta mampu melagukan  tembang dolanan.</v>
      </c>
      <c r="AF124" s="184" t="str">
        <f>'EDIT TP'!$G$263</f>
        <v>menjadi pembaca dan pemirsa yang menunjukkan minat terhadap tembang dolanan, dapat membaca teks dongeng maupun tembang dolanan serta memirsanya.</v>
      </c>
      <c r="AG124" s="184" t="str">
        <f>'EDIT TP'!$G$264</f>
        <v>memahami informasi tentang diri sendiri dan lingkungan terdekat pada  teks puisi anak sederhana serta mampu menceritakan kembali isi informasi yang dibaca, didengar, maupun dibacakan dengan topik diri sendiri dan lingkungan terdekat</v>
      </c>
      <c r="AH124" s="184" t="str">
        <f>'EDIT TP'!$G$265</f>
        <v>berbicara dengan santun sesuai unggah-ungguh basa tentang berbagai topik yang dikenali dengan menggunakan volume dan intonasi yang tepat sesuai konteks.</v>
      </c>
      <c r="AI124" s="184" t="str">
        <f>'EDIT TP'!$G$266</f>
        <v>mengungkapkan gagasan secara lisan dengan atau tanpa bantuan gambar/ ilustrasi dan menulis teks deskripsi dengan beberapa kalimat sederhana yang dibaca.</v>
      </c>
      <c r="AJ124" s="184">
        <f>'EDIT TP'!$G$267</f>
        <v>0</v>
      </c>
      <c r="AK124" s="184">
        <f>'EDIT TP'!$G$268</f>
        <v>0</v>
      </c>
      <c r="AL124" s="184">
        <f>'EDIT TP'!$G$269</f>
        <v>0</v>
      </c>
      <c r="AM124" s="184">
        <f>'EDIT TP'!$G$270</f>
        <v>0</v>
      </c>
      <c r="AN124" s="184">
        <f>'EDIT TP'!$G$271</f>
        <v>0</v>
      </c>
      <c r="AO124" s="184">
        <f>'EDIT TP'!$H$272</f>
        <v>5</v>
      </c>
    </row>
    <row r="125" spans="29:41">
      <c r="AC125" s="181" t="s">
        <v>170</v>
      </c>
      <c r="AD125" s="182">
        <v>21</v>
      </c>
      <c r="AE125" s="184" t="str">
        <f>'EDIT TP'!$L$262</f>
        <v xml:space="preserve">bersikap menjadi penyimak  bunyi huruf, suku kata, dan kata tentang nama- nama anggota tubuh dan kata  kerja dalam ragam bahasa ngoko dan krama,  menjawab pertanyaan tentang nama diri, teman dan benda-benda.
</v>
      </c>
      <c r="AF125" s="184" t="str">
        <f>'EDIT TP'!$L$263</f>
        <v>membaca teks dongeng maupun tembang dolanan dan memirsa keduanya, dan memaknai kosa kata baru dari bacaan atau tayangan dengan bantuan ilustrasi, sehingga memahami arti kata dalam konteks sederhana sesuai isinya.</v>
      </c>
      <c r="AG125" s="184" t="str">
        <f>'EDIT TP'!$L$264</f>
        <v>memahami informasi dari bacaan maupun tayangan yang dipirsa tentang diri sendiri dan lingkungan terdekat, mengidentifikasi isi teks deskripsi imajinatif anak sederhana serta memahami pesan yang dipirsa</v>
      </c>
      <c r="AH125" s="184" t="str">
        <f>'EDIT TP'!$L$265</f>
        <v>Berbicara santun sesuai unggah-ungguh basa tentang berbagai topik yang dikenali dengan volume dan intonasi tepat sesuai konteks, dan merespon dengan bertanya, menjawab, dan menanggapi komentar orang lain dengan baik dan santun dalam suatu percakapan</v>
      </c>
      <c r="AI125" s="184" t="str">
        <f>'EDIT TP'!$L$266</f>
        <v>menceritakan kembali isi informasi yang dibaca, didengar, maupun dibacakan serta teks narasi yang dibaca dengan topik diri sendiri dan lingkungan terdekat</v>
      </c>
      <c r="AJ125" s="184" t="str">
        <f>'EDIT TP'!$L$267</f>
        <v>menunjukkan keterampilan menulis permulaan huruf latin di atas kertas dengan benar, menunjukkan keterampilan menulis permulaan huruf latin melaui media digital dengan benar.</v>
      </c>
      <c r="AK125" s="184" t="str">
        <f>'EDIT TP'!$L$268</f>
        <v>menulis teks rekon tentang pengalaman diri (dibaca dan didengar), menulis kembali narasi dari teks fiksi, serta teks prosedur dan eksposisi sederhana tentang kehidupan sehari-hari</v>
      </c>
      <c r="AL125" s="184">
        <f>'EDIT TP'!$L$269</f>
        <v>0</v>
      </c>
      <c r="AM125" s="184">
        <f>'EDIT TP'!$L$270</f>
        <v>0</v>
      </c>
      <c r="AN125" s="184">
        <f>'EDIT TP'!$L$271</f>
        <v>0</v>
      </c>
      <c r="AO125" s="184">
        <f>'EDIT TP'!$M$272</f>
        <v>7</v>
      </c>
    </row>
    <row r="126" spans="29:41">
      <c r="AC126" s="184"/>
      <c r="AD126" s="182">
        <v>22</v>
      </c>
      <c r="AE126" s="184" t="str">
        <f>'EDIT TP'!$P$262</f>
        <v>menangkap makna isi cerita atau tembang berkaitan dengan diri sendiri, keluarga, sekolah, serta lingkungan masyarakat terdekat, dan merespon dengan bertanya, menjawab, dan menanggapi komentar orang lain dengan baik dan santun dalam suatu percakapan</v>
      </c>
      <c r="AF126" s="184" t="str">
        <f>'EDIT TP'!$P$263</f>
        <v>menunjukkan minat terhadap teks dongeng dan tembang dolanan, kemudian membaca serta memirsa keduanya, dan diakhiri dengan melagukan tembang dolanan tersebut.</v>
      </c>
      <c r="AG126" s="184" t="str">
        <f>'EDIT TP'!$P$264</f>
        <v>berbicara dengan santun sesuai unggah-ungguh basa tentang berbagai topik yang dikenali dengan menggunakan volume dan intonasi yang tepat sesuai konteks.</v>
      </c>
      <c r="AH126" s="184" t="str">
        <f>'EDIT TP'!$P$265</f>
        <v>menceritakan kembali isi informasi yang dibaca, didengar, maupun dibacakan serta teks narasi yang dibaca dengan topik diri sendiri dan lingkungan terdekat (keluarga, sekolah, dan masyarakat).</v>
      </c>
      <c r="AI126" s="184" t="str">
        <f>'EDIT TP'!$P$266</f>
        <v>menulis teks rekon tentang pengalaman diri yang dibaca, teks prosedur, dan teks eksposisi sederhana tentang kehidupan sehari-hari.</v>
      </c>
      <c r="AJ126" s="184">
        <f>'EDIT TP'!$P$267</f>
        <v>0</v>
      </c>
      <c r="AK126" s="184">
        <f>'EDIT TP'!$P$268</f>
        <v>0</v>
      </c>
      <c r="AL126" s="184">
        <f>'EDIT TP'!$P$269</f>
        <v>0</v>
      </c>
      <c r="AM126" s="184">
        <f>'EDIT TP'!$P$270</f>
        <v>0</v>
      </c>
      <c r="AN126" s="184">
        <f>'EDIT TP'!$P$271</f>
        <v>0</v>
      </c>
      <c r="AO126" s="184">
        <f>'EDIT TP'!$Q$272</f>
        <v>5</v>
      </c>
    </row>
    <row r="127" spans="29:41">
      <c r="AC127" s="181" t="s">
        <v>171</v>
      </c>
      <c r="AD127" s="182">
        <v>31</v>
      </c>
      <c r="AE127" s="184" t="str">
        <f>'EDIT TP'!$U$262</f>
        <v>memahami ide pokok suatu pesan lisan, informasi dari media audio, teks aural yang dibacakan atau didengar, dan instruksi lisan.</v>
      </c>
      <c r="AF127" s="184" t="str">
        <f>'EDIT TP'!$U$263</f>
        <v>memahami dan memaknai teks narasi berupa dongeng anak yang dibacakan atau dari media audio, serta memaknai dongeng anak</v>
      </c>
      <c r="AG127" s="184" t="str">
        <f>'EDIT TP'!$U$264</f>
        <v>memahami pesan dan informasi dari teks narasi, puisi, dan teks informatif, memaknai kosa kata baru sesuai topik, membaca kata-kata baru dengan fasih, menjelaskan tokoh dalam dongeng anak, serta membaca kata dalam aksara Jawa legena dan sandhangan swara.</v>
      </c>
      <c r="AH127" s="184" t="str">
        <f>'EDIT TP'!$U$265</f>
        <v>menceritakan kembali informasi dari teks narasi beragam topik, serta berbicara santun dengan pilihan kata, gestur, volume, dan intonasi yang tepat sesuai unggah-ungguh basa.</v>
      </c>
      <c r="AI127" s="184" t="str">
        <f>'EDIT TP'!$U$266</f>
        <v>menulis teks narasi dengan rangkaian kalimat yang beragam serta informasi yang rinci dan akurat dengan topik yang beragam, termasuk menulis teks narasi dan deskripsi, dan menulis tegak bersambung.</v>
      </c>
      <c r="AJ127" s="184">
        <f>'EDIT TP'!$U$267</f>
        <v>0</v>
      </c>
      <c r="AK127" s="184">
        <f>'EDIT TP'!$U$268</f>
        <v>0</v>
      </c>
      <c r="AL127" s="184">
        <f>'EDIT TP'!$U$269</f>
        <v>0</v>
      </c>
      <c r="AM127" s="184">
        <f>'EDIT TP'!$U$270</f>
        <v>0</v>
      </c>
      <c r="AN127" s="184">
        <f>'EDIT TP'!$U$271</f>
        <v>0</v>
      </c>
      <c r="AO127" s="184">
        <f>'EDIT TP'!$V$272</f>
        <v>5</v>
      </c>
    </row>
    <row r="128" spans="29:41">
      <c r="AC128" s="184"/>
      <c r="AD128" s="182">
        <v>32</v>
      </c>
      <c r="AE128" s="184" t="str">
        <f>'EDIT TP'!$Y$262</f>
        <v>memahami dan memaknai basa rinengga berupa entar, saroja, dan garba dari teks yang dibaca atau didengar melalui media audio, serta memahami basa rinengga entar.</v>
      </c>
      <c r="AF128" s="184" t="str">
        <f>'EDIT TP'!$Y$263</f>
        <v xml:space="preserve">berbicara dengan pilihan kata yang tepat sesuai unggah-ungguh basa, dengan sikap tubuh atau gestur yang santun, serta menggunakan volume dan intonasi yang tepat.
</v>
      </c>
      <c r="AG128" s="184" t="str">
        <f>'EDIT TP'!$Y$264</f>
        <v>melagukan tembang dolanan dengan benar.</v>
      </c>
      <c r="AH128" s="184" t="str">
        <f>'EDIT TP'!$Y$265</f>
        <v>menulis tegak bersambung, menulis teks narasi, deskripsi, rekon, prosedur, dan eksposisi dengan kalimat beragam serta informasi rinci dan akurat, serta menulis kata dan kalimat sederhana dalam aksara Jawa legena dan sandhangan swara.</v>
      </c>
      <c r="AI128" s="184">
        <f>'EDIT TP'!$Y$266</f>
        <v>0</v>
      </c>
      <c r="AJ128" s="184">
        <f>'EDIT TP'!$Y$267</f>
        <v>0</v>
      </c>
      <c r="AK128" s="184">
        <f>'EDIT TP'!$Y$268</f>
        <v>0</v>
      </c>
      <c r="AL128" s="184">
        <f>'EDIT TP'!$Y$269</f>
        <v>0</v>
      </c>
      <c r="AM128" s="184">
        <f>'EDIT TP'!$Y$270</f>
        <v>0</v>
      </c>
      <c r="AN128" s="184">
        <f>'EDIT TP'!$Y$271</f>
        <v>0</v>
      </c>
      <c r="AO128" s="184">
        <f>'EDIT TP'!$Z$272</f>
        <v>4</v>
      </c>
    </row>
    <row r="129" spans="29:41">
      <c r="AC129" s="181" t="s">
        <v>172</v>
      </c>
      <c r="AD129" s="182">
        <v>41</v>
      </c>
      <c r="AE129" s="184" t="str">
        <f>'EDIT TP'!$AD$262</f>
        <v xml:space="preserve">memahami ide pokok (gagasan) suatu pesan lisan, informasi dari media audio, teks aural, dan instruksi lisan; memahami dan memaknai teks narasi (dongeng anak) yang dibacakan atau dari media audio.
</v>
      </c>
      <c r="AF129" s="184" t="str">
        <f>'EDIT TP'!$AD$263</f>
        <v xml:space="preserve">memahami pesan dan informasi tentang kehidupan sehari-hari, teks narasi (dongeng anak), dan puisi anak dalam bentuk cetak atau elektronik. 
</v>
      </c>
      <c r="AG129" s="184" t="str">
        <f>'EDIT TP'!$AD$264</f>
        <v xml:space="preserve">memahami ide pokok dan ide pendukung pada teks informatif: menjelaskan hal-hal yang dihadapi oleh tokoh cerita pada teks narasi (dongeng anak); memaknai kosa kata baru dari teks yang dibaca atau tayangan yang dipirsa sesuai dengan topik. </v>
      </c>
      <c r="AH129" s="184" t="str">
        <f>'EDIT TP'!$AD$265</f>
        <v>mengajukan dan menanggapi pertanyaan, jawaban, pernyataan, penjelasan dalam suatu percakapan dan diskusi dengan aktif; mengungkapkan gagasan dalam suatu percakapan dan diskusi dengan mematuhi tata caranya.</v>
      </c>
      <c r="AI129" s="184">
        <f>'EDIT TP'!$AD$266</f>
        <v>0</v>
      </c>
      <c r="AJ129" s="184">
        <f>'EDIT TP'!$AD$267</f>
        <v>0</v>
      </c>
      <c r="AK129" s="184">
        <f>'EDIT TP'!$AD$268</f>
        <v>0</v>
      </c>
      <c r="AL129" s="184">
        <f>'EDIT TP'!$AD$269</f>
        <v>0</v>
      </c>
      <c r="AM129" s="184">
        <f>'EDIT TP'!$AD$270</f>
        <v>0</v>
      </c>
      <c r="AN129" s="184">
        <f>'EDIT TP'!$AD$271</f>
        <v>0</v>
      </c>
      <c r="AO129" s="184">
        <f>'EDIT TP'!$AE$272</f>
        <v>4</v>
      </c>
    </row>
    <row r="130" spans="29:41">
      <c r="AC130" s="184"/>
      <c r="AD130" s="182">
        <v>42</v>
      </c>
      <c r="AE130" s="184" t="str">
        <f>'EDIT TP'!$AH$262</f>
        <v>memahami dan memaknai basa rinengga (entar, saroja, garba dari teks yang dibaca atau didengar melalui media audio.</v>
      </c>
      <c r="AF130" s="184" t="str">
        <f>'EDIT TP'!$AH$263</f>
        <v>membaca kata dalam aksara Jawa legena dan sandhangan swara, memahami basa rinengga (entar, Saroja, garba) dari teks yang dibaca.</v>
      </c>
      <c r="AG130" s="184" t="str">
        <f>'EDIT TP'!$AH$264</f>
        <v>berbicara dengan sikap tubuh/gestur yang santun sesuai unggah-ungguh basa,  berbicara dengan menggunakan volume dan intonasi yang tepat sesuai unggah-ungguh basa.</v>
      </c>
      <c r="AH130" s="184" t="str">
        <f>'EDIT TP'!$AH$265</f>
        <v>melagukan tembang dolanan dengan benar.</v>
      </c>
      <c r="AI130" s="184" t="str">
        <f>'EDIT TP'!$AH$266</f>
        <v xml:space="preserve">menulis teks narasi, teks deskripsi, teks rekon (diri sendiri), teks prosedur, dan teks eksposisi dengan rangkaian kalimat yang beragam, informasi yang rinci dan akurat dengan topik yang beragam. 
</v>
      </c>
      <c r="AJ130" s="184" t="str">
        <f>'EDIT TP'!$AH$267</f>
        <v>menulis kata dan kalimat sederhana dalam aksara Jawa (legena dan sandhangan swara).</v>
      </c>
      <c r="AK130" s="184">
        <f>'EDIT TP'!$AH$268</f>
        <v>0</v>
      </c>
      <c r="AL130" s="184">
        <f>'EDIT TP'!$AH$269</f>
        <v>0</v>
      </c>
      <c r="AM130" s="184">
        <f>'EDIT TP'!$AH$270</f>
        <v>0</v>
      </c>
      <c r="AN130" s="184">
        <f>'EDIT TP'!$AH$271</f>
        <v>0</v>
      </c>
      <c r="AO130" s="184">
        <f>'EDIT TP'!$AI$272</f>
        <v>6</v>
      </c>
    </row>
    <row r="131" spans="29:41">
      <c r="AC131" s="181" t="s">
        <v>173</v>
      </c>
      <c r="AD131" s="182">
        <v>51</v>
      </c>
      <c r="AE131" s="184" t="str">
        <f>'EDIT TP'!$AM$262</f>
        <v xml:space="preserve">mengidentifikasi isi teks fiksi  yang dibacakan atau dari media audio, menjelaskan hal-hal yang dihadapi oleh tokoh cerita pada teks fiksi, menyampaikan informasi mengenai isi dan pesan moral teks fiksi.
</v>
      </c>
      <c r="AF131" s="184" t="str">
        <f>'EDIT TP'!$AM$263</f>
        <v>menganalisis  dan mengidentifikasi basa rinengga yang terkandung di dalam teks; menjelaskan makna basa rinengga yang terkandung didalam teks dan membuat kalimat dengan menggunakan basa rinengga yang sesuai.</v>
      </c>
      <c r="AG131" s="184" t="str">
        <f>'EDIT TP'!$AM$264</f>
        <v xml:space="preserve">mengidentifikasi isi teks geguritan; menjelaskan struktur dan unsur intrinsik teks geguritan.
menuliskan teks geguritan dan membaca indah teks geguritan. 
 </v>
      </c>
      <c r="AH131" s="184" t="str">
        <f>'EDIT TP'!$AM$265</f>
        <v>melagukan (nembang) macapat (Pucung, Gambuh, dan Kinanthi).</v>
      </c>
      <c r="AI131" s="184" t="str">
        <f>'EDIT TP'!$AM$266</f>
        <v>menuliskan aksara jawa (pasangan dan sandhangan).</v>
      </c>
      <c r="AJ131" s="184">
        <f>'EDIT TP'!$AM$267</f>
        <v>0</v>
      </c>
      <c r="AK131" s="184">
        <f>'EDIT TP'!$AM$268</f>
        <v>0</v>
      </c>
      <c r="AL131" s="184">
        <f>'EDIT TP'!$AM$269</f>
        <v>0</v>
      </c>
      <c r="AM131" s="184">
        <f>'EDIT TP'!$AM$270</f>
        <v>0</v>
      </c>
      <c r="AN131" s="184">
        <f>'EDIT TP'!$AM$271</f>
        <v>0</v>
      </c>
      <c r="AO131" s="184">
        <f>'EDIT TP'!$AN$272</f>
        <v>5</v>
      </c>
    </row>
    <row r="132" spans="29:41">
      <c r="AC132" s="184"/>
      <c r="AD132" s="182">
        <v>52</v>
      </c>
      <c r="AE132" s="184" t="str">
        <f>'EDIT TP'!$AQ$262</f>
        <v>mengidentifikasi unggah-ungguh dalam teks drama, menganalisis jenis unggah-ungguh basa dengan benar, serta menerapkan unggah-ungguh basa dalam teks percakapan.</v>
      </c>
      <c r="AF132" s="184" t="str">
        <f>'EDIT TP'!$AQ$263</f>
        <v>menganalisis basa rinengga (paribasan, bebasan, dan saloka) dalam teks yang dibaca atau didengar.</v>
      </c>
      <c r="AG132" s="184" t="str">
        <f>'EDIT TP'!$AQ$264</f>
        <v xml:space="preserve">mengidentifikasi struktur dan unsur intrinsik teks narasi dan menuliskan teks deskripsi. </v>
      </c>
      <c r="AH132" s="184" t="str">
        <f>'EDIT TP'!$AQ$265</f>
        <v>mengidentifikasi isi teks geguritan, menjelaskan struktur dan unsur intrinsik teks geguritan,
menuliskan teks geguritan dan membaca indah teks geguritan.</v>
      </c>
      <c r="AI132" s="184" t="str">
        <f>'EDIT TP'!$AQ$266</f>
        <v>membedakan makna denotatif dan konotatif serta menuliskan aksara jawa dengan benar.</v>
      </c>
      <c r="AJ132" s="184">
        <f>'EDIT TP'!$AQ$267</f>
        <v>0</v>
      </c>
      <c r="AK132" s="184">
        <f>'EDIT TP'!$AQ$268</f>
        <v>0</v>
      </c>
      <c r="AL132" s="184">
        <f>'EDIT TP'!$AQ$269</f>
        <v>0</v>
      </c>
      <c r="AM132" s="184">
        <f>'EDIT TP'!$AQ$270</f>
        <v>0</v>
      </c>
      <c r="AN132" s="184">
        <f>'EDIT TP'!$AQ$271</f>
        <v>0</v>
      </c>
      <c r="AO132" s="184">
        <f>'EDIT TP'!$AR$272</f>
        <v>5</v>
      </c>
    </row>
    <row r="133" spans="29:41">
      <c r="AC133" s="181" t="s">
        <v>174</v>
      </c>
      <c r="AD133" s="182">
        <v>61</v>
      </c>
      <c r="AE133" s="184" t="str">
        <f>'EDIT TP'!$AV$262</f>
        <v>menjelaskan pengertian dan ciri-ciri teks informasi, mengidentifikasi teks informasi dan membedakan antara teks informasi dengan jenis teks lain.</v>
      </c>
      <c r="AF133" s="184" t="str">
        <f>'EDIT TP'!$AV$263</f>
        <v>menyebutkan contoh tembang macapat, menjelaskan aturan atau kaidah tembang macapat, mengidentifikasi jenis tembang macapat, membedakan tembang Kinanthi dengan tembang lainnya serta menjelaskan arti  kata-kata sulit yang ada pada tembang Kinanthi.</v>
      </c>
      <c r="AG133" s="184" t="str">
        <f>'EDIT TP'!$AV$264</f>
        <v>menjelaskan pengertian paribasan, bebasan, saloka, membedakan paribasan, bebasan, saloka serta mengartikan ungkapan paribasan, bebasan, saloka dalam  teks.</v>
      </c>
      <c r="AH133" s="184" t="str">
        <f>'EDIT TP'!$AV$265</f>
        <v>menggunakan kaidah kebahasaan dan kesastraan untuk menulis teks sesuai dengan konteks dan norma budaya menggunakan kosakata baru yang memiliki makna denotatif, konotatif, dan kiasan.</v>
      </c>
      <c r="AI133" s="184" t="str">
        <f>'EDIT TP'!$AV$266</f>
        <v>menyampaikan perasaan berdasarkan fakta, imajinasi (dari diri sendiri dan orang lain) secara indah dan menarik dalam bentuk prosa dan puisi dengan penggunaan kosakata secara kreatif. Peserta didik menuliskan aksara Jawa (pasangan dan sandhangan) / carakan.</v>
      </c>
      <c r="AJ133" s="184">
        <f>'EDIT TP'!$AV$267</f>
        <v>0</v>
      </c>
      <c r="AK133" s="184">
        <f>'EDIT TP'!$AV$268</f>
        <v>0</v>
      </c>
      <c r="AL133" s="184">
        <f>'EDIT TP'!$AV$269</f>
        <v>0</v>
      </c>
      <c r="AM133" s="184">
        <f>'EDIT TP'!$AV$270</f>
        <v>0</v>
      </c>
      <c r="AN133" s="184">
        <f>'EDIT TP'!$AV$271</f>
        <v>0</v>
      </c>
      <c r="AO133" s="184">
        <f>'EDIT TP'!$AW$272</f>
        <v>5</v>
      </c>
    </row>
    <row r="134" spans="29:41">
      <c r="AC134" s="184"/>
      <c r="AD134" s="182">
        <v>62</v>
      </c>
      <c r="AE134" s="184" t="str">
        <f>'EDIT TP'!$AZ$262</f>
        <v xml:space="preserve">menganalisis informasi berupa fakta, prosedur dengan mengidentifikasikan ciri objek dan urutan proses kejadian dan nilai-nilai dari berbagai jenis teks informatif dan fiksi (yang disajikan dalam bentuk lisan, teks aural dan audio).
</v>
      </c>
      <c r="AF134" s="184" t="str">
        <f>'EDIT TP'!$AZ$263</f>
        <v>menjelaskan pengertian pidato (sesorah)/ tanggap wacana; menjelaskan struktur pidato serta membedakan ciri-ciri bahasa pidato resmi dan tidak resmi.</v>
      </c>
      <c r="AG134" s="184" t="str">
        <f>'EDIT TP'!$AZ$264</f>
        <v>menyampaikan perasaan berdasarkan fakta, imajinasi (dari diri sendiri dan orang lain) secara indah dan menarik dalam bentuk prosa dan puisi dengan penggunaan kosakata secara kreatif.</v>
      </c>
      <c r="AH134" s="184" t="str">
        <f>'EDIT TP'!$AZ$265</f>
        <v>membuat cangkriman; membuat kerangka/ cengkorongan pidato serta menulis teks pidato .</v>
      </c>
      <c r="AI134" s="184">
        <f>'EDIT TP'!$AZ$266</f>
        <v>0</v>
      </c>
      <c r="AJ134" s="184">
        <f>'EDIT TP'!$AZ$267</f>
        <v>0</v>
      </c>
      <c r="AK134" s="184">
        <f>'EDIT TP'!$AZ$268</f>
        <v>0</v>
      </c>
      <c r="AL134" s="184">
        <f>'EDIT TP'!$AZ$269</f>
        <v>0</v>
      </c>
      <c r="AM134" s="184">
        <f>'EDIT TP'!$AZ$270</f>
        <v>0</v>
      </c>
      <c r="AN134" s="184">
        <f>'EDIT TP'!$AZ$271</f>
        <v>0</v>
      </c>
      <c r="AO134" s="184">
        <f>'EDIT TP'!$BA$272</f>
        <v>4</v>
      </c>
    </row>
    <row r="137" spans="29:41">
      <c r="AD137" s="478" t="str">
        <f>Mapel!C18</f>
        <v>Bahasa Mandarin</v>
      </c>
      <c r="AE137" s="478"/>
      <c r="AF137" s="478"/>
      <c r="AG137" s="478"/>
      <c r="AH137" s="478"/>
      <c r="AI137" s="478"/>
      <c r="AJ137" s="478"/>
      <c r="AK137" s="478"/>
      <c r="AL137" s="478"/>
      <c r="AM137" s="478"/>
      <c r="AN137" s="478"/>
    </row>
    <row r="139" spans="29:41">
      <c r="AC139" s="199" t="s">
        <v>201</v>
      </c>
      <c r="AD139" s="185" t="s">
        <v>202</v>
      </c>
      <c r="AE139" s="178" t="s">
        <v>216</v>
      </c>
      <c r="AF139" s="178" t="s">
        <v>217</v>
      </c>
      <c r="AG139" s="178" t="s">
        <v>218</v>
      </c>
      <c r="AH139" s="178" t="s">
        <v>219</v>
      </c>
      <c r="AI139" s="178" t="s">
        <v>220</v>
      </c>
      <c r="AJ139" s="178" t="s">
        <v>221</v>
      </c>
      <c r="AK139" s="178" t="s">
        <v>222</v>
      </c>
      <c r="AL139" s="178" t="s">
        <v>223</v>
      </c>
      <c r="AM139" s="178" t="s">
        <v>224</v>
      </c>
      <c r="AN139" s="178" t="s">
        <v>225</v>
      </c>
      <c r="AO139" s="185" t="s">
        <v>227</v>
      </c>
    </row>
    <row r="140" spans="29:41">
      <c r="AC140" s="181" t="s">
        <v>169</v>
      </c>
      <c r="AD140" s="182">
        <v>11</v>
      </c>
      <c r="AE140" s="184">
        <f>'EDIT TP'!$C$279</f>
        <v>0</v>
      </c>
      <c r="AF140" s="184">
        <f>'EDIT TP'!$C$280</f>
        <v>0</v>
      </c>
      <c r="AG140" s="184">
        <f>'EDIT TP'!$C$281</f>
        <v>0</v>
      </c>
      <c r="AH140" s="184">
        <f>'EDIT TP'!$C$282</f>
        <v>0</v>
      </c>
      <c r="AI140" s="184">
        <f>'EDIT TP'!$C$283</f>
        <v>0</v>
      </c>
      <c r="AJ140" s="184">
        <f>'EDIT TP'!$C$284</f>
        <v>0</v>
      </c>
      <c r="AK140" s="184">
        <f>'EDIT TP'!$C$285</f>
        <v>0</v>
      </c>
      <c r="AL140" s="184">
        <f>'EDIT TP'!$C$286</f>
        <v>0</v>
      </c>
      <c r="AM140" s="184">
        <f>'EDIT TP'!$C$287</f>
        <v>0</v>
      </c>
      <c r="AN140" s="184">
        <f>'EDIT TP'!$C$288</f>
        <v>0</v>
      </c>
      <c r="AO140" s="184">
        <f>'EDIT TP'!$D$289</f>
        <v>0</v>
      </c>
    </row>
    <row r="141" spans="29:41">
      <c r="AC141" s="184"/>
      <c r="AD141" s="182">
        <v>12</v>
      </c>
      <c r="AE141" s="184">
        <f>'EDIT TP'!$G$279</f>
        <v>0</v>
      </c>
      <c r="AF141" s="184">
        <f>'EDIT TP'!$G$280</f>
        <v>0</v>
      </c>
      <c r="AG141" s="184">
        <f>'EDIT TP'!$G$281</f>
        <v>0</v>
      </c>
      <c r="AH141" s="184">
        <f>'EDIT TP'!$G$282</f>
        <v>0</v>
      </c>
      <c r="AI141" s="184">
        <f>'EDIT TP'!$G$283</f>
        <v>0</v>
      </c>
      <c r="AJ141" s="184">
        <f>'EDIT TP'!$G$284</f>
        <v>0</v>
      </c>
      <c r="AK141" s="184">
        <f>'EDIT TP'!$G$285</f>
        <v>0</v>
      </c>
      <c r="AL141" s="184">
        <f>'EDIT TP'!$G$286</f>
        <v>0</v>
      </c>
      <c r="AM141" s="184">
        <f>'EDIT TP'!$G$287</f>
        <v>0</v>
      </c>
      <c r="AN141" s="184">
        <f>'EDIT TP'!$G$288</f>
        <v>0</v>
      </c>
      <c r="AO141" s="184">
        <f>'EDIT TP'!$H$289</f>
        <v>0</v>
      </c>
    </row>
    <row r="142" spans="29:41">
      <c r="AC142" s="181" t="s">
        <v>170</v>
      </c>
      <c r="AD142" s="182">
        <v>21</v>
      </c>
      <c r="AE142" s="184">
        <f>'EDIT TP'!$L$279</f>
        <v>0</v>
      </c>
      <c r="AF142" s="184">
        <f>'EDIT TP'!$L$280</f>
        <v>0</v>
      </c>
      <c r="AG142" s="184">
        <f>'EDIT TP'!$L$281</f>
        <v>0</v>
      </c>
      <c r="AH142" s="184">
        <f>'EDIT TP'!$L$282</f>
        <v>0</v>
      </c>
      <c r="AI142" s="184">
        <f>'EDIT TP'!$L$283</f>
        <v>0</v>
      </c>
      <c r="AJ142" s="184">
        <f>'EDIT TP'!$L$284</f>
        <v>0</v>
      </c>
      <c r="AK142" s="184">
        <f>'EDIT TP'!$L$285</f>
        <v>0</v>
      </c>
      <c r="AL142" s="184">
        <f>'EDIT TP'!$L$286</f>
        <v>0</v>
      </c>
      <c r="AM142" s="184">
        <f>'EDIT TP'!$L$287</f>
        <v>0</v>
      </c>
      <c r="AN142" s="184">
        <f>'EDIT TP'!$L$288</f>
        <v>0</v>
      </c>
      <c r="AO142" s="184">
        <f>'EDIT TP'!$M$289</f>
        <v>0</v>
      </c>
    </row>
    <row r="143" spans="29:41">
      <c r="AC143" s="184"/>
      <c r="AD143" s="182">
        <v>22</v>
      </c>
      <c r="AE143" s="184">
        <f>'EDIT TP'!$P$279</f>
        <v>0</v>
      </c>
      <c r="AF143" s="184">
        <f>'EDIT TP'!$P$280</f>
        <v>0</v>
      </c>
      <c r="AG143" s="184">
        <f>'EDIT TP'!$P$281</f>
        <v>0</v>
      </c>
      <c r="AH143" s="184">
        <f>'EDIT TP'!$P$282</f>
        <v>0</v>
      </c>
      <c r="AI143" s="184">
        <f>'EDIT TP'!$P$283</f>
        <v>0</v>
      </c>
      <c r="AJ143" s="184">
        <f>'EDIT TP'!$P$284</f>
        <v>0</v>
      </c>
      <c r="AK143" s="184">
        <f>'EDIT TP'!$P$285</f>
        <v>0</v>
      </c>
      <c r="AL143" s="184">
        <f>'EDIT TP'!$P$286</f>
        <v>0</v>
      </c>
      <c r="AM143" s="184">
        <f>'EDIT TP'!$P$287</f>
        <v>0</v>
      </c>
      <c r="AN143" s="184">
        <f>'EDIT TP'!$P$288</f>
        <v>0</v>
      </c>
      <c r="AO143" s="184">
        <f>'EDIT TP'!$Q$289</f>
        <v>0</v>
      </c>
    </row>
    <row r="144" spans="29:41">
      <c r="AC144" s="181" t="s">
        <v>171</v>
      </c>
      <c r="AD144" s="182">
        <v>31</v>
      </c>
      <c r="AE144" s="184">
        <f>'EDIT TP'!$U$279</f>
        <v>0</v>
      </c>
      <c r="AF144" s="184">
        <f>'EDIT TP'!$U$280</f>
        <v>0</v>
      </c>
      <c r="AG144" s="184">
        <f>'EDIT TP'!$U$281</f>
        <v>0</v>
      </c>
      <c r="AH144" s="184">
        <f>'EDIT TP'!$U$282</f>
        <v>0</v>
      </c>
      <c r="AI144" s="184">
        <f>'EDIT TP'!$U$283</f>
        <v>0</v>
      </c>
      <c r="AJ144" s="184">
        <f>'EDIT TP'!$U$284</f>
        <v>0</v>
      </c>
      <c r="AK144" s="184">
        <f>'EDIT TP'!$U$285</f>
        <v>0</v>
      </c>
      <c r="AL144" s="184">
        <f>'EDIT TP'!$U$286</f>
        <v>0</v>
      </c>
      <c r="AM144" s="184">
        <f>'EDIT TP'!$U$287</f>
        <v>0</v>
      </c>
      <c r="AN144" s="184">
        <f>'EDIT TP'!$U$288</f>
        <v>0</v>
      </c>
      <c r="AO144" s="184">
        <f>'EDIT TP'!$V$289</f>
        <v>0</v>
      </c>
    </row>
    <row r="145" spans="29:41">
      <c r="AC145" s="184"/>
      <c r="AD145" s="182">
        <v>32</v>
      </c>
      <c r="AE145" s="184">
        <f>'EDIT TP'!$Y$279</f>
        <v>0</v>
      </c>
      <c r="AF145" s="184">
        <f>'EDIT TP'!$Y$280</f>
        <v>0</v>
      </c>
      <c r="AG145" s="184">
        <f>'EDIT TP'!$Y$281</f>
        <v>0</v>
      </c>
      <c r="AH145" s="184">
        <f>'EDIT TP'!$Y$282</f>
        <v>0</v>
      </c>
      <c r="AI145" s="184">
        <f>'EDIT TP'!$Y$283</f>
        <v>0</v>
      </c>
      <c r="AJ145" s="184">
        <f>'EDIT TP'!$Y$284</f>
        <v>0</v>
      </c>
      <c r="AK145" s="184">
        <f>'EDIT TP'!$Y$285</f>
        <v>0</v>
      </c>
      <c r="AL145" s="184">
        <f>'EDIT TP'!$Y$286</f>
        <v>0</v>
      </c>
      <c r="AM145" s="184">
        <f>'EDIT TP'!$Y$287</f>
        <v>0</v>
      </c>
      <c r="AN145" s="184">
        <f>'EDIT TP'!$Y$288</f>
        <v>0</v>
      </c>
      <c r="AO145" s="184">
        <f>'EDIT TP'!$Z$289</f>
        <v>0</v>
      </c>
    </row>
    <row r="146" spans="29:41">
      <c r="AC146" s="181" t="s">
        <v>172</v>
      </c>
      <c r="AD146" s="182">
        <v>41</v>
      </c>
      <c r="AE146" s="184">
        <f>'EDIT TP'!$AD$279</f>
        <v>0</v>
      </c>
      <c r="AF146" s="184">
        <f>'EDIT TP'!$AD$280</f>
        <v>0</v>
      </c>
      <c r="AG146" s="184">
        <f>'EDIT TP'!$AD$281</f>
        <v>0</v>
      </c>
      <c r="AH146" s="184">
        <f>'EDIT TP'!$AD$282</f>
        <v>0</v>
      </c>
      <c r="AI146" s="184">
        <f>'EDIT TP'!$AD$283</f>
        <v>0</v>
      </c>
      <c r="AJ146" s="184">
        <f>'EDIT TP'!$AD$284</f>
        <v>0</v>
      </c>
      <c r="AK146" s="184">
        <f>'EDIT TP'!$AD$285</f>
        <v>0</v>
      </c>
      <c r="AL146" s="184">
        <f>'EDIT TP'!$AD$286</f>
        <v>0</v>
      </c>
      <c r="AM146" s="184">
        <f>'EDIT TP'!$AD$287</f>
        <v>0</v>
      </c>
      <c r="AN146" s="184">
        <f>'EDIT TP'!$AD$288</f>
        <v>0</v>
      </c>
      <c r="AO146" s="184">
        <f>'EDIT TP'!$AE$289</f>
        <v>0</v>
      </c>
    </row>
    <row r="147" spans="29:41">
      <c r="AC147" s="184"/>
      <c r="AD147" s="182">
        <v>42</v>
      </c>
      <c r="AE147" s="184">
        <f>'EDIT TP'!$AH$279</f>
        <v>0</v>
      </c>
      <c r="AF147" s="184">
        <f>'EDIT TP'!$AH$280</f>
        <v>0</v>
      </c>
      <c r="AG147" s="184">
        <f>'EDIT TP'!$AH$281</f>
        <v>0</v>
      </c>
      <c r="AH147" s="184">
        <f>'EDIT TP'!$AH$282</f>
        <v>0</v>
      </c>
      <c r="AI147" s="184">
        <f>'EDIT TP'!$AH$283</f>
        <v>0</v>
      </c>
      <c r="AJ147" s="184">
        <f>'EDIT TP'!$AH$284</f>
        <v>0</v>
      </c>
      <c r="AK147" s="184">
        <f>'EDIT TP'!$AH$285</f>
        <v>0</v>
      </c>
      <c r="AL147" s="184">
        <f>'EDIT TP'!$AH$286</f>
        <v>0</v>
      </c>
      <c r="AM147" s="184">
        <f>'EDIT TP'!$AH$287</f>
        <v>0</v>
      </c>
      <c r="AN147" s="184">
        <f>'EDIT TP'!$AH$288</f>
        <v>0</v>
      </c>
      <c r="AO147" s="184">
        <f>'EDIT TP'!$AI$289</f>
        <v>0</v>
      </c>
    </row>
    <row r="148" spans="29:41">
      <c r="AC148" s="181" t="s">
        <v>173</v>
      </c>
      <c r="AD148" s="182">
        <v>51</v>
      </c>
      <c r="AE148" s="184">
        <f>'EDIT TP'!$AM$279</f>
        <v>0</v>
      </c>
      <c r="AF148" s="184">
        <f>'EDIT TP'!$AM$280</f>
        <v>0</v>
      </c>
      <c r="AG148" s="184">
        <f>'EDIT TP'!$AM$281</f>
        <v>0</v>
      </c>
      <c r="AH148" s="184">
        <f>'EDIT TP'!$AM$282</f>
        <v>0</v>
      </c>
      <c r="AI148" s="184">
        <f>'EDIT TP'!$AM$283</f>
        <v>0</v>
      </c>
      <c r="AJ148" s="184">
        <f>'EDIT TP'!$AM$284</f>
        <v>0</v>
      </c>
      <c r="AK148" s="184">
        <f>'EDIT TP'!$AM$285</f>
        <v>0</v>
      </c>
      <c r="AL148" s="184">
        <f>'EDIT TP'!$AM$286</f>
        <v>0</v>
      </c>
      <c r="AM148" s="184">
        <f>'EDIT TP'!$AM$287</f>
        <v>0</v>
      </c>
      <c r="AN148" s="184">
        <f>'EDIT TP'!$AM$288</f>
        <v>0</v>
      </c>
      <c r="AO148" s="184">
        <f>'EDIT TP'!$AN$289</f>
        <v>0</v>
      </c>
    </row>
    <row r="149" spans="29:41">
      <c r="AC149" s="184"/>
      <c r="AD149" s="182">
        <v>52</v>
      </c>
      <c r="AE149" s="184">
        <f>'EDIT TP'!$AQ$279</f>
        <v>0</v>
      </c>
      <c r="AF149" s="184">
        <f>'EDIT TP'!$AQ$280</f>
        <v>0</v>
      </c>
      <c r="AG149" s="184">
        <f>'EDIT TP'!$AQ$281</f>
        <v>0</v>
      </c>
      <c r="AH149" s="184">
        <f>'EDIT TP'!$AQ$282</f>
        <v>0</v>
      </c>
      <c r="AI149" s="184">
        <f>'EDIT TP'!$AQ$283</f>
        <v>0</v>
      </c>
      <c r="AJ149" s="184">
        <f>'EDIT TP'!$AQ$284</f>
        <v>0</v>
      </c>
      <c r="AK149" s="184">
        <f>'EDIT TP'!$AQ$285</f>
        <v>0</v>
      </c>
      <c r="AL149" s="184">
        <f>'EDIT TP'!$AQ$286</f>
        <v>0</v>
      </c>
      <c r="AM149" s="184">
        <f>'EDIT TP'!$AQ$287</f>
        <v>0</v>
      </c>
      <c r="AN149" s="184">
        <f>'EDIT TP'!$AQ$288</f>
        <v>0</v>
      </c>
      <c r="AO149" s="184">
        <f>'EDIT TP'!$AR$289</f>
        <v>0</v>
      </c>
    </row>
    <row r="150" spans="29:41">
      <c r="AC150" s="181" t="s">
        <v>174</v>
      </c>
      <c r="AD150" s="182">
        <v>61</v>
      </c>
      <c r="AE150" s="184">
        <f>'EDIT TP'!$AV$279</f>
        <v>0</v>
      </c>
      <c r="AF150" s="184">
        <f>'EDIT TP'!$AV$280</f>
        <v>0</v>
      </c>
      <c r="AG150" s="184">
        <f>'EDIT TP'!$AV$281</f>
        <v>0</v>
      </c>
      <c r="AH150" s="184">
        <f>'EDIT TP'!$AV$282</f>
        <v>0</v>
      </c>
      <c r="AI150" s="184">
        <f>'EDIT TP'!$AV$283</f>
        <v>0</v>
      </c>
      <c r="AJ150" s="184">
        <f>'EDIT TP'!$AV$284</f>
        <v>0</v>
      </c>
      <c r="AK150" s="184">
        <f>'EDIT TP'!$AV$285</f>
        <v>0</v>
      </c>
      <c r="AL150" s="184">
        <f>'EDIT TP'!$AV$286</f>
        <v>0</v>
      </c>
      <c r="AM150" s="184">
        <f>'EDIT TP'!$AV$287</f>
        <v>0</v>
      </c>
      <c r="AN150" s="184">
        <f>'EDIT TP'!$AV$288</f>
        <v>0</v>
      </c>
      <c r="AO150" s="184">
        <f>'EDIT TP'!$AW$289</f>
        <v>0</v>
      </c>
    </row>
    <row r="151" spans="29:41">
      <c r="AC151" s="184"/>
      <c r="AD151" s="182">
        <v>62</v>
      </c>
      <c r="AE151" s="184">
        <f>'EDIT TP'!$AZ$279</f>
        <v>0</v>
      </c>
      <c r="AF151" s="184">
        <f>'EDIT TP'!$AZ$280</f>
        <v>0</v>
      </c>
      <c r="AG151" s="184">
        <f>'EDIT TP'!$AZ$281</f>
        <v>0</v>
      </c>
      <c r="AH151" s="184">
        <f>'EDIT TP'!$AZ$282</f>
        <v>0</v>
      </c>
      <c r="AI151" s="184">
        <f>'EDIT TP'!$AZ$283</f>
        <v>0</v>
      </c>
      <c r="AJ151" s="184">
        <f>'EDIT TP'!$AZ$284</f>
        <v>0</v>
      </c>
      <c r="AK151" s="184">
        <f>'EDIT TP'!$AZ$285</f>
        <v>0</v>
      </c>
      <c r="AL151" s="184">
        <f>'EDIT TP'!$AZ$286</f>
        <v>0</v>
      </c>
      <c r="AM151" s="184">
        <f>'EDIT TP'!$AZ$287</f>
        <v>0</v>
      </c>
      <c r="AN151" s="184">
        <f>'EDIT TP'!$AZ$288</f>
        <v>0</v>
      </c>
      <c r="AO151" s="184">
        <f>'EDIT TP'!$BA$289</f>
        <v>0</v>
      </c>
    </row>
    <row r="154" spans="29:41">
      <c r="AD154" s="478" t="str">
        <f>Mapel!C19</f>
        <v>Mulok 3</v>
      </c>
      <c r="AE154" s="478"/>
      <c r="AF154" s="478"/>
      <c r="AG154" s="478"/>
      <c r="AH154" s="478"/>
      <c r="AI154" s="478"/>
      <c r="AJ154" s="478"/>
      <c r="AK154" s="478"/>
      <c r="AL154" s="478"/>
      <c r="AM154" s="478"/>
      <c r="AN154" s="478"/>
    </row>
    <row r="156" spans="29:41">
      <c r="AC156" s="199" t="s">
        <v>201</v>
      </c>
      <c r="AD156" s="185" t="s">
        <v>202</v>
      </c>
      <c r="AE156" s="178" t="s">
        <v>216</v>
      </c>
      <c r="AF156" s="178" t="s">
        <v>217</v>
      </c>
      <c r="AG156" s="178" t="s">
        <v>218</v>
      </c>
      <c r="AH156" s="178" t="s">
        <v>219</v>
      </c>
      <c r="AI156" s="178" t="s">
        <v>220</v>
      </c>
      <c r="AJ156" s="178" t="s">
        <v>221</v>
      </c>
      <c r="AK156" s="178" t="s">
        <v>222</v>
      </c>
      <c r="AL156" s="178" t="s">
        <v>223</v>
      </c>
      <c r="AM156" s="178" t="s">
        <v>224</v>
      </c>
      <c r="AN156" s="178" t="s">
        <v>225</v>
      </c>
      <c r="AO156" s="185" t="s">
        <v>227</v>
      </c>
    </row>
    <row r="157" spans="29:41">
      <c r="AC157" s="181" t="s">
        <v>169</v>
      </c>
      <c r="AD157" s="182">
        <v>11</v>
      </c>
      <c r="AE157" s="184">
        <f>'EDIT TP'!$C$296</f>
        <v>0</v>
      </c>
      <c r="AF157" s="184">
        <f>'EDIT TP'!$C$297</f>
        <v>0</v>
      </c>
      <c r="AG157" s="184">
        <f>'EDIT TP'!$C$298</f>
        <v>0</v>
      </c>
      <c r="AH157" s="184">
        <f>'EDIT TP'!$C$299</f>
        <v>0</v>
      </c>
      <c r="AI157" s="184">
        <f>'EDIT TP'!$C$300</f>
        <v>0</v>
      </c>
      <c r="AJ157" s="184">
        <f>'EDIT TP'!$C$301</f>
        <v>0</v>
      </c>
      <c r="AK157" s="184">
        <f>'EDIT TP'!$C$302</f>
        <v>0</v>
      </c>
      <c r="AL157" s="184">
        <f>'EDIT TP'!$C$303</f>
        <v>0</v>
      </c>
      <c r="AM157" s="184">
        <f>'EDIT TP'!$C$304</f>
        <v>0</v>
      </c>
      <c r="AN157" s="184">
        <f>'EDIT TP'!$C$305</f>
        <v>0</v>
      </c>
      <c r="AO157" s="184">
        <f>'EDIT TP'!$D$306</f>
        <v>0</v>
      </c>
    </row>
    <row r="158" spans="29:41">
      <c r="AC158" s="184"/>
      <c r="AD158" s="182">
        <v>12</v>
      </c>
      <c r="AE158" s="184">
        <f>'EDIT TP'!$G$296</f>
        <v>0</v>
      </c>
      <c r="AF158" s="184">
        <f>'EDIT TP'!$G$297</f>
        <v>0</v>
      </c>
      <c r="AG158" s="184">
        <f>'EDIT TP'!$G$298</f>
        <v>0</v>
      </c>
      <c r="AH158" s="184">
        <f>'EDIT TP'!$G$299</f>
        <v>0</v>
      </c>
      <c r="AI158" s="184">
        <f>'EDIT TP'!$G$300</f>
        <v>0</v>
      </c>
      <c r="AJ158" s="184">
        <f>'EDIT TP'!$G$301</f>
        <v>0</v>
      </c>
      <c r="AK158" s="184">
        <f>'EDIT TP'!$G$302</f>
        <v>0</v>
      </c>
      <c r="AL158" s="184">
        <f>'EDIT TP'!$G$303</f>
        <v>0</v>
      </c>
      <c r="AM158" s="184">
        <f>'EDIT TP'!$G$304</f>
        <v>0</v>
      </c>
      <c r="AN158" s="184">
        <f>'EDIT TP'!$G$305</f>
        <v>0</v>
      </c>
      <c r="AO158" s="184">
        <f>'EDIT TP'!$H$306</f>
        <v>0</v>
      </c>
    </row>
    <row r="159" spans="29:41">
      <c r="AC159" s="181" t="s">
        <v>170</v>
      </c>
      <c r="AD159" s="182">
        <v>21</v>
      </c>
      <c r="AE159" s="184">
        <f>'EDIT TP'!$L$296</f>
        <v>0</v>
      </c>
      <c r="AF159" s="184">
        <f>'EDIT TP'!$L$297</f>
        <v>0</v>
      </c>
      <c r="AG159" s="184">
        <f>'EDIT TP'!$L$298</f>
        <v>0</v>
      </c>
      <c r="AH159" s="184">
        <f>'EDIT TP'!$L$299</f>
        <v>0</v>
      </c>
      <c r="AI159" s="184">
        <f>'EDIT TP'!$L$300</f>
        <v>0</v>
      </c>
      <c r="AJ159" s="184">
        <f>'EDIT TP'!$L$301</f>
        <v>0</v>
      </c>
      <c r="AK159" s="184">
        <f>'EDIT TP'!$L$302</f>
        <v>0</v>
      </c>
      <c r="AL159" s="184">
        <f>'EDIT TP'!$L$303</f>
        <v>0</v>
      </c>
      <c r="AM159" s="184">
        <f>'EDIT TP'!$L$304</f>
        <v>0</v>
      </c>
      <c r="AN159" s="184">
        <f>'EDIT TP'!$L$305</f>
        <v>0</v>
      </c>
      <c r="AO159" s="184">
        <f>'EDIT TP'!$M$306</f>
        <v>0</v>
      </c>
    </row>
    <row r="160" spans="29:41">
      <c r="AC160" s="184"/>
      <c r="AD160" s="182">
        <v>22</v>
      </c>
      <c r="AE160" s="184">
        <f>'EDIT TP'!$P$296</f>
        <v>0</v>
      </c>
      <c r="AF160" s="184">
        <f>'EDIT TP'!$P$297</f>
        <v>0</v>
      </c>
      <c r="AG160" s="184">
        <f>'EDIT TP'!$P$298</f>
        <v>0</v>
      </c>
      <c r="AH160" s="184">
        <f>'EDIT TP'!$P$299</f>
        <v>0</v>
      </c>
      <c r="AI160" s="184">
        <f>'EDIT TP'!$P$300</f>
        <v>0</v>
      </c>
      <c r="AJ160" s="184">
        <f>'EDIT TP'!$P$301</f>
        <v>0</v>
      </c>
      <c r="AK160" s="184">
        <f>'EDIT TP'!$P$302</f>
        <v>0</v>
      </c>
      <c r="AL160" s="184">
        <f>'EDIT TP'!$P$303</f>
        <v>0</v>
      </c>
      <c r="AM160" s="184">
        <f>'EDIT TP'!$P$304</f>
        <v>0</v>
      </c>
      <c r="AN160" s="184">
        <f>'EDIT TP'!$P$305</f>
        <v>0</v>
      </c>
      <c r="AO160" s="184">
        <f>'EDIT TP'!$Q$306</f>
        <v>0</v>
      </c>
    </row>
    <row r="161" spans="29:41">
      <c r="AC161" s="181" t="s">
        <v>171</v>
      </c>
      <c r="AD161" s="182">
        <v>31</v>
      </c>
      <c r="AE161" s="184">
        <f>'EDIT TP'!$U$296</f>
        <v>0</v>
      </c>
      <c r="AF161" s="184">
        <f>'EDIT TP'!$U$297</f>
        <v>0</v>
      </c>
      <c r="AG161" s="184">
        <f>'EDIT TP'!$U$298</f>
        <v>0</v>
      </c>
      <c r="AH161" s="184">
        <f>'EDIT TP'!$U$299</f>
        <v>0</v>
      </c>
      <c r="AI161" s="184">
        <f>'EDIT TP'!$U$300</f>
        <v>0</v>
      </c>
      <c r="AJ161" s="184">
        <f>'EDIT TP'!$U$301</f>
        <v>0</v>
      </c>
      <c r="AK161" s="184">
        <f>'EDIT TP'!$U$302</f>
        <v>0</v>
      </c>
      <c r="AL161" s="184">
        <f>'EDIT TP'!$U$303</f>
        <v>0</v>
      </c>
      <c r="AM161" s="184">
        <f>'EDIT TP'!$U$304</f>
        <v>0</v>
      </c>
      <c r="AN161" s="184">
        <f>'EDIT TP'!$U$305</f>
        <v>0</v>
      </c>
      <c r="AO161" s="184">
        <f>'EDIT TP'!$V$306</f>
        <v>0</v>
      </c>
    </row>
    <row r="162" spans="29:41">
      <c r="AC162" s="184"/>
      <c r="AD162" s="182">
        <v>32</v>
      </c>
      <c r="AE162" s="184">
        <f>'EDIT TP'!$Y$296</f>
        <v>0</v>
      </c>
      <c r="AF162" s="184">
        <f>'EDIT TP'!$Y$297</f>
        <v>0</v>
      </c>
      <c r="AG162" s="184">
        <f>'EDIT TP'!$Y$298</f>
        <v>0</v>
      </c>
      <c r="AH162" s="184">
        <f>'EDIT TP'!$Y$299</f>
        <v>0</v>
      </c>
      <c r="AI162" s="184">
        <f>'EDIT TP'!$Y$300</f>
        <v>0</v>
      </c>
      <c r="AJ162" s="184">
        <f>'EDIT TP'!$Y$301</f>
        <v>0</v>
      </c>
      <c r="AK162" s="184">
        <f>'EDIT TP'!$Y$302</f>
        <v>0</v>
      </c>
      <c r="AL162" s="184">
        <f>'EDIT TP'!$Y$303</f>
        <v>0</v>
      </c>
      <c r="AM162" s="184">
        <f>'EDIT TP'!$Y$304</f>
        <v>0</v>
      </c>
      <c r="AN162" s="184">
        <f>'EDIT TP'!$Y$305</f>
        <v>0</v>
      </c>
      <c r="AO162" s="184">
        <f>'EDIT TP'!$Z$306</f>
        <v>0</v>
      </c>
    </row>
    <row r="163" spans="29:41">
      <c r="AC163" s="181" t="s">
        <v>172</v>
      </c>
      <c r="AD163" s="182">
        <v>41</v>
      </c>
      <c r="AE163" s="184">
        <f>'EDIT TP'!$AD$296</f>
        <v>0</v>
      </c>
      <c r="AF163" s="184">
        <f>'EDIT TP'!$AD$297</f>
        <v>0</v>
      </c>
      <c r="AG163" s="184">
        <f>'EDIT TP'!$AD$298</f>
        <v>0</v>
      </c>
      <c r="AH163" s="184">
        <f>'EDIT TP'!$AD$299</f>
        <v>0</v>
      </c>
      <c r="AI163" s="184">
        <f>'EDIT TP'!$AD$300</f>
        <v>0</v>
      </c>
      <c r="AJ163" s="184">
        <f>'EDIT TP'!$AD$301</f>
        <v>0</v>
      </c>
      <c r="AK163" s="184">
        <f>'EDIT TP'!$AD$302</f>
        <v>0</v>
      </c>
      <c r="AL163" s="184">
        <f>'EDIT TP'!$AD$303</f>
        <v>0</v>
      </c>
      <c r="AM163" s="184">
        <f>'EDIT TP'!$AD$304</f>
        <v>0</v>
      </c>
      <c r="AN163" s="184">
        <f>'EDIT TP'!$AD$305</f>
        <v>0</v>
      </c>
      <c r="AO163" s="184">
        <f>'EDIT TP'!$AE$306</f>
        <v>0</v>
      </c>
    </row>
    <row r="164" spans="29:41">
      <c r="AC164" s="184"/>
      <c r="AD164" s="182">
        <v>42</v>
      </c>
      <c r="AE164" s="184">
        <f>'EDIT TP'!$AH$296</f>
        <v>0</v>
      </c>
      <c r="AF164" s="184">
        <f>'EDIT TP'!$AH$297</f>
        <v>0</v>
      </c>
      <c r="AG164" s="184">
        <f>'EDIT TP'!$AH$298</f>
        <v>0</v>
      </c>
      <c r="AH164" s="184">
        <f>'EDIT TP'!$AH$299</f>
        <v>0</v>
      </c>
      <c r="AI164" s="184">
        <f>'EDIT TP'!$AH$300</f>
        <v>0</v>
      </c>
      <c r="AJ164" s="184">
        <f>'EDIT TP'!$AH$301</f>
        <v>0</v>
      </c>
      <c r="AK164" s="184">
        <f>'EDIT TP'!$AH$302</f>
        <v>0</v>
      </c>
      <c r="AL164" s="184">
        <f>'EDIT TP'!$AH$303</f>
        <v>0</v>
      </c>
      <c r="AM164" s="184">
        <f>'EDIT TP'!$AH$304</f>
        <v>0</v>
      </c>
      <c r="AN164" s="184">
        <f>'EDIT TP'!$AH$305</f>
        <v>0</v>
      </c>
      <c r="AO164" s="184">
        <f>'EDIT TP'!$AI$306</f>
        <v>0</v>
      </c>
    </row>
    <row r="165" spans="29:41">
      <c r="AC165" s="181" t="s">
        <v>173</v>
      </c>
      <c r="AD165" s="182">
        <v>51</v>
      </c>
      <c r="AE165" s="184">
        <f>'EDIT TP'!$AM$296</f>
        <v>0</v>
      </c>
      <c r="AF165" s="184">
        <f>'EDIT TP'!$AM$297</f>
        <v>0</v>
      </c>
      <c r="AG165" s="184">
        <f>'EDIT TP'!$AM$298</f>
        <v>0</v>
      </c>
      <c r="AH165" s="184">
        <f>'EDIT TP'!$AM$299</f>
        <v>0</v>
      </c>
      <c r="AI165" s="184">
        <f>'EDIT TP'!$AM$300</f>
        <v>0</v>
      </c>
      <c r="AJ165" s="184">
        <f>'EDIT TP'!$AM$301</f>
        <v>0</v>
      </c>
      <c r="AK165" s="184">
        <f>'EDIT TP'!$AM$302</f>
        <v>0</v>
      </c>
      <c r="AL165" s="184">
        <f>'EDIT TP'!$AM$303</f>
        <v>0</v>
      </c>
      <c r="AM165" s="184">
        <f>'EDIT TP'!$AM$304</f>
        <v>0</v>
      </c>
      <c r="AN165" s="184">
        <f>'EDIT TP'!$AM$305</f>
        <v>0</v>
      </c>
      <c r="AO165" s="184">
        <f>'EDIT TP'!$AN$306</f>
        <v>0</v>
      </c>
    </row>
    <row r="166" spans="29:41">
      <c r="AC166" s="184"/>
      <c r="AD166" s="182">
        <v>52</v>
      </c>
      <c r="AE166" s="184">
        <f>'EDIT TP'!$AQ$296</f>
        <v>0</v>
      </c>
      <c r="AF166" s="184">
        <f>'EDIT TP'!$AQ$297</f>
        <v>0</v>
      </c>
      <c r="AG166" s="184">
        <f>'EDIT TP'!$AQ$298</f>
        <v>0</v>
      </c>
      <c r="AH166" s="184">
        <f>'EDIT TP'!$AQ$299</f>
        <v>0</v>
      </c>
      <c r="AI166" s="184">
        <f>'EDIT TP'!$AQ$300</f>
        <v>0</v>
      </c>
      <c r="AJ166" s="184">
        <f>'EDIT TP'!$AQ$301</f>
        <v>0</v>
      </c>
      <c r="AK166" s="184">
        <f>'EDIT TP'!$AQ$302</f>
        <v>0</v>
      </c>
      <c r="AL166" s="184">
        <f>'EDIT TP'!$AQ$303</f>
        <v>0</v>
      </c>
      <c r="AM166" s="184">
        <f>'EDIT TP'!$AQ$304</f>
        <v>0</v>
      </c>
      <c r="AN166" s="184">
        <f>'EDIT TP'!$AQ$305</f>
        <v>0</v>
      </c>
      <c r="AO166" s="184">
        <f>'EDIT TP'!$AR$306</f>
        <v>0</v>
      </c>
    </row>
    <row r="167" spans="29:41">
      <c r="AC167" s="181" t="s">
        <v>174</v>
      </c>
      <c r="AD167" s="182">
        <v>61</v>
      </c>
      <c r="AE167" s="184">
        <f>'EDIT TP'!$AV$296</f>
        <v>0</v>
      </c>
      <c r="AF167" s="184">
        <f>'EDIT TP'!$AV$297</f>
        <v>0</v>
      </c>
      <c r="AG167" s="184">
        <f>'EDIT TP'!$AV$298</f>
        <v>0</v>
      </c>
      <c r="AH167" s="184">
        <f>'EDIT TP'!$AV$299</f>
        <v>0</v>
      </c>
      <c r="AI167" s="184">
        <f>'EDIT TP'!$AV$300</f>
        <v>0</v>
      </c>
      <c r="AJ167" s="184">
        <f>'EDIT TP'!$AV$301</f>
        <v>0</v>
      </c>
      <c r="AK167" s="184">
        <f>'EDIT TP'!$AV$302</f>
        <v>0</v>
      </c>
      <c r="AL167" s="184">
        <f>'EDIT TP'!$AV$303</f>
        <v>0</v>
      </c>
      <c r="AM167" s="184">
        <f>'EDIT TP'!$AV$304</f>
        <v>0</v>
      </c>
      <c r="AN167" s="184">
        <f>'EDIT TP'!$AV$305</f>
        <v>0</v>
      </c>
      <c r="AO167" s="184">
        <f>'EDIT TP'!$AW$306</f>
        <v>0</v>
      </c>
    </row>
    <row r="168" spans="29:41">
      <c r="AC168" s="184"/>
      <c r="AD168" s="182">
        <v>62</v>
      </c>
      <c r="AE168" s="184">
        <f>'EDIT TP'!$AZ$296</f>
        <v>0</v>
      </c>
      <c r="AF168" s="184">
        <f>'EDIT TP'!$AZ$297</f>
        <v>0</v>
      </c>
      <c r="AG168" s="184">
        <f>'EDIT TP'!$AZ$298</f>
        <v>0</v>
      </c>
      <c r="AH168" s="184">
        <f>'EDIT TP'!$AZ$299</f>
        <v>0</v>
      </c>
      <c r="AI168" s="184">
        <f>'EDIT TP'!$AZ$300</f>
        <v>0</v>
      </c>
      <c r="AJ168" s="184">
        <f>'EDIT TP'!$AZ$301</f>
        <v>0</v>
      </c>
      <c r="AK168" s="184">
        <f>'EDIT TP'!$AZ$302</f>
        <v>0</v>
      </c>
      <c r="AL168" s="184">
        <f>'EDIT TP'!$AZ$303</f>
        <v>0</v>
      </c>
      <c r="AM168" s="184">
        <f>'EDIT TP'!$AZ$304</f>
        <v>0</v>
      </c>
      <c r="AN168" s="184">
        <f>'EDIT TP'!$AZ$305</f>
        <v>0</v>
      </c>
      <c r="AO168" s="184">
        <f>'EDIT TP'!$BA$306</f>
        <v>0</v>
      </c>
    </row>
    <row r="171" spans="29:41">
      <c r="AD171" s="478" t="str">
        <f>Mapel!C20</f>
        <v>Mulok 4</v>
      </c>
      <c r="AE171" s="478"/>
      <c r="AF171" s="478"/>
      <c r="AG171" s="478"/>
      <c r="AH171" s="478"/>
      <c r="AI171" s="478"/>
      <c r="AJ171" s="478"/>
      <c r="AK171" s="478"/>
      <c r="AL171" s="478"/>
      <c r="AM171" s="478"/>
      <c r="AN171" s="478"/>
    </row>
    <row r="173" spans="29:41">
      <c r="AC173" s="199" t="s">
        <v>201</v>
      </c>
      <c r="AD173" s="185" t="s">
        <v>202</v>
      </c>
      <c r="AE173" s="178" t="s">
        <v>216</v>
      </c>
      <c r="AF173" s="178" t="s">
        <v>217</v>
      </c>
      <c r="AG173" s="178" t="s">
        <v>218</v>
      </c>
      <c r="AH173" s="178" t="s">
        <v>219</v>
      </c>
      <c r="AI173" s="178" t="s">
        <v>220</v>
      </c>
      <c r="AJ173" s="178" t="s">
        <v>221</v>
      </c>
      <c r="AK173" s="178" t="s">
        <v>222</v>
      </c>
      <c r="AL173" s="178" t="s">
        <v>223</v>
      </c>
      <c r="AM173" s="178" t="s">
        <v>224</v>
      </c>
      <c r="AN173" s="178" t="s">
        <v>225</v>
      </c>
      <c r="AO173" s="185" t="s">
        <v>227</v>
      </c>
    </row>
    <row r="174" spans="29:41">
      <c r="AC174" s="181" t="s">
        <v>169</v>
      </c>
      <c r="AD174" s="182">
        <v>11</v>
      </c>
      <c r="AE174" s="184">
        <f>'EDIT TP'!$C$313</f>
        <v>0</v>
      </c>
      <c r="AF174" s="184">
        <f>'EDIT TP'!$C$314</f>
        <v>0</v>
      </c>
      <c r="AG174" s="184">
        <f>'EDIT TP'!$C$315</f>
        <v>0</v>
      </c>
      <c r="AH174" s="184">
        <f>'EDIT TP'!$C$316</f>
        <v>0</v>
      </c>
      <c r="AI174" s="184">
        <f>'EDIT TP'!$C$317</f>
        <v>0</v>
      </c>
      <c r="AJ174" s="184">
        <f>'EDIT TP'!$C$318</f>
        <v>0</v>
      </c>
      <c r="AK174" s="184">
        <f>'EDIT TP'!$C$319</f>
        <v>0</v>
      </c>
      <c r="AL174" s="184">
        <f>'EDIT TP'!$C$320</f>
        <v>0</v>
      </c>
      <c r="AM174" s="184">
        <f>'EDIT TP'!$C$321</f>
        <v>0</v>
      </c>
      <c r="AN174" s="184">
        <f>'EDIT TP'!$C$322</f>
        <v>0</v>
      </c>
      <c r="AO174" s="184">
        <f>'EDIT TP'!$D$323</f>
        <v>0</v>
      </c>
    </row>
    <row r="175" spans="29:41">
      <c r="AC175" s="184"/>
      <c r="AD175" s="182">
        <v>12</v>
      </c>
      <c r="AE175" s="184">
        <f>'EDIT TP'!$G$313</f>
        <v>0</v>
      </c>
      <c r="AF175" s="184">
        <f>'EDIT TP'!$G$314</f>
        <v>0</v>
      </c>
      <c r="AG175" s="184">
        <f>'EDIT TP'!$G$315</f>
        <v>0</v>
      </c>
      <c r="AH175" s="184">
        <f>'EDIT TP'!$G$316</f>
        <v>0</v>
      </c>
      <c r="AI175" s="184">
        <f>'EDIT TP'!$G$317</f>
        <v>0</v>
      </c>
      <c r="AJ175" s="184">
        <f>'EDIT TP'!$G$318</f>
        <v>0</v>
      </c>
      <c r="AK175" s="184">
        <f>'EDIT TP'!$G$319</f>
        <v>0</v>
      </c>
      <c r="AL175" s="184">
        <f>'EDIT TP'!$G$320</f>
        <v>0</v>
      </c>
      <c r="AM175" s="184">
        <f>'EDIT TP'!$G$321</f>
        <v>0</v>
      </c>
      <c r="AN175" s="184">
        <f>'EDIT TP'!$G$322</f>
        <v>0</v>
      </c>
      <c r="AO175" s="184">
        <f>'EDIT TP'!$H$323</f>
        <v>0</v>
      </c>
    </row>
    <row r="176" spans="29:41">
      <c r="AC176" s="181" t="s">
        <v>170</v>
      </c>
      <c r="AD176" s="182">
        <v>21</v>
      </c>
      <c r="AE176" s="184">
        <f>'EDIT TP'!$L$313</f>
        <v>0</v>
      </c>
      <c r="AF176" s="184">
        <f>'EDIT TP'!$L$314</f>
        <v>0</v>
      </c>
      <c r="AG176" s="184">
        <f>'EDIT TP'!$L$315</f>
        <v>0</v>
      </c>
      <c r="AH176" s="184">
        <f>'EDIT TP'!$L$316</f>
        <v>0</v>
      </c>
      <c r="AI176" s="184">
        <f>'EDIT TP'!$L$317</f>
        <v>0</v>
      </c>
      <c r="AJ176" s="184">
        <f>'EDIT TP'!$L$318</f>
        <v>0</v>
      </c>
      <c r="AK176" s="184">
        <f>'EDIT TP'!$L$319</f>
        <v>0</v>
      </c>
      <c r="AL176" s="184">
        <f>'EDIT TP'!$L$320</f>
        <v>0</v>
      </c>
      <c r="AM176" s="184">
        <f>'EDIT TP'!$L$321</f>
        <v>0</v>
      </c>
      <c r="AN176" s="184">
        <f>'EDIT TP'!$L$322</f>
        <v>0</v>
      </c>
      <c r="AO176" s="184">
        <f>'EDIT TP'!$M$323</f>
        <v>0</v>
      </c>
    </row>
    <row r="177" spans="29:41">
      <c r="AC177" s="184"/>
      <c r="AD177" s="182">
        <v>22</v>
      </c>
      <c r="AE177" s="184">
        <f>'EDIT TP'!$P$313</f>
        <v>0</v>
      </c>
      <c r="AF177" s="184">
        <f>'EDIT TP'!$P$314</f>
        <v>0</v>
      </c>
      <c r="AG177" s="184">
        <f>'EDIT TP'!$P$315</f>
        <v>0</v>
      </c>
      <c r="AH177" s="184">
        <f>'EDIT TP'!$P$316</f>
        <v>0</v>
      </c>
      <c r="AI177" s="184">
        <f>'EDIT TP'!$P$317</f>
        <v>0</v>
      </c>
      <c r="AJ177" s="184">
        <f>'EDIT TP'!$P$318</f>
        <v>0</v>
      </c>
      <c r="AK177" s="184">
        <f>'EDIT TP'!$P$319</f>
        <v>0</v>
      </c>
      <c r="AL177" s="184">
        <f>'EDIT TP'!$P$320</f>
        <v>0</v>
      </c>
      <c r="AM177" s="184">
        <f>'EDIT TP'!$P$321</f>
        <v>0</v>
      </c>
      <c r="AN177" s="184">
        <f>'EDIT TP'!$P$322</f>
        <v>0</v>
      </c>
      <c r="AO177" s="184">
        <f>'EDIT TP'!$Q$323</f>
        <v>0</v>
      </c>
    </row>
    <row r="178" spans="29:41">
      <c r="AC178" s="181" t="s">
        <v>171</v>
      </c>
      <c r="AD178" s="182">
        <v>31</v>
      </c>
      <c r="AE178" s="184">
        <f>'EDIT TP'!$U$313</f>
        <v>0</v>
      </c>
      <c r="AF178" s="184">
        <f>'EDIT TP'!$U$314</f>
        <v>0</v>
      </c>
      <c r="AG178" s="184">
        <f>'EDIT TP'!$U$315</f>
        <v>0</v>
      </c>
      <c r="AH178" s="184">
        <f>'EDIT TP'!$U$316</f>
        <v>0</v>
      </c>
      <c r="AI178" s="184">
        <f>'EDIT TP'!$U$317</f>
        <v>0</v>
      </c>
      <c r="AJ178" s="184">
        <f>'EDIT TP'!$U$318</f>
        <v>0</v>
      </c>
      <c r="AK178" s="184">
        <f>'EDIT TP'!$U$319</f>
        <v>0</v>
      </c>
      <c r="AL178" s="184">
        <f>'EDIT TP'!$U$320</f>
        <v>0</v>
      </c>
      <c r="AM178" s="184">
        <f>'EDIT TP'!$U$321</f>
        <v>0</v>
      </c>
      <c r="AN178" s="184">
        <f>'EDIT TP'!$U$322</f>
        <v>0</v>
      </c>
      <c r="AO178" s="184">
        <f>'EDIT TP'!$V$323</f>
        <v>0</v>
      </c>
    </row>
    <row r="179" spans="29:41">
      <c r="AC179" s="184"/>
      <c r="AD179" s="182">
        <v>32</v>
      </c>
      <c r="AE179" s="184">
        <f>'EDIT TP'!$Y$313</f>
        <v>0</v>
      </c>
      <c r="AF179" s="184">
        <f>'EDIT TP'!$Y$314</f>
        <v>0</v>
      </c>
      <c r="AG179" s="184">
        <f>'EDIT TP'!$Y$315</f>
        <v>0</v>
      </c>
      <c r="AH179" s="184">
        <f>'EDIT TP'!$Y$316</f>
        <v>0</v>
      </c>
      <c r="AI179" s="184">
        <f>'EDIT TP'!$Y$317</f>
        <v>0</v>
      </c>
      <c r="AJ179" s="184">
        <f>'EDIT TP'!$Y$318</f>
        <v>0</v>
      </c>
      <c r="AK179" s="184">
        <f>'EDIT TP'!$Y$319</f>
        <v>0</v>
      </c>
      <c r="AL179" s="184">
        <f>'EDIT TP'!$Y$320</f>
        <v>0</v>
      </c>
      <c r="AM179" s="184">
        <f>'EDIT TP'!$Y$321</f>
        <v>0</v>
      </c>
      <c r="AN179" s="184">
        <f>'EDIT TP'!$Y$322</f>
        <v>0</v>
      </c>
      <c r="AO179" s="184">
        <f>'EDIT TP'!$Z$323</f>
        <v>0</v>
      </c>
    </row>
    <row r="180" spans="29:41">
      <c r="AC180" s="181" t="s">
        <v>172</v>
      </c>
      <c r="AD180" s="182">
        <v>41</v>
      </c>
      <c r="AE180" s="184">
        <f>'EDIT TP'!$AD$313</f>
        <v>0</v>
      </c>
      <c r="AF180" s="184">
        <f>'EDIT TP'!$AD$314</f>
        <v>0</v>
      </c>
      <c r="AG180" s="184">
        <f>'EDIT TP'!$AD$315</f>
        <v>0</v>
      </c>
      <c r="AH180" s="184">
        <f>'EDIT TP'!$AD$316</f>
        <v>0</v>
      </c>
      <c r="AI180" s="184">
        <f>'EDIT TP'!$AD$317</f>
        <v>0</v>
      </c>
      <c r="AJ180" s="184">
        <f>'EDIT TP'!$AD$318</f>
        <v>0</v>
      </c>
      <c r="AK180" s="184">
        <f>'EDIT TP'!$AD$319</f>
        <v>0</v>
      </c>
      <c r="AL180" s="184">
        <f>'EDIT TP'!$AD$320</f>
        <v>0</v>
      </c>
      <c r="AM180" s="184">
        <f>'EDIT TP'!$AD$321</f>
        <v>0</v>
      </c>
      <c r="AN180" s="184">
        <f>'EDIT TP'!$AD$322</f>
        <v>0</v>
      </c>
      <c r="AO180" s="184">
        <f>'EDIT TP'!$AE$323</f>
        <v>0</v>
      </c>
    </row>
    <row r="181" spans="29:41">
      <c r="AC181" s="184"/>
      <c r="AD181" s="182">
        <v>42</v>
      </c>
      <c r="AE181" s="184">
        <f>'EDIT TP'!$AH$313</f>
        <v>0</v>
      </c>
      <c r="AF181" s="184">
        <f>'EDIT TP'!$AH$314</f>
        <v>0</v>
      </c>
      <c r="AG181" s="184">
        <f>'EDIT TP'!$AH$315</f>
        <v>0</v>
      </c>
      <c r="AH181" s="184">
        <f>'EDIT TP'!$AH$316</f>
        <v>0</v>
      </c>
      <c r="AI181" s="184">
        <f>'EDIT TP'!$AH$317</f>
        <v>0</v>
      </c>
      <c r="AJ181" s="184">
        <f>'EDIT TP'!$AH$318</f>
        <v>0</v>
      </c>
      <c r="AK181" s="184">
        <f>'EDIT TP'!$AH$319</f>
        <v>0</v>
      </c>
      <c r="AL181" s="184">
        <f>'EDIT TP'!$AH$320</f>
        <v>0</v>
      </c>
      <c r="AM181" s="184">
        <f>'EDIT TP'!$AH$321</f>
        <v>0</v>
      </c>
      <c r="AN181" s="184">
        <f>'EDIT TP'!$AH$322</f>
        <v>0</v>
      </c>
      <c r="AO181" s="184">
        <f>'EDIT TP'!$AI$323</f>
        <v>0</v>
      </c>
    </row>
    <row r="182" spans="29:41">
      <c r="AC182" s="181" t="s">
        <v>173</v>
      </c>
      <c r="AD182" s="182">
        <v>51</v>
      </c>
      <c r="AE182" s="184">
        <f>'EDIT TP'!$AM$313</f>
        <v>0</v>
      </c>
      <c r="AF182" s="184">
        <f>'EDIT TP'!$AM$314</f>
        <v>0</v>
      </c>
      <c r="AG182" s="184">
        <f>'EDIT TP'!$AM$315</f>
        <v>0</v>
      </c>
      <c r="AH182" s="184">
        <f>'EDIT TP'!$AM$316</f>
        <v>0</v>
      </c>
      <c r="AI182" s="184">
        <f>'EDIT TP'!$AM$317</f>
        <v>0</v>
      </c>
      <c r="AJ182" s="184">
        <f>'EDIT TP'!$AM$318</f>
        <v>0</v>
      </c>
      <c r="AK182" s="184">
        <f>'EDIT TP'!$AM$319</f>
        <v>0</v>
      </c>
      <c r="AL182" s="184">
        <f>'EDIT TP'!$AM$320</f>
        <v>0</v>
      </c>
      <c r="AM182" s="184">
        <f>'EDIT TP'!$AM$321</f>
        <v>0</v>
      </c>
      <c r="AN182" s="184">
        <f>'EDIT TP'!$AM$322</f>
        <v>0</v>
      </c>
      <c r="AO182" s="184">
        <f>'EDIT TP'!$AN$323</f>
        <v>0</v>
      </c>
    </row>
    <row r="183" spans="29:41">
      <c r="AC183" s="184"/>
      <c r="AD183" s="182">
        <v>52</v>
      </c>
      <c r="AE183" s="184">
        <f>'EDIT TP'!$AQ$313</f>
        <v>0</v>
      </c>
      <c r="AF183" s="184">
        <f>'EDIT TP'!$AQ$314</f>
        <v>0</v>
      </c>
      <c r="AG183" s="184">
        <f>'EDIT TP'!$AQ$315</f>
        <v>0</v>
      </c>
      <c r="AH183" s="184">
        <f>'EDIT TP'!$AQ$316</f>
        <v>0</v>
      </c>
      <c r="AI183" s="184">
        <f>'EDIT TP'!$AQ$317</f>
        <v>0</v>
      </c>
      <c r="AJ183" s="184">
        <f>'EDIT TP'!$AQ$318</f>
        <v>0</v>
      </c>
      <c r="AK183" s="184">
        <f>'EDIT TP'!$AQ$319</f>
        <v>0</v>
      </c>
      <c r="AL183" s="184">
        <f>'EDIT TP'!$AQ$320</f>
        <v>0</v>
      </c>
      <c r="AM183" s="184">
        <f>'EDIT TP'!$AQ$321</f>
        <v>0</v>
      </c>
      <c r="AN183" s="184">
        <f>'EDIT TP'!$AQ$322</f>
        <v>0</v>
      </c>
      <c r="AO183" s="184">
        <f>'EDIT TP'!$AR$323</f>
        <v>0</v>
      </c>
    </row>
    <row r="184" spans="29:41">
      <c r="AC184" s="181" t="s">
        <v>174</v>
      </c>
      <c r="AD184" s="182">
        <v>61</v>
      </c>
      <c r="AE184" s="184">
        <f>'EDIT TP'!$AV$313</f>
        <v>0</v>
      </c>
      <c r="AF184" s="184">
        <f>'EDIT TP'!$AV$314</f>
        <v>0</v>
      </c>
      <c r="AG184" s="184">
        <f>'EDIT TP'!$AV$315</f>
        <v>0</v>
      </c>
      <c r="AH184" s="184">
        <f>'EDIT TP'!$AV$316</f>
        <v>0</v>
      </c>
      <c r="AI184" s="184">
        <f>'EDIT TP'!$AV$317</f>
        <v>0</v>
      </c>
      <c r="AJ184" s="184">
        <f>'EDIT TP'!$AV$318</f>
        <v>0</v>
      </c>
      <c r="AK184" s="184">
        <f>'EDIT TP'!$AV$319</f>
        <v>0</v>
      </c>
      <c r="AL184" s="184">
        <f>'EDIT TP'!$AV$320</f>
        <v>0</v>
      </c>
      <c r="AM184" s="184">
        <f>'EDIT TP'!$AV$321</f>
        <v>0</v>
      </c>
      <c r="AN184" s="184">
        <f>'EDIT TP'!$AV$322</f>
        <v>0</v>
      </c>
      <c r="AO184" s="184">
        <f>'EDIT TP'!$AW$323</f>
        <v>0</v>
      </c>
    </row>
    <row r="185" spans="29:41">
      <c r="AC185" s="184"/>
      <c r="AD185" s="182">
        <v>62</v>
      </c>
      <c r="AE185" s="184">
        <f>'EDIT TP'!$AZ$313</f>
        <v>0</v>
      </c>
      <c r="AF185" s="184">
        <f>'EDIT TP'!$AZ$314</f>
        <v>0</v>
      </c>
      <c r="AG185" s="184">
        <f>'EDIT TP'!$AZ$315</f>
        <v>0</v>
      </c>
      <c r="AH185" s="184">
        <f>'EDIT TP'!$AZ$316</f>
        <v>0</v>
      </c>
      <c r="AI185" s="184">
        <f>'EDIT TP'!$AZ$317</f>
        <v>0</v>
      </c>
      <c r="AJ185" s="184">
        <f>'EDIT TP'!$AZ$318</f>
        <v>0</v>
      </c>
      <c r="AK185" s="184">
        <f>'EDIT TP'!$AZ$319</f>
        <v>0</v>
      </c>
      <c r="AL185" s="184">
        <f>'EDIT TP'!$AZ$320</f>
        <v>0</v>
      </c>
      <c r="AM185" s="184">
        <f>'EDIT TP'!$AZ$321</f>
        <v>0</v>
      </c>
      <c r="AN185" s="184">
        <f>'EDIT TP'!$AZ$322</f>
        <v>0</v>
      </c>
      <c r="AO185" s="184">
        <f>'EDIT TP'!$BA$323</f>
        <v>0</v>
      </c>
    </row>
    <row r="188" spans="29:41">
      <c r="AD188" s="478" t="str">
        <f>Mapel!C21</f>
        <v>Mulok 5</v>
      </c>
      <c r="AE188" s="478"/>
      <c r="AF188" s="478"/>
      <c r="AG188" s="478"/>
      <c r="AH188" s="478"/>
      <c r="AI188" s="478"/>
      <c r="AJ188" s="478"/>
      <c r="AK188" s="478"/>
      <c r="AL188" s="478"/>
      <c r="AM188" s="478"/>
      <c r="AN188" s="478"/>
    </row>
    <row r="190" spans="29:41">
      <c r="AC190" s="199" t="s">
        <v>201</v>
      </c>
      <c r="AD190" s="185" t="s">
        <v>202</v>
      </c>
      <c r="AE190" s="178" t="s">
        <v>216</v>
      </c>
      <c r="AF190" s="178" t="s">
        <v>217</v>
      </c>
      <c r="AG190" s="178" t="s">
        <v>218</v>
      </c>
      <c r="AH190" s="178" t="s">
        <v>219</v>
      </c>
      <c r="AI190" s="178" t="s">
        <v>220</v>
      </c>
      <c r="AJ190" s="178" t="s">
        <v>221</v>
      </c>
      <c r="AK190" s="178" t="s">
        <v>222</v>
      </c>
      <c r="AL190" s="178" t="s">
        <v>223</v>
      </c>
      <c r="AM190" s="178" t="s">
        <v>224</v>
      </c>
      <c r="AN190" s="178" t="s">
        <v>225</v>
      </c>
      <c r="AO190" s="185" t="s">
        <v>227</v>
      </c>
    </row>
    <row r="191" spans="29:41">
      <c r="AC191" s="181" t="s">
        <v>169</v>
      </c>
      <c r="AD191" s="182">
        <v>11</v>
      </c>
      <c r="AE191" s="184">
        <f>'EDIT TP'!$C$330</f>
        <v>0</v>
      </c>
      <c r="AF191" s="184">
        <f>'EDIT TP'!$C$331</f>
        <v>0</v>
      </c>
      <c r="AG191" s="184">
        <f>'EDIT TP'!$C$332</f>
        <v>0</v>
      </c>
      <c r="AH191" s="184">
        <f>'EDIT TP'!$C$333</f>
        <v>0</v>
      </c>
      <c r="AI191" s="184">
        <f>'EDIT TP'!$C$334</f>
        <v>0</v>
      </c>
      <c r="AJ191" s="184">
        <f>'EDIT TP'!$C$335</f>
        <v>0</v>
      </c>
      <c r="AK191" s="184">
        <f>'EDIT TP'!$C$336</f>
        <v>0</v>
      </c>
      <c r="AL191" s="184">
        <f>'EDIT TP'!$C$337</f>
        <v>0</v>
      </c>
      <c r="AM191" s="184">
        <f>'EDIT TP'!$C$338</f>
        <v>0</v>
      </c>
      <c r="AN191" s="184">
        <f>'EDIT TP'!$C$339</f>
        <v>0</v>
      </c>
      <c r="AO191" s="184">
        <f>'EDIT TP'!$D$340</f>
        <v>0</v>
      </c>
    </row>
    <row r="192" spans="29:41">
      <c r="AC192" s="184"/>
      <c r="AD192" s="182">
        <v>12</v>
      </c>
      <c r="AE192" s="184">
        <f>'EDIT TP'!$G$330</f>
        <v>0</v>
      </c>
      <c r="AF192" s="184">
        <f>'EDIT TP'!$G$331</f>
        <v>0</v>
      </c>
      <c r="AG192" s="184">
        <f>'EDIT TP'!$G$332</f>
        <v>0</v>
      </c>
      <c r="AH192" s="184">
        <f>'EDIT TP'!$G$333</f>
        <v>0</v>
      </c>
      <c r="AI192" s="184">
        <f>'EDIT TP'!$G$334</f>
        <v>0</v>
      </c>
      <c r="AJ192" s="184">
        <f>'EDIT TP'!$G$335</f>
        <v>0</v>
      </c>
      <c r="AK192" s="184">
        <f>'EDIT TP'!$G$336</f>
        <v>0</v>
      </c>
      <c r="AL192" s="184">
        <f>'EDIT TP'!$G$337</f>
        <v>0</v>
      </c>
      <c r="AM192" s="184">
        <f>'EDIT TP'!$G$338</f>
        <v>0</v>
      </c>
      <c r="AN192" s="184">
        <f>'EDIT TP'!$G$339</f>
        <v>0</v>
      </c>
      <c r="AO192" s="184">
        <f>'EDIT TP'!$H$340</f>
        <v>0</v>
      </c>
    </row>
    <row r="193" spans="29:41">
      <c r="AC193" s="181" t="s">
        <v>170</v>
      </c>
      <c r="AD193" s="182">
        <v>21</v>
      </c>
      <c r="AE193" s="184">
        <f>'EDIT TP'!$L$330</f>
        <v>0</v>
      </c>
      <c r="AF193" s="184">
        <f>'EDIT TP'!$L$331</f>
        <v>0</v>
      </c>
      <c r="AG193" s="184">
        <f>'EDIT TP'!$L$332</f>
        <v>0</v>
      </c>
      <c r="AH193" s="184">
        <f>'EDIT TP'!$L$333</f>
        <v>0</v>
      </c>
      <c r="AI193" s="184">
        <f>'EDIT TP'!$L$334</f>
        <v>0</v>
      </c>
      <c r="AJ193" s="184">
        <f>'EDIT TP'!$L$335</f>
        <v>0</v>
      </c>
      <c r="AK193" s="184">
        <f>'EDIT TP'!$L$336</f>
        <v>0</v>
      </c>
      <c r="AL193" s="184">
        <f>'EDIT TP'!$L$337</f>
        <v>0</v>
      </c>
      <c r="AM193" s="184">
        <f>'EDIT TP'!$L$338</f>
        <v>0</v>
      </c>
      <c r="AN193" s="184">
        <f>'EDIT TP'!$L$339</f>
        <v>0</v>
      </c>
      <c r="AO193" s="184">
        <f>'EDIT TP'!$M$340</f>
        <v>0</v>
      </c>
    </row>
    <row r="194" spans="29:41">
      <c r="AC194" s="184"/>
      <c r="AD194" s="182">
        <v>22</v>
      </c>
      <c r="AE194" s="184">
        <f>'EDIT TP'!$P$330</f>
        <v>0</v>
      </c>
      <c r="AF194" s="184">
        <f>'EDIT TP'!$P$331</f>
        <v>0</v>
      </c>
      <c r="AG194" s="184">
        <f>'EDIT TP'!$P$332</f>
        <v>0</v>
      </c>
      <c r="AH194" s="184">
        <f>'EDIT TP'!$P$333</f>
        <v>0</v>
      </c>
      <c r="AI194" s="184">
        <f>'EDIT TP'!$P$334</f>
        <v>0</v>
      </c>
      <c r="AJ194" s="184">
        <f>'EDIT TP'!$P$335</f>
        <v>0</v>
      </c>
      <c r="AK194" s="184">
        <f>'EDIT TP'!$P$336</f>
        <v>0</v>
      </c>
      <c r="AL194" s="184">
        <f>'EDIT TP'!$P$337</f>
        <v>0</v>
      </c>
      <c r="AM194" s="184">
        <f>'EDIT TP'!$P$338</f>
        <v>0</v>
      </c>
      <c r="AN194" s="184">
        <f>'EDIT TP'!$P$339</f>
        <v>0</v>
      </c>
      <c r="AO194" s="184">
        <f>'EDIT TP'!$Q$340</f>
        <v>0</v>
      </c>
    </row>
    <row r="195" spans="29:41">
      <c r="AC195" s="181" t="s">
        <v>171</v>
      </c>
      <c r="AD195" s="182">
        <v>31</v>
      </c>
      <c r="AE195" s="184">
        <f>'EDIT TP'!$U$330</f>
        <v>0</v>
      </c>
      <c r="AF195" s="184">
        <f>'EDIT TP'!$U$331</f>
        <v>0</v>
      </c>
      <c r="AG195" s="184">
        <f>'EDIT TP'!$U$332</f>
        <v>0</v>
      </c>
      <c r="AH195" s="184">
        <f>'EDIT TP'!$U$333</f>
        <v>0</v>
      </c>
      <c r="AI195" s="184">
        <f>'EDIT TP'!$U$334</f>
        <v>0</v>
      </c>
      <c r="AJ195" s="184">
        <f>'EDIT TP'!$U$335</f>
        <v>0</v>
      </c>
      <c r="AK195" s="184">
        <f>'EDIT TP'!$U$336</f>
        <v>0</v>
      </c>
      <c r="AL195" s="184">
        <f>'EDIT TP'!$U$337</f>
        <v>0</v>
      </c>
      <c r="AM195" s="184">
        <f>'EDIT TP'!$U$338</f>
        <v>0</v>
      </c>
      <c r="AN195" s="184">
        <f>'EDIT TP'!$U$339</f>
        <v>0</v>
      </c>
      <c r="AO195" s="184">
        <f>'EDIT TP'!$V$340</f>
        <v>0</v>
      </c>
    </row>
    <row r="196" spans="29:41">
      <c r="AC196" s="184"/>
      <c r="AD196" s="182">
        <v>32</v>
      </c>
      <c r="AE196" s="184">
        <f>'EDIT TP'!$Y$330</f>
        <v>0</v>
      </c>
      <c r="AF196" s="184">
        <f>'EDIT TP'!$Y$331</f>
        <v>0</v>
      </c>
      <c r="AG196" s="184">
        <f>'EDIT TP'!$Y$332</f>
        <v>0</v>
      </c>
      <c r="AH196" s="184">
        <f>'EDIT TP'!$Y$333</f>
        <v>0</v>
      </c>
      <c r="AI196" s="184">
        <f>'EDIT TP'!$Y$334</f>
        <v>0</v>
      </c>
      <c r="AJ196" s="184">
        <f>'EDIT TP'!$Y$335</f>
        <v>0</v>
      </c>
      <c r="AK196" s="184">
        <f>'EDIT TP'!$Y$336</f>
        <v>0</v>
      </c>
      <c r="AL196" s="184">
        <f>'EDIT TP'!$Y$337</f>
        <v>0</v>
      </c>
      <c r="AM196" s="184">
        <f>'EDIT TP'!$Y$338</f>
        <v>0</v>
      </c>
      <c r="AN196" s="184">
        <f>'EDIT TP'!$Y$339</f>
        <v>0</v>
      </c>
      <c r="AO196" s="184">
        <f>'EDIT TP'!$Z$340</f>
        <v>0</v>
      </c>
    </row>
    <row r="197" spans="29:41">
      <c r="AC197" s="181" t="s">
        <v>172</v>
      </c>
      <c r="AD197" s="182">
        <v>41</v>
      </c>
      <c r="AE197" s="184">
        <f>'EDIT TP'!$AD$330</f>
        <v>0</v>
      </c>
      <c r="AF197" s="184">
        <f>'EDIT TP'!$AD$331</f>
        <v>0</v>
      </c>
      <c r="AG197" s="184">
        <f>'EDIT TP'!$AD$332</f>
        <v>0</v>
      </c>
      <c r="AH197" s="184">
        <f>'EDIT TP'!$AD$333</f>
        <v>0</v>
      </c>
      <c r="AI197" s="184">
        <f>'EDIT TP'!$AD$334</f>
        <v>0</v>
      </c>
      <c r="AJ197" s="184">
        <f>'EDIT TP'!$AD$335</f>
        <v>0</v>
      </c>
      <c r="AK197" s="184">
        <f>'EDIT TP'!$AD$336</f>
        <v>0</v>
      </c>
      <c r="AL197" s="184">
        <f>'EDIT TP'!$AD$337</f>
        <v>0</v>
      </c>
      <c r="AM197" s="184">
        <f>'EDIT TP'!$AD$338</f>
        <v>0</v>
      </c>
      <c r="AN197" s="184">
        <f>'EDIT TP'!$AD$339</f>
        <v>0</v>
      </c>
      <c r="AO197" s="184">
        <f>'EDIT TP'!$AE$340</f>
        <v>0</v>
      </c>
    </row>
    <row r="198" spans="29:41">
      <c r="AC198" s="184"/>
      <c r="AD198" s="182">
        <v>42</v>
      </c>
      <c r="AE198" s="184">
        <f>'EDIT TP'!$AH$330</f>
        <v>0</v>
      </c>
      <c r="AF198" s="184">
        <f>'EDIT TP'!$AH$331</f>
        <v>0</v>
      </c>
      <c r="AG198" s="184">
        <f>'EDIT TP'!$AH$332</f>
        <v>0</v>
      </c>
      <c r="AH198" s="184">
        <f>'EDIT TP'!$AH$333</f>
        <v>0</v>
      </c>
      <c r="AI198" s="184">
        <f>'EDIT TP'!$AH$334</f>
        <v>0</v>
      </c>
      <c r="AJ198" s="184">
        <f>'EDIT TP'!$AH$335</f>
        <v>0</v>
      </c>
      <c r="AK198" s="184">
        <f>'EDIT TP'!$AH$336</f>
        <v>0</v>
      </c>
      <c r="AL198" s="184">
        <f>'EDIT TP'!$AH$337</f>
        <v>0</v>
      </c>
      <c r="AM198" s="184">
        <f>'EDIT TP'!$AH$338</f>
        <v>0</v>
      </c>
      <c r="AN198" s="184">
        <f>'EDIT TP'!$AH$339</f>
        <v>0</v>
      </c>
      <c r="AO198" s="184">
        <f>'EDIT TP'!$AI$340</f>
        <v>0</v>
      </c>
    </row>
    <row r="199" spans="29:41">
      <c r="AC199" s="181" t="s">
        <v>173</v>
      </c>
      <c r="AD199" s="182">
        <v>51</v>
      </c>
      <c r="AE199" s="184">
        <f>'EDIT TP'!$AM$330</f>
        <v>0</v>
      </c>
      <c r="AF199" s="184">
        <f>'EDIT TP'!$AM$331</f>
        <v>0</v>
      </c>
      <c r="AG199" s="184">
        <f>'EDIT TP'!$AM$332</f>
        <v>0</v>
      </c>
      <c r="AH199" s="184">
        <f>'EDIT TP'!$AM$333</f>
        <v>0</v>
      </c>
      <c r="AI199" s="184">
        <f>'EDIT TP'!$AM$334</f>
        <v>0</v>
      </c>
      <c r="AJ199" s="184">
        <f>'EDIT TP'!$AM$335</f>
        <v>0</v>
      </c>
      <c r="AK199" s="184">
        <f>'EDIT TP'!$AM$336</f>
        <v>0</v>
      </c>
      <c r="AL199" s="184">
        <f>'EDIT TP'!$AM$337</f>
        <v>0</v>
      </c>
      <c r="AM199" s="184">
        <f>'EDIT TP'!$AM$338</f>
        <v>0</v>
      </c>
      <c r="AN199" s="184">
        <f>'EDIT TP'!$AM$339</f>
        <v>0</v>
      </c>
      <c r="AO199" s="184">
        <f>'EDIT TP'!$AN$340</f>
        <v>0</v>
      </c>
    </row>
    <row r="200" spans="29:41">
      <c r="AC200" s="184"/>
      <c r="AD200" s="182">
        <v>52</v>
      </c>
      <c r="AE200" s="184">
        <f>'EDIT TP'!$AQ$330</f>
        <v>0</v>
      </c>
      <c r="AF200" s="184">
        <f>'EDIT TP'!$AQ$331</f>
        <v>0</v>
      </c>
      <c r="AG200" s="184">
        <f>'EDIT TP'!$AQ$332</f>
        <v>0</v>
      </c>
      <c r="AH200" s="184">
        <f>'EDIT TP'!$AQ$333</f>
        <v>0</v>
      </c>
      <c r="AI200" s="184">
        <f>'EDIT TP'!$AQ$334</f>
        <v>0</v>
      </c>
      <c r="AJ200" s="184">
        <f>'EDIT TP'!$AQ$335</f>
        <v>0</v>
      </c>
      <c r="AK200" s="184">
        <f>'EDIT TP'!$AQ$336</f>
        <v>0</v>
      </c>
      <c r="AL200" s="184">
        <f>'EDIT TP'!$AQ$337</f>
        <v>0</v>
      </c>
      <c r="AM200" s="184">
        <f>'EDIT TP'!$AQ$338</f>
        <v>0</v>
      </c>
      <c r="AN200" s="184">
        <f>'EDIT TP'!$AQ$339</f>
        <v>0</v>
      </c>
      <c r="AO200" s="184">
        <f>'EDIT TP'!$AR$340</f>
        <v>0</v>
      </c>
    </row>
    <row r="201" spans="29:41">
      <c r="AC201" s="181" t="s">
        <v>174</v>
      </c>
      <c r="AD201" s="182">
        <v>61</v>
      </c>
      <c r="AE201" s="184">
        <f>'EDIT TP'!$AV$330</f>
        <v>0</v>
      </c>
      <c r="AF201" s="184">
        <f>'EDIT TP'!$AV$331</f>
        <v>0</v>
      </c>
      <c r="AG201" s="184">
        <f>'EDIT TP'!$AV$332</f>
        <v>0</v>
      </c>
      <c r="AH201" s="184">
        <f>'EDIT TP'!$AV$333</f>
        <v>0</v>
      </c>
      <c r="AI201" s="184">
        <f>'EDIT TP'!$AV$334</f>
        <v>0</v>
      </c>
      <c r="AJ201" s="184">
        <f>'EDIT TP'!$AV$335</f>
        <v>0</v>
      </c>
      <c r="AK201" s="184">
        <f>'EDIT TP'!$AV$336</f>
        <v>0</v>
      </c>
      <c r="AL201" s="184">
        <f>'EDIT TP'!$AV$337</f>
        <v>0</v>
      </c>
      <c r="AM201" s="184">
        <f>'EDIT TP'!$AV$338</f>
        <v>0</v>
      </c>
      <c r="AN201" s="184">
        <f>'EDIT TP'!$AV$339</f>
        <v>0</v>
      </c>
      <c r="AO201" s="184">
        <f>'EDIT TP'!$AW$340</f>
        <v>0</v>
      </c>
    </row>
    <row r="202" spans="29:41">
      <c r="AC202" s="184"/>
      <c r="AD202" s="182">
        <v>62</v>
      </c>
      <c r="AE202" s="184">
        <f>'EDIT TP'!$AZ$330</f>
        <v>0</v>
      </c>
      <c r="AF202" s="184">
        <f>'EDIT TP'!$AZ$331</f>
        <v>0</v>
      </c>
      <c r="AG202" s="184">
        <f>'EDIT TP'!$AZ$332</f>
        <v>0</v>
      </c>
      <c r="AH202" s="184">
        <f>'EDIT TP'!$AZ$333</f>
        <v>0</v>
      </c>
      <c r="AI202" s="184">
        <f>'EDIT TP'!$AZ$334</f>
        <v>0</v>
      </c>
      <c r="AJ202" s="184">
        <f>'EDIT TP'!$AZ$335</f>
        <v>0</v>
      </c>
      <c r="AK202" s="184">
        <f>'EDIT TP'!$AZ$336</f>
        <v>0</v>
      </c>
      <c r="AL202" s="184">
        <f>'EDIT TP'!$AZ$337</f>
        <v>0</v>
      </c>
      <c r="AM202" s="184">
        <f>'EDIT TP'!$AZ$338</f>
        <v>0</v>
      </c>
      <c r="AN202" s="184">
        <f>'EDIT TP'!$AZ$339</f>
        <v>0</v>
      </c>
      <c r="AO202" s="184">
        <f>'EDIT TP'!$BA$340</f>
        <v>0</v>
      </c>
    </row>
  </sheetData>
  <mergeCells count="27">
    <mergeCell ref="BF1:BP1"/>
    <mergeCell ref="BF18:BP18"/>
    <mergeCell ref="BF35:BP35"/>
    <mergeCell ref="AD103:AN103"/>
    <mergeCell ref="AD120:AN120"/>
    <mergeCell ref="AR1:BB1"/>
    <mergeCell ref="AR18:BB18"/>
    <mergeCell ref="AR35:BB35"/>
    <mergeCell ref="AR52:BB52"/>
    <mergeCell ref="AR69:BB69"/>
    <mergeCell ref="AD18:AN18"/>
    <mergeCell ref="AD35:AN35"/>
    <mergeCell ref="AD52:AN52"/>
    <mergeCell ref="AD69:AN69"/>
    <mergeCell ref="AD86:AN86"/>
    <mergeCell ref="AD1:AN1"/>
    <mergeCell ref="A1:H1"/>
    <mergeCell ref="A3:B3"/>
    <mergeCell ref="D3:E3"/>
    <mergeCell ref="G3:H3"/>
    <mergeCell ref="J3:J4"/>
    <mergeCell ref="AD137:AN137"/>
    <mergeCell ref="AD154:AN154"/>
    <mergeCell ref="AD171:AN171"/>
    <mergeCell ref="AD188:AN188"/>
    <mergeCell ref="K3:O3"/>
    <mergeCell ref="P3:R3"/>
  </mergeCells>
  <phoneticPr fontId="25" type="noConversion"/>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16"/>
  <sheetViews>
    <sheetView workbookViewId="0">
      <selection activeCell="C10" sqref="C10"/>
    </sheetView>
  </sheetViews>
  <sheetFormatPr defaultColWidth="8.85546875" defaultRowHeight="15"/>
  <cols>
    <col min="1" max="1" width="8.85546875" style="8"/>
    <col min="2" max="2" width="40.85546875" style="8" bestFit="1" customWidth="1"/>
    <col min="3" max="3" width="37.85546875" style="8" bestFit="1" customWidth="1"/>
    <col min="4" max="4" width="5.42578125" style="8" bestFit="1" customWidth="1"/>
    <col min="5" max="16384" width="8.85546875" style="8"/>
  </cols>
  <sheetData>
    <row r="2" spans="2:4">
      <c r="B2" s="8" t="s">
        <v>138</v>
      </c>
      <c r="C2" s="8" t="s">
        <v>139</v>
      </c>
      <c r="D2" s="8" t="s">
        <v>122</v>
      </c>
    </row>
    <row r="3" spans="2:4">
      <c r="B3" s="8" t="s">
        <v>130</v>
      </c>
      <c r="C3" s="8" t="s">
        <v>127</v>
      </c>
    </row>
    <row r="4" spans="2:4">
      <c r="B4" s="8" t="s">
        <v>140</v>
      </c>
      <c r="C4" s="8" t="s">
        <v>141</v>
      </c>
    </row>
    <row r="5" spans="2:4">
      <c r="B5" s="8" t="s">
        <v>132</v>
      </c>
      <c r="C5" s="8" t="s">
        <v>142</v>
      </c>
    </row>
    <row r="6" spans="2:4">
      <c r="B6" s="8" t="s">
        <v>143</v>
      </c>
      <c r="C6" s="8" t="s">
        <v>144</v>
      </c>
    </row>
    <row r="7" spans="2:4">
      <c r="B7" s="8" t="s">
        <v>145</v>
      </c>
      <c r="C7" s="233" t="s">
        <v>353</v>
      </c>
    </row>
    <row r="8" spans="2:4">
      <c r="B8" s="8" t="s">
        <v>146</v>
      </c>
      <c r="C8" s="8" t="s">
        <v>147</v>
      </c>
    </row>
    <row r="9" spans="2:4">
      <c r="B9" s="8" t="s">
        <v>148</v>
      </c>
      <c r="C9" s="8" t="s">
        <v>149</v>
      </c>
    </row>
    <row r="10" spans="2:4">
      <c r="B10" s="8" t="s">
        <v>128</v>
      </c>
      <c r="C10" s="8" t="s">
        <v>150</v>
      </c>
    </row>
    <row r="11" spans="2:4">
      <c r="C11" s="8" t="s">
        <v>151</v>
      </c>
    </row>
    <row r="13" spans="2:4">
      <c r="B13" s="8" t="s">
        <v>152</v>
      </c>
    </row>
    <row r="16" spans="2:4">
      <c r="C16" s="8" t="s">
        <v>153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J29"/>
  <sheetViews>
    <sheetView showGridLines="0" zoomScale="130" zoomScaleNormal="130" workbookViewId="0">
      <pane ySplit="1" topLeftCell="A2" activePane="bottomLeft" state="frozen"/>
      <selection pane="bottomLeft" activeCell="A6" sqref="A6"/>
    </sheetView>
  </sheetViews>
  <sheetFormatPr defaultColWidth="0" defaultRowHeight="15" zeroHeight="1"/>
  <cols>
    <col min="1" max="1" width="19.85546875" style="8" customWidth="1"/>
    <col min="2" max="2" width="1.85546875" style="8" customWidth="1"/>
    <col min="3" max="4" width="8.85546875" style="8" customWidth="1"/>
    <col min="5" max="5" width="2.5703125" style="8" customWidth="1"/>
    <col min="6" max="7" width="8.85546875" style="8" customWidth="1"/>
    <col min="8" max="8" width="2.5703125" style="8" customWidth="1"/>
    <col min="9" max="10" width="8.85546875" style="8" customWidth="1"/>
    <col min="11" max="11" width="2.5703125" style="8" customWidth="1"/>
    <col min="12" max="15" width="8.85546875" style="8" customWidth="1"/>
    <col min="16" max="16" width="2.5703125" style="8" customWidth="1"/>
    <col min="17" max="20" width="8.85546875" style="8" hidden="1" customWidth="1"/>
    <col min="21" max="21" width="2.5703125" style="8" hidden="1" customWidth="1"/>
    <col min="22" max="25" width="8.85546875" style="8" hidden="1" customWidth="1"/>
    <col min="26" max="26" width="2.5703125" style="8" hidden="1" customWidth="1"/>
    <col min="27" max="30" width="8.85546875" style="8" hidden="1" customWidth="1"/>
    <col min="31" max="31" width="2.5703125" style="8" hidden="1" customWidth="1"/>
    <col min="32" max="35" width="8.85546875" style="8" hidden="1" customWidth="1"/>
    <col min="36" max="36" width="3.140625" style="8" hidden="1" customWidth="1"/>
    <col min="37" max="16384" width="8.85546875" style="8" hidden="1"/>
  </cols>
  <sheetData>
    <row r="1" spans="1:36" ht="45" customHeight="1">
      <c r="A1" s="206"/>
      <c r="B1" s="235"/>
      <c r="C1" s="247" t="s">
        <v>368</v>
      </c>
      <c r="D1" s="235"/>
      <c r="E1" s="235"/>
      <c r="F1" s="235"/>
      <c r="G1" s="235"/>
      <c r="H1" s="235"/>
      <c r="I1" s="235"/>
      <c r="J1" s="235"/>
      <c r="K1" s="235"/>
      <c r="L1" s="235"/>
      <c r="M1" s="235"/>
      <c r="N1" s="235"/>
      <c r="O1" s="235"/>
      <c r="P1" s="235"/>
      <c r="Q1" s="235"/>
      <c r="R1" s="235"/>
      <c r="S1" s="235"/>
      <c r="T1" s="235"/>
      <c r="U1" s="235"/>
      <c r="V1" s="235"/>
      <c r="W1" s="235"/>
      <c r="X1" s="235"/>
      <c r="Y1" s="235"/>
      <c r="Z1" s="235"/>
      <c r="AA1" s="235"/>
      <c r="AB1" s="235"/>
      <c r="AC1" s="235"/>
      <c r="AD1" s="235"/>
      <c r="AE1" s="235"/>
      <c r="AF1" s="235"/>
      <c r="AG1" s="235"/>
      <c r="AH1" s="235"/>
      <c r="AI1" s="235"/>
      <c r="AJ1" s="235"/>
    </row>
    <row r="2" spans="1:36" ht="18" customHeight="1">
      <c r="A2" s="206"/>
      <c r="B2" s="244"/>
      <c r="C2" s="245" t="s">
        <v>896</v>
      </c>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c r="AJ2" s="244"/>
    </row>
    <row r="3" spans="1:36" ht="16.5">
      <c r="A3" s="206"/>
      <c r="B3" s="203"/>
      <c r="C3" s="486" t="s">
        <v>131</v>
      </c>
      <c r="D3" s="486"/>
      <c r="E3" s="204"/>
      <c r="F3" s="486" t="s">
        <v>123</v>
      </c>
      <c r="G3" s="486"/>
      <c r="H3" s="204"/>
      <c r="I3" s="486" t="s">
        <v>122</v>
      </c>
      <c r="J3" s="486"/>
      <c r="K3" s="205"/>
      <c r="L3" s="486" t="s">
        <v>121</v>
      </c>
      <c r="M3" s="486"/>
      <c r="N3" s="486"/>
      <c r="O3" s="486"/>
      <c r="P3" s="205"/>
      <c r="Q3" s="486" t="s">
        <v>120</v>
      </c>
      <c r="R3" s="486"/>
      <c r="S3" s="486"/>
      <c r="T3" s="486"/>
      <c r="U3" s="204"/>
      <c r="V3" s="486" t="s">
        <v>119</v>
      </c>
      <c r="W3" s="486"/>
      <c r="X3" s="486"/>
      <c r="Y3" s="486"/>
      <c r="Z3" s="204"/>
      <c r="AA3" s="486" t="s">
        <v>118</v>
      </c>
      <c r="AB3" s="486"/>
      <c r="AC3" s="486"/>
      <c r="AD3" s="486"/>
      <c r="AE3" s="204"/>
      <c r="AF3" s="486" t="s">
        <v>117</v>
      </c>
      <c r="AG3" s="486"/>
      <c r="AH3" s="486"/>
      <c r="AI3" s="486"/>
      <c r="AJ3" s="203"/>
    </row>
    <row r="4" spans="1:36" ht="17.25" thickBot="1">
      <c r="A4" s="206"/>
      <c r="B4" s="205"/>
      <c r="C4" s="486"/>
      <c r="D4" s="486"/>
      <c r="E4" s="205"/>
      <c r="F4" s="486"/>
      <c r="G4" s="486"/>
      <c r="H4" s="205"/>
      <c r="I4" s="486"/>
      <c r="J4" s="486"/>
      <c r="K4" s="205"/>
      <c r="L4" s="486"/>
      <c r="M4" s="486"/>
      <c r="N4" s="486"/>
      <c r="O4" s="486"/>
      <c r="P4" s="205"/>
      <c r="Q4" s="486"/>
      <c r="R4" s="486"/>
      <c r="S4" s="486"/>
      <c r="T4" s="486"/>
      <c r="U4" s="205"/>
      <c r="V4" s="486"/>
      <c r="W4" s="486"/>
      <c r="X4" s="486"/>
      <c r="Y4" s="486"/>
      <c r="Z4" s="205"/>
      <c r="AA4" s="486"/>
      <c r="AB4" s="486"/>
      <c r="AC4" s="486"/>
      <c r="AD4" s="486"/>
      <c r="AE4" s="205"/>
      <c r="AF4" s="486"/>
      <c r="AG4" s="486"/>
      <c r="AH4" s="486"/>
      <c r="AI4" s="486"/>
      <c r="AJ4" s="203"/>
    </row>
    <row r="5" spans="1:36" ht="18.75">
      <c r="A5" s="246" t="s">
        <v>370</v>
      </c>
      <c r="B5" s="205"/>
      <c r="C5" s="487"/>
      <c r="D5" s="488"/>
      <c r="E5" s="205"/>
      <c r="F5" s="487"/>
      <c r="G5" s="488"/>
      <c r="H5" s="205"/>
      <c r="I5" s="487"/>
      <c r="J5" s="488"/>
      <c r="K5" s="205"/>
      <c r="L5" s="487"/>
      <c r="M5" s="511"/>
      <c r="N5" s="511"/>
      <c r="O5" s="488"/>
      <c r="P5" s="205"/>
      <c r="Q5" s="493"/>
      <c r="R5" s="516"/>
      <c r="S5" s="516"/>
      <c r="T5" s="494"/>
      <c r="U5" s="205"/>
      <c r="V5" s="493"/>
      <c r="W5" s="516"/>
      <c r="X5" s="516"/>
      <c r="Y5" s="494"/>
      <c r="Z5" s="205"/>
      <c r="AA5" s="493"/>
      <c r="AB5" s="516"/>
      <c r="AC5" s="516"/>
      <c r="AD5" s="494"/>
      <c r="AE5" s="205"/>
      <c r="AF5" s="493"/>
      <c r="AG5" s="516"/>
      <c r="AH5" s="516"/>
      <c r="AI5" s="494"/>
      <c r="AJ5" s="206"/>
    </row>
    <row r="6" spans="1:36" ht="16.5">
      <c r="A6" s="388" t="s">
        <v>369</v>
      </c>
      <c r="B6" s="205"/>
      <c r="C6" s="489"/>
      <c r="D6" s="490"/>
      <c r="E6" s="205"/>
      <c r="F6" s="489"/>
      <c r="G6" s="490"/>
      <c r="H6" s="205"/>
      <c r="I6" s="489"/>
      <c r="J6" s="490"/>
      <c r="K6" s="205"/>
      <c r="L6" s="489"/>
      <c r="M6" s="512"/>
      <c r="N6" s="512"/>
      <c r="O6" s="490"/>
      <c r="P6" s="205"/>
      <c r="Q6" s="495"/>
      <c r="R6" s="517"/>
      <c r="S6" s="517"/>
      <c r="T6" s="496"/>
      <c r="U6" s="205"/>
      <c r="V6" s="495"/>
      <c r="W6" s="517"/>
      <c r="X6" s="517"/>
      <c r="Y6" s="496"/>
      <c r="Z6" s="205"/>
      <c r="AA6" s="495"/>
      <c r="AB6" s="517"/>
      <c r="AC6" s="517"/>
      <c r="AD6" s="496"/>
      <c r="AE6" s="205"/>
      <c r="AF6" s="495"/>
      <c r="AG6" s="517"/>
      <c r="AH6" s="517"/>
      <c r="AI6" s="496"/>
      <c r="AJ6" s="206"/>
    </row>
    <row r="7" spans="1:36" ht="15" customHeight="1" thickBot="1">
      <c r="A7" s="236"/>
      <c r="B7" s="205"/>
      <c r="C7" s="491"/>
      <c r="D7" s="492"/>
      <c r="E7" s="205"/>
      <c r="F7" s="491"/>
      <c r="G7" s="492"/>
      <c r="H7" s="205"/>
      <c r="I7" s="491"/>
      <c r="J7" s="492"/>
      <c r="K7" s="205"/>
      <c r="L7" s="491"/>
      <c r="M7" s="513"/>
      <c r="N7" s="513"/>
      <c r="O7" s="492"/>
      <c r="P7" s="205"/>
      <c r="Q7" s="497"/>
      <c r="R7" s="518"/>
      <c r="S7" s="518"/>
      <c r="T7" s="498"/>
      <c r="U7" s="205"/>
      <c r="V7" s="497"/>
      <c r="W7" s="518"/>
      <c r="X7" s="518"/>
      <c r="Y7" s="498"/>
      <c r="Z7" s="205"/>
      <c r="AA7" s="497"/>
      <c r="AB7" s="518"/>
      <c r="AC7" s="518"/>
      <c r="AD7" s="498"/>
      <c r="AE7" s="205"/>
      <c r="AF7" s="497"/>
      <c r="AG7" s="518"/>
      <c r="AH7" s="518"/>
      <c r="AI7" s="498"/>
      <c r="AJ7" s="206"/>
    </row>
    <row r="8" spans="1:36" ht="16.5">
      <c r="A8" s="236"/>
      <c r="B8" s="205"/>
      <c r="C8" s="505" t="s">
        <v>129</v>
      </c>
      <c r="D8" s="505"/>
      <c r="E8" s="205"/>
      <c r="F8" s="486" t="s">
        <v>123</v>
      </c>
      <c r="G8" s="486"/>
      <c r="H8" s="205"/>
      <c r="I8" s="505" t="s">
        <v>122</v>
      </c>
      <c r="J8" s="505"/>
      <c r="K8" s="205"/>
      <c r="L8" s="514" t="s">
        <v>121</v>
      </c>
      <c r="M8" s="514"/>
      <c r="N8" s="514"/>
      <c r="O8" s="514"/>
      <c r="P8" s="205"/>
      <c r="Q8" s="514" t="s">
        <v>120</v>
      </c>
      <c r="R8" s="514"/>
      <c r="S8" s="514"/>
      <c r="T8" s="514"/>
      <c r="U8" s="205"/>
      <c r="V8" s="514" t="s">
        <v>119</v>
      </c>
      <c r="W8" s="514"/>
      <c r="X8" s="514"/>
      <c r="Y8" s="514"/>
      <c r="Z8" s="205"/>
      <c r="AA8" s="514" t="s">
        <v>118</v>
      </c>
      <c r="AB8" s="514"/>
      <c r="AC8" s="514"/>
      <c r="AD8" s="514"/>
      <c r="AE8" s="205"/>
      <c r="AF8" s="514" t="s">
        <v>117</v>
      </c>
      <c r="AG8" s="514"/>
      <c r="AH8" s="514"/>
      <c r="AI8" s="514"/>
      <c r="AJ8" s="203"/>
    </row>
    <row r="9" spans="1:36" ht="17.25" thickBot="1">
      <c r="A9" s="236"/>
      <c r="B9" s="205"/>
      <c r="C9" s="506"/>
      <c r="D9" s="506"/>
      <c r="E9" s="205"/>
      <c r="F9" s="486"/>
      <c r="G9" s="486"/>
      <c r="H9" s="205"/>
      <c r="I9" s="506"/>
      <c r="J9" s="506"/>
      <c r="K9" s="205"/>
      <c r="L9" s="515"/>
      <c r="M9" s="515"/>
      <c r="N9" s="515"/>
      <c r="O9" s="515"/>
      <c r="P9" s="205"/>
      <c r="Q9" s="515"/>
      <c r="R9" s="515"/>
      <c r="S9" s="515"/>
      <c r="T9" s="515"/>
      <c r="U9" s="205"/>
      <c r="V9" s="515"/>
      <c r="W9" s="515"/>
      <c r="X9" s="515"/>
      <c r="Y9" s="515"/>
      <c r="Z9" s="205"/>
      <c r="AA9" s="515"/>
      <c r="AB9" s="515"/>
      <c r="AC9" s="515"/>
      <c r="AD9" s="515"/>
      <c r="AE9" s="205"/>
      <c r="AF9" s="515"/>
      <c r="AG9" s="515"/>
      <c r="AH9" s="515"/>
      <c r="AI9" s="515"/>
      <c r="AJ9" s="203"/>
    </row>
    <row r="10" spans="1:36" ht="14.45" customHeight="1">
      <c r="A10" s="236"/>
      <c r="B10" s="205"/>
      <c r="C10" s="487"/>
      <c r="D10" s="488"/>
      <c r="E10" s="205"/>
      <c r="F10" s="487"/>
      <c r="G10" s="488"/>
      <c r="H10" s="205"/>
      <c r="I10" s="487"/>
      <c r="J10" s="488"/>
      <c r="K10" s="205"/>
      <c r="L10" s="487"/>
      <c r="M10" s="511"/>
      <c r="N10" s="511"/>
      <c r="O10" s="488"/>
      <c r="P10" s="205"/>
      <c r="Q10" s="493"/>
      <c r="R10" s="516"/>
      <c r="S10" s="516"/>
      <c r="T10" s="494"/>
      <c r="U10" s="205"/>
      <c r="V10" s="493"/>
      <c r="W10" s="516"/>
      <c r="X10" s="516"/>
      <c r="Y10" s="494"/>
      <c r="Z10" s="205"/>
      <c r="AA10" s="493"/>
      <c r="AB10" s="516"/>
      <c r="AC10" s="516"/>
      <c r="AD10" s="494"/>
      <c r="AE10" s="205"/>
      <c r="AF10" s="493"/>
      <c r="AG10" s="516"/>
      <c r="AH10" s="516"/>
      <c r="AI10" s="494"/>
      <c r="AJ10" s="206"/>
    </row>
    <row r="11" spans="1:36" ht="16.5">
      <c r="A11" s="236"/>
      <c r="B11" s="205"/>
      <c r="C11" s="489"/>
      <c r="D11" s="490"/>
      <c r="E11" s="205"/>
      <c r="F11" s="489"/>
      <c r="G11" s="490"/>
      <c r="H11" s="205"/>
      <c r="I11" s="489"/>
      <c r="J11" s="490"/>
      <c r="K11" s="205"/>
      <c r="L11" s="489"/>
      <c r="M11" s="512"/>
      <c r="N11" s="512"/>
      <c r="O11" s="490"/>
      <c r="P11" s="205"/>
      <c r="Q11" s="495"/>
      <c r="R11" s="517"/>
      <c r="S11" s="517"/>
      <c r="T11" s="496"/>
      <c r="U11" s="205"/>
      <c r="V11" s="495"/>
      <c r="W11" s="517"/>
      <c r="X11" s="517"/>
      <c r="Y11" s="496"/>
      <c r="Z11" s="205"/>
      <c r="AA11" s="495"/>
      <c r="AB11" s="517"/>
      <c r="AC11" s="517"/>
      <c r="AD11" s="496"/>
      <c r="AE11" s="205"/>
      <c r="AF11" s="495"/>
      <c r="AG11" s="517"/>
      <c r="AH11" s="517"/>
      <c r="AI11" s="496"/>
      <c r="AJ11" s="206"/>
    </row>
    <row r="12" spans="1:36" ht="17.25" thickBot="1">
      <c r="A12" s="236"/>
      <c r="B12" s="205"/>
      <c r="C12" s="491"/>
      <c r="D12" s="492"/>
      <c r="E12" s="205"/>
      <c r="F12" s="491"/>
      <c r="G12" s="492"/>
      <c r="H12" s="205"/>
      <c r="I12" s="491"/>
      <c r="J12" s="492"/>
      <c r="K12" s="205"/>
      <c r="L12" s="491"/>
      <c r="M12" s="513"/>
      <c r="N12" s="513"/>
      <c r="O12" s="492"/>
      <c r="P12" s="205"/>
      <c r="Q12" s="497"/>
      <c r="R12" s="518"/>
      <c r="S12" s="518"/>
      <c r="T12" s="498"/>
      <c r="U12" s="205"/>
      <c r="V12" s="497"/>
      <c r="W12" s="518"/>
      <c r="X12" s="518"/>
      <c r="Y12" s="498"/>
      <c r="Z12" s="205"/>
      <c r="AA12" s="497"/>
      <c r="AB12" s="518"/>
      <c r="AC12" s="518"/>
      <c r="AD12" s="498"/>
      <c r="AE12" s="205"/>
      <c r="AF12" s="497"/>
      <c r="AG12" s="518"/>
      <c r="AH12" s="518"/>
      <c r="AI12" s="498"/>
      <c r="AJ12" s="206"/>
    </row>
    <row r="13" spans="1:36" ht="15.6" hidden="1" customHeight="1">
      <c r="A13" s="236"/>
      <c r="B13" s="205"/>
      <c r="C13" s="510" t="s">
        <v>126</v>
      </c>
      <c r="D13" s="510"/>
      <c r="E13" s="205"/>
      <c r="F13" s="486" t="s">
        <v>123</v>
      </c>
      <c r="G13" s="486"/>
      <c r="H13" s="205"/>
      <c r="I13" s="510" t="s">
        <v>122</v>
      </c>
      <c r="J13" s="510"/>
      <c r="K13" s="205"/>
      <c r="L13" s="486" t="s">
        <v>121</v>
      </c>
      <c r="M13" s="486"/>
      <c r="N13" s="486"/>
      <c r="O13" s="486"/>
      <c r="P13" s="205"/>
      <c r="Q13" s="486" t="s">
        <v>120</v>
      </c>
      <c r="R13" s="486"/>
      <c r="S13" s="486"/>
      <c r="T13" s="486"/>
      <c r="U13" s="205"/>
      <c r="V13" s="486" t="s">
        <v>119</v>
      </c>
      <c r="W13" s="486"/>
      <c r="X13" s="486"/>
      <c r="Y13" s="486"/>
      <c r="Z13" s="205"/>
      <c r="AA13" s="486" t="s">
        <v>118</v>
      </c>
      <c r="AB13" s="486"/>
      <c r="AC13" s="486"/>
      <c r="AD13" s="486"/>
      <c r="AE13" s="205"/>
      <c r="AF13" s="486" t="s">
        <v>117</v>
      </c>
      <c r="AG13" s="486"/>
      <c r="AH13" s="486"/>
      <c r="AI13" s="486"/>
      <c r="AJ13" s="203"/>
    </row>
    <row r="14" spans="1:36" ht="17.25" hidden="1" thickBot="1">
      <c r="A14" s="236"/>
      <c r="B14" s="205"/>
      <c r="C14" s="510"/>
      <c r="D14" s="510"/>
      <c r="E14" s="205"/>
      <c r="F14" s="486"/>
      <c r="G14" s="486"/>
      <c r="H14" s="205"/>
      <c r="I14" s="510"/>
      <c r="J14" s="510"/>
      <c r="K14" s="205"/>
      <c r="L14" s="486"/>
      <c r="M14" s="486"/>
      <c r="N14" s="486"/>
      <c r="O14" s="486"/>
      <c r="P14" s="205"/>
      <c r="Q14" s="486"/>
      <c r="R14" s="486"/>
      <c r="S14" s="486"/>
      <c r="T14" s="486"/>
      <c r="U14" s="205"/>
      <c r="V14" s="486"/>
      <c r="W14" s="486"/>
      <c r="X14" s="486"/>
      <c r="Y14" s="486"/>
      <c r="Z14" s="205"/>
      <c r="AA14" s="486"/>
      <c r="AB14" s="486"/>
      <c r="AC14" s="486"/>
      <c r="AD14" s="486"/>
      <c r="AE14" s="205"/>
      <c r="AF14" s="486"/>
      <c r="AG14" s="486"/>
      <c r="AH14" s="486"/>
      <c r="AI14" s="486"/>
      <c r="AJ14" s="203"/>
    </row>
    <row r="15" spans="1:36" ht="16.5" hidden="1">
      <c r="A15" s="236"/>
      <c r="B15" s="205"/>
      <c r="C15" s="493"/>
      <c r="D15" s="494"/>
      <c r="E15" s="205"/>
      <c r="F15" s="493"/>
      <c r="G15" s="494"/>
      <c r="H15" s="205"/>
      <c r="I15" s="499"/>
      <c r="J15" s="500"/>
      <c r="K15" s="205"/>
      <c r="L15" s="499"/>
      <c r="M15" s="507"/>
      <c r="N15" s="507"/>
      <c r="O15" s="500"/>
      <c r="P15" s="205"/>
      <c r="Q15" s="499"/>
      <c r="R15" s="507"/>
      <c r="S15" s="507"/>
      <c r="T15" s="500"/>
      <c r="U15" s="205"/>
      <c r="V15" s="499"/>
      <c r="W15" s="507"/>
      <c r="X15" s="507"/>
      <c r="Y15" s="500"/>
      <c r="Z15" s="205"/>
      <c r="AA15" s="499"/>
      <c r="AB15" s="507"/>
      <c r="AC15" s="507"/>
      <c r="AD15" s="500"/>
      <c r="AE15" s="205"/>
      <c r="AF15" s="499"/>
      <c r="AG15" s="507"/>
      <c r="AH15" s="507"/>
      <c r="AI15" s="500"/>
      <c r="AJ15" s="206"/>
    </row>
    <row r="16" spans="1:36" ht="16.5" hidden="1">
      <c r="A16" s="236"/>
      <c r="B16" s="205"/>
      <c r="C16" s="495"/>
      <c r="D16" s="496"/>
      <c r="E16" s="205"/>
      <c r="F16" s="495"/>
      <c r="G16" s="496"/>
      <c r="H16" s="205"/>
      <c r="I16" s="501"/>
      <c r="J16" s="502"/>
      <c r="K16" s="205"/>
      <c r="L16" s="501"/>
      <c r="M16" s="508"/>
      <c r="N16" s="508"/>
      <c r="O16" s="502"/>
      <c r="P16" s="205"/>
      <c r="Q16" s="501"/>
      <c r="R16" s="508"/>
      <c r="S16" s="508"/>
      <c r="T16" s="502"/>
      <c r="U16" s="205"/>
      <c r="V16" s="501"/>
      <c r="W16" s="508"/>
      <c r="X16" s="508"/>
      <c r="Y16" s="502"/>
      <c r="Z16" s="205"/>
      <c r="AA16" s="501"/>
      <c r="AB16" s="508"/>
      <c r="AC16" s="508"/>
      <c r="AD16" s="502"/>
      <c r="AE16" s="205"/>
      <c r="AF16" s="501"/>
      <c r="AG16" s="508"/>
      <c r="AH16" s="508"/>
      <c r="AI16" s="502"/>
      <c r="AJ16" s="206"/>
    </row>
    <row r="17" spans="1:36" ht="17.25" hidden="1" thickBot="1">
      <c r="A17" s="236"/>
      <c r="B17" s="205"/>
      <c r="C17" s="497"/>
      <c r="D17" s="498"/>
      <c r="E17" s="205"/>
      <c r="F17" s="497"/>
      <c r="G17" s="498"/>
      <c r="H17" s="205"/>
      <c r="I17" s="503"/>
      <c r="J17" s="504"/>
      <c r="K17" s="205"/>
      <c r="L17" s="503"/>
      <c r="M17" s="509"/>
      <c r="N17" s="509"/>
      <c r="O17" s="504"/>
      <c r="P17" s="205"/>
      <c r="Q17" s="503"/>
      <c r="R17" s="509"/>
      <c r="S17" s="509"/>
      <c r="T17" s="504"/>
      <c r="U17" s="205"/>
      <c r="V17" s="503"/>
      <c r="W17" s="509"/>
      <c r="X17" s="509"/>
      <c r="Y17" s="504"/>
      <c r="Z17" s="205"/>
      <c r="AA17" s="503"/>
      <c r="AB17" s="509"/>
      <c r="AC17" s="509"/>
      <c r="AD17" s="504"/>
      <c r="AE17" s="205"/>
      <c r="AF17" s="503"/>
      <c r="AG17" s="509"/>
      <c r="AH17" s="509"/>
      <c r="AI17" s="504"/>
      <c r="AJ17" s="206"/>
    </row>
    <row r="18" spans="1:36" ht="16.5" hidden="1">
      <c r="A18" s="236"/>
      <c r="B18" s="205"/>
      <c r="C18" s="510" t="s">
        <v>125</v>
      </c>
      <c r="D18" s="510"/>
      <c r="E18" s="205"/>
      <c r="F18" s="486" t="s">
        <v>123</v>
      </c>
      <c r="G18" s="486"/>
      <c r="H18" s="205"/>
      <c r="I18" s="510" t="s">
        <v>122</v>
      </c>
      <c r="J18" s="510"/>
      <c r="K18" s="205"/>
      <c r="L18" s="486" t="s">
        <v>121</v>
      </c>
      <c r="M18" s="486"/>
      <c r="N18" s="486"/>
      <c r="O18" s="486"/>
      <c r="P18" s="205"/>
      <c r="Q18" s="486" t="s">
        <v>120</v>
      </c>
      <c r="R18" s="486"/>
      <c r="S18" s="486"/>
      <c r="T18" s="486"/>
      <c r="U18" s="205"/>
      <c r="V18" s="486" t="s">
        <v>119</v>
      </c>
      <c r="W18" s="486"/>
      <c r="X18" s="486"/>
      <c r="Y18" s="486"/>
      <c r="Z18" s="205"/>
      <c r="AA18" s="486" t="s">
        <v>118</v>
      </c>
      <c r="AB18" s="486"/>
      <c r="AC18" s="486"/>
      <c r="AD18" s="486"/>
      <c r="AE18" s="205"/>
      <c r="AF18" s="486" t="s">
        <v>117</v>
      </c>
      <c r="AG18" s="486"/>
      <c r="AH18" s="486"/>
      <c r="AI18" s="486"/>
      <c r="AJ18" s="203"/>
    </row>
    <row r="19" spans="1:36" ht="17.25" hidden="1" thickBot="1">
      <c r="A19" s="236"/>
      <c r="B19" s="205"/>
      <c r="C19" s="510"/>
      <c r="D19" s="510"/>
      <c r="E19" s="205"/>
      <c r="F19" s="486"/>
      <c r="G19" s="486"/>
      <c r="H19" s="205"/>
      <c r="I19" s="510"/>
      <c r="J19" s="510"/>
      <c r="K19" s="205"/>
      <c r="L19" s="486"/>
      <c r="M19" s="486"/>
      <c r="N19" s="486"/>
      <c r="O19" s="486"/>
      <c r="P19" s="205"/>
      <c r="Q19" s="486"/>
      <c r="R19" s="486"/>
      <c r="S19" s="486"/>
      <c r="T19" s="486"/>
      <c r="U19" s="205"/>
      <c r="V19" s="486"/>
      <c r="W19" s="486"/>
      <c r="X19" s="486"/>
      <c r="Y19" s="486"/>
      <c r="Z19" s="205"/>
      <c r="AA19" s="486"/>
      <c r="AB19" s="486"/>
      <c r="AC19" s="486"/>
      <c r="AD19" s="486"/>
      <c r="AE19" s="205"/>
      <c r="AF19" s="486"/>
      <c r="AG19" s="486"/>
      <c r="AH19" s="486"/>
      <c r="AI19" s="486"/>
      <c r="AJ19" s="203"/>
    </row>
    <row r="20" spans="1:36" ht="16.5" hidden="1">
      <c r="A20" s="236"/>
      <c r="B20" s="205"/>
      <c r="C20" s="493"/>
      <c r="D20" s="494"/>
      <c r="E20" s="205"/>
      <c r="F20" s="493"/>
      <c r="G20" s="494"/>
      <c r="H20" s="205"/>
      <c r="I20" s="499"/>
      <c r="J20" s="500"/>
      <c r="K20" s="205"/>
      <c r="L20" s="499"/>
      <c r="M20" s="507"/>
      <c r="N20" s="507"/>
      <c r="O20" s="500"/>
      <c r="P20" s="205"/>
      <c r="Q20" s="499"/>
      <c r="R20" s="507"/>
      <c r="S20" s="507"/>
      <c r="T20" s="500"/>
      <c r="U20" s="205"/>
      <c r="V20" s="499"/>
      <c r="W20" s="507"/>
      <c r="X20" s="507"/>
      <c r="Y20" s="500"/>
      <c r="Z20" s="205"/>
      <c r="AA20" s="499"/>
      <c r="AB20" s="507"/>
      <c r="AC20" s="507"/>
      <c r="AD20" s="500"/>
      <c r="AE20" s="205"/>
      <c r="AF20" s="499"/>
      <c r="AG20" s="507"/>
      <c r="AH20" s="507"/>
      <c r="AI20" s="500"/>
      <c r="AJ20" s="206"/>
    </row>
    <row r="21" spans="1:36" ht="16.5" hidden="1">
      <c r="A21" s="236"/>
      <c r="B21" s="205"/>
      <c r="C21" s="495"/>
      <c r="D21" s="496"/>
      <c r="E21" s="205"/>
      <c r="F21" s="495"/>
      <c r="G21" s="496"/>
      <c r="H21" s="205"/>
      <c r="I21" s="501"/>
      <c r="J21" s="502"/>
      <c r="K21" s="205"/>
      <c r="L21" s="501"/>
      <c r="M21" s="508"/>
      <c r="N21" s="508"/>
      <c r="O21" s="502"/>
      <c r="P21" s="205"/>
      <c r="Q21" s="501"/>
      <c r="R21" s="508"/>
      <c r="S21" s="508"/>
      <c r="T21" s="502"/>
      <c r="U21" s="205"/>
      <c r="V21" s="501"/>
      <c r="W21" s="508"/>
      <c r="X21" s="508"/>
      <c r="Y21" s="502"/>
      <c r="Z21" s="205"/>
      <c r="AA21" s="501"/>
      <c r="AB21" s="508"/>
      <c r="AC21" s="508"/>
      <c r="AD21" s="502"/>
      <c r="AE21" s="205"/>
      <c r="AF21" s="501"/>
      <c r="AG21" s="508"/>
      <c r="AH21" s="508"/>
      <c r="AI21" s="502"/>
      <c r="AJ21" s="206"/>
    </row>
    <row r="22" spans="1:36" ht="17.25" hidden="1" thickBot="1">
      <c r="A22" s="236"/>
      <c r="B22" s="205"/>
      <c r="C22" s="497"/>
      <c r="D22" s="498"/>
      <c r="E22" s="205"/>
      <c r="F22" s="497"/>
      <c r="G22" s="498"/>
      <c r="H22" s="205"/>
      <c r="I22" s="503"/>
      <c r="J22" s="504"/>
      <c r="K22" s="205"/>
      <c r="L22" s="503"/>
      <c r="M22" s="509"/>
      <c r="N22" s="509"/>
      <c r="O22" s="504"/>
      <c r="P22" s="205"/>
      <c r="Q22" s="503"/>
      <c r="R22" s="509"/>
      <c r="S22" s="509"/>
      <c r="T22" s="504"/>
      <c r="U22" s="205"/>
      <c r="V22" s="503"/>
      <c r="W22" s="509"/>
      <c r="X22" s="509"/>
      <c r="Y22" s="504"/>
      <c r="Z22" s="205"/>
      <c r="AA22" s="503"/>
      <c r="AB22" s="509"/>
      <c r="AC22" s="509"/>
      <c r="AD22" s="504"/>
      <c r="AE22" s="205"/>
      <c r="AF22" s="503"/>
      <c r="AG22" s="509"/>
      <c r="AH22" s="509"/>
      <c r="AI22" s="504"/>
      <c r="AJ22" s="206"/>
    </row>
    <row r="23" spans="1:36" ht="16.5" hidden="1">
      <c r="A23" s="236"/>
      <c r="B23" s="205"/>
      <c r="C23" s="510" t="s">
        <v>124</v>
      </c>
      <c r="D23" s="510"/>
      <c r="E23" s="205"/>
      <c r="F23" s="486" t="s">
        <v>123</v>
      </c>
      <c r="G23" s="486"/>
      <c r="H23" s="205"/>
      <c r="I23" s="510" t="s">
        <v>122</v>
      </c>
      <c r="J23" s="510"/>
      <c r="K23" s="205"/>
      <c r="L23" s="486" t="s">
        <v>121</v>
      </c>
      <c r="M23" s="486"/>
      <c r="N23" s="486"/>
      <c r="O23" s="486"/>
      <c r="P23" s="205"/>
      <c r="Q23" s="486" t="s">
        <v>120</v>
      </c>
      <c r="R23" s="486"/>
      <c r="S23" s="486"/>
      <c r="T23" s="486"/>
      <c r="U23" s="205"/>
      <c r="V23" s="486" t="s">
        <v>119</v>
      </c>
      <c r="W23" s="486"/>
      <c r="X23" s="486"/>
      <c r="Y23" s="486"/>
      <c r="Z23" s="205"/>
      <c r="AA23" s="486" t="s">
        <v>118</v>
      </c>
      <c r="AB23" s="486"/>
      <c r="AC23" s="486"/>
      <c r="AD23" s="486"/>
      <c r="AE23" s="205"/>
      <c r="AF23" s="486" t="s">
        <v>117</v>
      </c>
      <c r="AG23" s="486"/>
      <c r="AH23" s="486"/>
      <c r="AI23" s="486"/>
      <c r="AJ23" s="203"/>
    </row>
    <row r="24" spans="1:36" ht="17.25" hidden="1" thickBot="1">
      <c r="A24" s="236"/>
      <c r="B24" s="205"/>
      <c r="C24" s="510"/>
      <c r="D24" s="510"/>
      <c r="E24" s="205"/>
      <c r="F24" s="486"/>
      <c r="G24" s="486"/>
      <c r="H24" s="205"/>
      <c r="I24" s="510"/>
      <c r="J24" s="510"/>
      <c r="K24" s="205"/>
      <c r="L24" s="486"/>
      <c r="M24" s="486"/>
      <c r="N24" s="486"/>
      <c r="O24" s="486"/>
      <c r="P24" s="205"/>
      <c r="Q24" s="486"/>
      <c r="R24" s="486"/>
      <c r="S24" s="486"/>
      <c r="T24" s="486"/>
      <c r="U24" s="205"/>
      <c r="V24" s="486"/>
      <c r="W24" s="486"/>
      <c r="X24" s="486"/>
      <c r="Y24" s="486"/>
      <c r="Z24" s="205"/>
      <c r="AA24" s="486"/>
      <c r="AB24" s="486"/>
      <c r="AC24" s="486"/>
      <c r="AD24" s="486"/>
      <c r="AE24" s="205"/>
      <c r="AF24" s="486"/>
      <c r="AG24" s="486"/>
      <c r="AH24" s="486"/>
      <c r="AI24" s="486"/>
      <c r="AJ24" s="203"/>
    </row>
    <row r="25" spans="1:36" ht="16.5" hidden="1">
      <c r="A25" s="236"/>
      <c r="B25" s="205"/>
      <c r="C25" s="493"/>
      <c r="D25" s="494"/>
      <c r="E25" s="205"/>
      <c r="F25" s="493"/>
      <c r="G25" s="494"/>
      <c r="H25" s="205"/>
      <c r="I25" s="499"/>
      <c r="J25" s="500"/>
      <c r="K25" s="205"/>
      <c r="L25" s="499"/>
      <c r="M25" s="507"/>
      <c r="N25" s="507"/>
      <c r="O25" s="500"/>
      <c r="P25" s="205"/>
      <c r="Q25" s="499"/>
      <c r="R25" s="507"/>
      <c r="S25" s="507"/>
      <c r="T25" s="500"/>
      <c r="U25" s="205"/>
      <c r="V25" s="499"/>
      <c r="W25" s="507"/>
      <c r="X25" s="507"/>
      <c r="Y25" s="500"/>
      <c r="Z25" s="205"/>
      <c r="AA25" s="499"/>
      <c r="AB25" s="507"/>
      <c r="AC25" s="507"/>
      <c r="AD25" s="500"/>
      <c r="AE25" s="205"/>
      <c r="AF25" s="499"/>
      <c r="AG25" s="507"/>
      <c r="AH25" s="507"/>
      <c r="AI25" s="500"/>
      <c r="AJ25" s="206"/>
    </row>
    <row r="26" spans="1:36" ht="16.5" hidden="1">
      <c r="A26" s="236"/>
      <c r="B26" s="205"/>
      <c r="C26" s="495"/>
      <c r="D26" s="496"/>
      <c r="E26" s="205"/>
      <c r="F26" s="495"/>
      <c r="G26" s="496"/>
      <c r="H26" s="205"/>
      <c r="I26" s="501"/>
      <c r="J26" s="502"/>
      <c r="K26" s="205"/>
      <c r="L26" s="501"/>
      <c r="M26" s="508"/>
      <c r="N26" s="508"/>
      <c r="O26" s="502"/>
      <c r="P26" s="205"/>
      <c r="Q26" s="501"/>
      <c r="R26" s="508"/>
      <c r="S26" s="508"/>
      <c r="T26" s="502"/>
      <c r="U26" s="205"/>
      <c r="V26" s="501"/>
      <c r="W26" s="508"/>
      <c r="X26" s="508"/>
      <c r="Y26" s="502"/>
      <c r="Z26" s="205"/>
      <c r="AA26" s="501"/>
      <c r="AB26" s="508"/>
      <c r="AC26" s="508"/>
      <c r="AD26" s="502"/>
      <c r="AE26" s="205"/>
      <c r="AF26" s="501"/>
      <c r="AG26" s="508"/>
      <c r="AH26" s="508"/>
      <c r="AI26" s="502"/>
      <c r="AJ26" s="206"/>
    </row>
    <row r="27" spans="1:36" ht="17.25" hidden="1" thickBot="1">
      <c r="A27" s="236"/>
      <c r="B27" s="205"/>
      <c r="C27" s="497"/>
      <c r="D27" s="498"/>
      <c r="E27" s="205"/>
      <c r="F27" s="497"/>
      <c r="G27" s="498"/>
      <c r="H27" s="205"/>
      <c r="I27" s="503"/>
      <c r="J27" s="504"/>
      <c r="K27" s="205"/>
      <c r="L27" s="503"/>
      <c r="M27" s="509"/>
      <c r="N27" s="509"/>
      <c r="O27" s="504"/>
      <c r="P27" s="205"/>
      <c r="Q27" s="503"/>
      <c r="R27" s="509"/>
      <c r="S27" s="509"/>
      <c r="T27" s="504"/>
      <c r="U27" s="205"/>
      <c r="V27" s="503"/>
      <c r="W27" s="509"/>
      <c r="X27" s="509"/>
      <c r="Y27" s="504"/>
      <c r="Z27" s="205"/>
      <c r="AA27" s="503"/>
      <c r="AB27" s="509"/>
      <c r="AC27" s="509"/>
      <c r="AD27" s="504"/>
      <c r="AE27" s="205"/>
      <c r="AF27" s="503"/>
      <c r="AG27" s="509"/>
      <c r="AH27" s="509"/>
      <c r="AI27" s="504"/>
      <c r="AJ27" s="206"/>
    </row>
    <row r="28" spans="1:36" ht="16.5">
      <c r="A28" s="206"/>
      <c r="B28" s="205"/>
      <c r="C28" s="206"/>
      <c r="D28" s="206"/>
      <c r="E28" s="205"/>
      <c r="F28" s="206"/>
      <c r="G28" s="206"/>
      <c r="H28" s="205"/>
      <c r="I28" s="206"/>
      <c r="J28" s="206"/>
      <c r="K28" s="205"/>
      <c r="L28" s="206"/>
      <c r="M28" s="206"/>
      <c r="N28" s="206"/>
      <c r="O28" s="206"/>
      <c r="P28" s="205"/>
      <c r="Q28" s="206"/>
      <c r="R28" s="206"/>
      <c r="S28" s="206"/>
      <c r="T28" s="206"/>
      <c r="U28" s="205"/>
      <c r="V28" s="206"/>
      <c r="W28" s="206"/>
      <c r="X28" s="206"/>
      <c r="Y28" s="206"/>
      <c r="Z28" s="205"/>
      <c r="AA28" s="206"/>
      <c r="AB28" s="206"/>
      <c r="AC28" s="206"/>
      <c r="AD28" s="206"/>
      <c r="AE28" s="205"/>
      <c r="AF28" s="206"/>
      <c r="AG28" s="206"/>
      <c r="AH28" s="206"/>
      <c r="AI28" s="206"/>
      <c r="AJ28" s="206"/>
    </row>
    <row r="29" spans="1:36" ht="16.5">
      <c r="A29" s="206"/>
      <c r="B29" s="207"/>
      <c r="C29" s="207"/>
      <c r="D29" s="207"/>
      <c r="E29" s="207"/>
      <c r="F29" s="205"/>
      <c r="G29" s="207"/>
      <c r="H29" s="207"/>
      <c r="I29" s="207"/>
      <c r="J29" s="207"/>
      <c r="K29" s="205"/>
      <c r="L29" s="207"/>
      <c r="M29" s="207"/>
      <c r="N29" s="207"/>
      <c r="O29" s="207"/>
      <c r="P29" s="205"/>
      <c r="Q29" s="207"/>
      <c r="R29" s="207"/>
      <c r="S29" s="207"/>
      <c r="T29" s="207"/>
      <c r="U29" s="207"/>
      <c r="V29" s="207"/>
      <c r="W29" s="207"/>
      <c r="X29" s="207"/>
      <c r="Y29" s="207"/>
      <c r="Z29" s="207"/>
      <c r="AA29" s="207"/>
      <c r="AB29" s="207"/>
      <c r="AC29" s="207"/>
      <c r="AD29" s="207"/>
      <c r="AE29" s="207"/>
      <c r="AF29" s="207"/>
      <c r="AG29" s="207"/>
      <c r="AH29" s="207"/>
      <c r="AI29" s="207"/>
      <c r="AJ29" s="207"/>
    </row>
  </sheetData>
  <sheetProtection algorithmName="SHA-512" hashValue="Ms28SaeIoD9YQFe3ZY5rfMHPbYiBE+gwNHxE4fsFUBWBpG6J++PDWojxtX3fSDKlA69YydM29163CTcccHkblQ==" saltValue="MdqwUJHqE8YR4DQ0QNgGtw==" spinCount="100000" sheet="1" selectLockedCells="1"/>
  <mergeCells count="80">
    <mergeCell ref="L15:O17"/>
    <mergeCell ref="AA10:AD12"/>
    <mergeCell ref="AF25:AI27"/>
    <mergeCell ref="Q23:T24"/>
    <mergeCell ref="Q25:T27"/>
    <mergeCell ref="AF15:AI17"/>
    <mergeCell ref="AF18:AI19"/>
    <mergeCell ref="Q18:T19"/>
    <mergeCell ref="V15:Y17"/>
    <mergeCell ref="V18:Y19"/>
    <mergeCell ref="Q13:T14"/>
    <mergeCell ref="Q15:T17"/>
    <mergeCell ref="AF23:AI24"/>
    <mergeCell ref="AA18:AD19"/>
    <mergeCell ref="AF20:AI22"/>
    <mergeCell ref="L18:O19"/>
    <mergeCell ref="AF3:AI4"/>
    <mergeCell ref="AF5:AI7"/>
    <mergeCell ref="AF8:AI9"/>
    <mergeCell ref="AF10:AI12"/>
    <mergeCell ref="AF13:AI14"/>
    <mergeCell ref="L3:O4"/>
    <mergeCell ref="L5:O7"/>
    <mergeCell ref="L8:O9"/>
    <mergeCell ref="L10:O12"/>
    <mergeCell ref="AA13:AD14"/>
    <mergeCell ref="AA3:AD4"/>
    <mergeCell ref="AA5:AD7"/>
    <mergeCell ref="Q5:T7"/>
    <mergeCell ref="Q3:T4"/>
    <mergeCell ref="V3:Y4"/>
    <mergeCell ref="V5:Y7"/>
    <mergeCell ref="V8:Y9"/>
    <mergeCell ref="V10:Y12"/>
    <mergeCell ref="Q8:T9"/>
    <mergeCell ref="Q10:T12"/>
    <mergeCell ref="AA8:AD9"/>
    <mergeCell ref="C18:D19"/>
    <mergeCell ref="F18:G19"/>
    <mergeCell ref="I18:J19"/>
    <mergeCell ref="C20:D22"/>
    <mergeCell ref="F20:G22"/>
    <mergeCell ref="L23:O24"/>
    <mergeCell ref="V20:Y22"/>
    <mergeCell ref="V23:Y24"/>
    <mergeCell ref="I20:J22"/>
    <mergeCell ref="C23:D24"/>
    <mergeCell ref="F23:G24"/>
    <mergeCell ref="I23:J24"/>
    <mergeCell ref="AA20:AD22"/>
    <mergeCell ref="C13:D14"/>
    <mergeCell ref="F13:G14"/>
    <mergeCell ref="C25:D27"/>
    <mergeCell ref="F25:G27"/>
    <mergeCell ref="I25:J27"/>
    <mergeCell ref="AA23:AD24"/>
    <mergeCell ref="AA25:AD27"/>
    <mergeCell ref="I13:J14"/>
    <mergeCell ref="AA15:AD17"/>
    <mergeCell ref="V13:Y14"/>
    <mergeCell ref="L13:O14"/>
    <mergeCell ref="L25:O27"/>
    <mergeCell ref="V25:Y27"/>
    <mergeCell ref="Q20:T22"/>
    <mergeCell ref="L20:O22"/>
    <mergeCell ref="C15:D17"/>
    <mergeCell ref="F15:G17"/>
    <mergeCell ref="I15:J17"/>
    <mergeCell ref="C8:D9"/>
    <mergeCell ref="F8:G9"/>
    <mergeCell ref="I8:J9"/>
    <mergeCell ref="C10:D12"/>
    <mergeCell ref="F10:G12"/>
    <mergeCell ref="I10:J12"/>
    <mergeCell ref="C3:D4"/>
    <mergeCell ref="F3:G4"/>
    <mergeCell ref="I3:J4"/>
    <mergeCell ref="C5:D7"/>
    <mergeCell ref="F5:G7"/>
    <mergeCell ref="I5:J7"/>
  </mergeCells>
  <hyperlinks>
    <hyperlink ref="A6" location="'Input Nilai'!A1" display="Input Nilai"/>
  </hyperlinks>
  <printOptions horizontalCentered="1"/>
  <pageMargins left="0.11811023622047245" right="0.11811023622047245" top="0.74803149606299213" bottom="0.74803149606299213" header="0.31496062992125984" footer="0.31496062992125984"/>
  <pageSetup paperSize="9" scale="54" orientation="landscape"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Data!$B$3:$B$10</xm:f>
          </x14:formula1>
          <xm:sqref>C5:D7 C10:D12 C15:D17 C20:D22 C25:D27</xm:sqref>
        </x14:dataValidation>
        <x14:dataValidation type="list" allowBlank="1" showInputMessage="1" showErrorMessage="1">
          <x14:formula1>
            <xm:f>Data!$C$3:$C$11</xm:f>
          </x14:formula1>
          <xm:sqref>F5:G7 F10:G12 F15:G17 F20:G22 F25:G27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M61"/>
  <sheetViews>
    <sheetView showZeros="0" zoomScaleNormal="100" workbookViewId="0">
      <selection activeCell="H12" sqref="H12"/>
    </sheetView>
  </sheetViews>
  <sheetFormatPr defaultColWidth="0" defaultRowHeight="14.45" customHeight="1" zeroHeight="1"/>
  <cols>
    <col min="1" max="1" width="19.85546875" style="114" customWidth="1"/>
    <col min="2" max="2" width="2.5703125" style="114" hidden="1" customWidth="1"/>
    <col min="3" max="3" width="7" style="114" customWidth="1"/>
    <col min="4" max="4" width="26.42578125" style="114" customWidth="1"/>
    <col min="5" max="12" width="4.85546875" style="114" customWidth="1"/>
    <col min="13" max="24" width="4.85546875" style="114" hidden="1" customWidth="1"/>
    <col min="25" max="25" width="3.5703125" style="114" customWidth="1"/>
    <col min="26" max="27" width="14.85546875" style="114" hidden="1" customWidth="1"/>
    <col min="28" max="28" width="11.42578125" style="114" hidden="1" customWidth="1"/>
    <col min="29" max="30" width="15.85546875" style="114" hidden="1" customWidth="1"/>
    <col min="31" max="32" width="28.85546875" style="114" hidden="1" customWidth="1"/>
    <col min="33" max="64" width="8.7109375" style="114" hidden="1" customWidth="1"/>
    <col min="65" max="65" width="0" style="114" hidden="1" customWidth="1"/>
    <col min="66" max="16384" width="8.7109375" style="114" hidden="1"/>
  </cols>
  <sheetData>
    <row r="1" spans="1:34" ht="44.45" customHeight="1" thickBot="1">
      <c r="A1" s="234"/>
      <c r="B1" s="235"/>
      <c r="C1" s="248" t="s">
        <v>368</v>
      </c>
      <c r="D1" s="235"/>
      <c r="E1" s="235"/>
      <c r="F1" s="235"/>
      <c r="G1" s="235"/>
      <c r="H1" s="235"/>
      <c r="I1" s="235"/>
      <c r="J1" s="235"/>
      <c r="K1" s="235"/>
      <c r="L1" s="235"/>
      <c r="M1" s="235"/>
      <c r="N1" s="235"/>
      <c r="O1" s="235"/>
      <c r="P1" s="235"/>
      <c r="Q1" s="235"/>
      <c r="R1" s="235"/>
      <c r="S1" s="235"/>
      <c r="T1" s="235"/>
      <c r="U1" s="235"/>
      <c r="V1" s="235"/>
      <c r="W1" s="235"/>
      <c r="X1" s="235"/>
      <c r="Y1" s="235"/>
      <c r="Z1" s="113"/>
      <c r="AA1" s="113"/>
    </row>
    <row r="2" spans="1:34" ht="9.75" hidden="1" customHeight="1">
      <c r="A2" s="112"/>
      <c r="B2" s="112"/>
      <c r="C2" s="112"/>
      <c r="D2" s="112"/>
      <c r="E2" s="112"/>
      <c r="F2" s="112"/>
      <c r="G2" s="112"/>
      <c r="H2" s="112"/>
      <c r="I2" s="112"/>
      <c r="J2" s="112"/>
      <c r="K2" s="112"/>
      <c r="L2" s="112"/>
      <c r="M2" s="112"/>
      <c r="N2" s="112"/>
      <c r="O2" s="112"/>
      <c r="P2" s="112"/>
      <c r="Q2" s="112"/>
      <c r="R2" s="112"/>
      <c r="S2" s="112"/>
      <c r="T2" s="112"/>
      <c r="U2" s="112"/>
      <c r="V2" s="112"/>
      <c r="W2" s="112"/>
      <c r="X2" s="112"/>
      <c r="Y2" s="112"/>
      <c r="Z2" s="113"/>
      <c r="AA2" s="113"/>
    </row>
    <row r="3" spans="1:34" ht="12.6" hidden="1" customHeight="1" thickBot="1">
      <c r="A3" s="206"/>
      <c r="B3" s="111"/>
      <c r="C3" s="111"/>
      <c r="D3" s="111"/>
      <c r="E3" s="111"/>
      <c r="F3" s="111"/>
      <c r="G3" s="111"/>
      <c r="H3" s="111"/>
      <c r="I3" s="111"/>
      <c r="J3" s="111"/>
      <c r="K3" s="111"/>
      <c r="L3" s="111"/>
      <c r="M3" s="111"/>
      <c r="N3" s="111"/>
      <c r="O3" s="111"/>
      <c r="P3" s="111"/>
      <c r="Q3" s="111"/>
      <c r="R3" s="111"/>
      <c r="S3" s="111"/>
      <c r="T3" s="111"/>
      <c r="U3" s="111"/>
      <c r="V3" s="111"/>
      <c r="W3" s="111"/>
      <c r="X3" s="111"/>
      <c r="Y3" s="111"/>
      <c r="Z3" s="113"/>
      <c r="AA3" s="113"/>
    </row>
    <row r="4" spans="1:34" ht="40.5" customHeight="1" thickBot="1">
      <c r="A4" s="206"/>
      <c r="B4" s="111"/>
      <c r="C4" s="520" t="s">
        <v>22</v>
      </c>
      <c r="D4" s="523" t="s">
        <v>100</v>
      </c>
      <c r="E4" s="526">
        <f>'Program Kokurikuler'!C5</f>
        <v>0</v>
      </c>
      <c r="F4" s="527"/>
      <c r="G4" s="527"/>
      <c r="H4" s="528"/>
      <c r="I4" s="529">
        <f>'Program Kokurikuler'!$C$10</f>
        <v>0</v>
      </c>
      <c r="J4" s="529"/>
      <c r="K4" s="529"/>
      <c r="L4" s="529"/>
      <c r="M4" s="530">
        <f>'Program Kokurikuler'!$C$15</f>
        <v>0</v>
      </c>
      <c r="N4" s="527"/>
      <c r="O4" s="527"/>
      <c r="P4" s="531"/>
      <c r="Q4" s="532">
        <f>'Program Kokurikuler'!$C$20</f>
        <v>0</v>
      </c>
      <c r="R4" s="533"/>
      <c r="S4" s="533"/>
      <c r="T4" s="534"/>
      <c r="U4" s="535">
        <f>'Program Kokurikuler'!$C$25</f>
        <v>0</v>
      </c>
      <c r="V4" s="533"/>
      <c r="W4" s="533"/>
      <c r="X4" s="536"/>
      <c r="Y4" s="111"/>
      <c r="AE4" s="519" t="s">
        <v>894</v>
      </c>
      <c r="AF4" s="519" t="s">
        <v>895</v>
      </c>
    </row>
    <row r="5" spans="1:34" ht="20.45" customHeight="1" thickBot="1">
      <c r="A5" s="389" t="s">
        <v>370</v>
      </c>
      <c r="B5" s="111"/>
      <c r="C5" s="521"/>
      <c r="D5" s="524"/>
      <c r="E5" s="537">
        <f>'Program Kokurikuler'!$L$5</f>
        <v>0</v>
      </c>
      <c r="F5" s="538"/>
      <c r="G5" s="538"/>
      <c r="H5" s="539"/>
      <c r="I5" s="540">
        <f>'Program Kokurikuler'!$L$10</f>
        <v>0</v>
      </c>
      <c r="J5" s="540"/>
      <c r="K5" s="540"/>
      <c r="L5" s="540"/>
      <c r="M5" s="541">
        <f>'Program Kokurikuler'!$L$15</f>
        <v>0</v>
      </c>
      <c r="N5" s="538"/>
      <c r="O5" s="538"/>
      <c r="P5" s="542"/>
      <c r="Q5" s="543">
        <f>'Program Kokurikuler'!$L$20</f>
        <v>0</v>
      </c>
      <c r="R5" s="544"/>
      <c r="S5" s="544"/>
      <c r="T5" s="545"/>
      <c r="U5" s="546">
        <f>'Program Kokurikuler'!$L$25</f>
        <v>0</v>
      </c>
      <c r="V5" s="544"/>
      <c r="W5" s="544"/>
      <c r="X5" s="547"/>
      <c r="Y5" s="111"/>
      <c r="AE5" s="519"/>
      <c r="AF5" s="519"/>
    </row>
    <row r="6" spans="1:34" ht="20.45" customHeight="1" thickBot="1">
      <c r="A6" s="342" t="s">
        <v>369</v>
      </c>
      <c r="B6" s="111"/>
      <c r="C6" s="522"/>
      <c r="D6" s="525"/>
      <c r="E6" s="122" t="s">
        <v>133</v>
      </c>
      <c r="F6" s="123" t="s">
        <v>113</v>
      </c>
      <c r="G6" s="124" t="s">
        <v>114</v>
      </c>
      <c r="H6" s="125" t="s">
        <v>134</v>
      </c>
      <c r="I6" s="122" t="s">
        <v>133</v>
      </c>
      <c r="J6" s="123" t="s">
        <v>113</v>
      </c>
      <c r="K6" s="123" t="s">
        <v>114</v>
      </c>
      <c r="L6" s="125" t="s">
        <v>134</v>
      </c>
      <c r="M6" s="122" t="s">
        <v>133</v>
      </c>
      <c r="N6" s="123" t="s">
        <v>113</v>
      </c>
      <c r="O6" s="124" t="s">
        <v>114</v>
      </c>
      <c r="P6" s="125" t="s">
        <v>134</v>
      </c>
      <c r="Q6" s="122" t="s">
        <v>133</v>
      </c>
      <c r="R6" s="123" t="s">
        <v>113</v>
      </c>
      <c r="S6" s="124" t="s">
        <v>114</v>
      </c>
      <c r="T6" s="125" t="s">
        <v>134</v>
      </c>
      <c r="U6" s="122" t="s">
        <v>133</v>
      </c>
      <c r="V6" s="123" t="s">
        <v>113</v>
      </c>
      <c r="W6" s="124" t="s">
        <v>114</v>
      </c>
      <c r="X6" s="125" t="s">
        <v>134</v>
      </c>
      <c r="Y6" s="111"/>
      <c r="AE6" s="112"/>
      <c r="AF6" s="112"/>
    </row>
    <row r="7" spans="1:34" ht="16.5">
      <c r="A7" s="206"/>
      <c r="B7" s="111"/>
      <c r="C7" s="143">
        <f>IF(D7="","",1)</f>
        <v>1</v>
      </c>
      <c r="D7" s="145" t="str">
        <f>IFERROR(SISWA!C8,"")</f>
        <v>AFIF</v>
      </c>
      <c r="E7" s="136"/>
      <c r="F7" s="116"/>
      <c r="G7" s="137"/>
      <c r="H7" s="117"/>
      <c r="I7" s="115"/>
      <c r="J7" s="116"/>
      <c r="K7" s="116"/>
      <c r="L7" s="117"/>
      <c r="M7" s="345"/>
      <c r="N7" s="343"/>
      <c r="O7" s="343"/>
      <c r="P7" s="344"/>
      <c r="Q7" s="345"/>
      <c r="R7" s="343"/>
      <c r="S7" s="343"/>
      <c r="T7" s="344"/>
      <c r="U7" s="345"/>
      <c r="V7" s="343"/>
      <c r="W7" s="343"/>
      <c r="X7" s="346"/>
      <c r="Y7" s="111"/>
      <c r="Z7" s="113" t="str">
        <f>"Pada dimensi "&amp;'Program Kokurikuler'!$C$5</f>
        <v xml:space="preserve">Pada dimensi </v>
      </c>
      <c r="AA7" s="113" t="str">
        <f>"pada dimensi "&amp;'Program Kokurikuler'!$C$10</f>
        <v xml:space="preserve">pada dimensi </v>
      </c>
      <c r="AB7" s="114" t="str">
        <f>"Ananda "&amp;PROPER(D7)</f>
        <v>Ananda Afif</v>
      </c>
      <c r="AC7" s="114" t="str">
        <f>IF(H7="",""," perlu bimbingan dalam "&amp;($E$5))&amp;IF(G7="",""," cukup baik dalam "&amp;($E$5))&amp;IF(F7="",""," baik dalam "&amp;($E$5))&amp;IF(E7="",""," sangat baik dalam "&amp;($E$5))</f>
        <v/>
      </c>
      <c r="AD7" s="114" t="str">
        <f>IF(L7="",""," perlu bimbingan dalam "&amp;($I$5))&amp;IF(K7="",""," cukup baik dalam "&amp;($I$5))&amp;IF(J7="",""," baik dalam "&amp;($I$5))&amp;IF(I7="",""," sangat baik dalam "&amp;($I$5))</f>
        <v/>
      </c>
      <c r="AE7" s="114" t="str">
        <f>$Z$7&amp;" "&amp;$AB$7&amp;" "&amp;$AC$7</f>
        <v xml:space="preserve">Pada dimensi  Ananda Afif </v>
      </c>
      <c r="AF7" s="114" t="str">
        <f>$Z$7&amp;" "&amp;$AB$7&amp;" "&amp;$AC$7&amp;" dan "&amp;$AA$7&amp;" "&amp;$AD$7</f>
        <v xml:space="preserve">Pada dimensi  Ananda Afif  dan pada dimensi  </v>
      </c>
      <c r="AG7" s="114">
        <f>COUNTA(E7:L7)</f>
        <v>0</v>
      </c>
      <c r="AH7" s="329" t="e" cm="1">
        <f t="array" aca="1" ref="AH7" ca="1">_xlfn.IFS(AG7=0,"",AG7=1,AE7,AG7=2,AF7)</f>
        <v>#NAME?</v>
      </c>
    </row>
    <row r="8" spans="1:34" ht="16.5">
      <c r="A8" s="206"/>
      <c r="B8" s="111"/>
      <c r="C8" s="143">
        <f>IF(D8="","",C7+1)</f>
        <v>2</v>
      </c>
      <c r="D8" s="146" t="str">
        <f>IFERROR(SISWA!C9,"")</f>
        <v>BIMA</v>
      </c>
      <c r="E8" s="138"/>
      <c r="F8" s="119"/>
      <c r="G8" s="119"/>
      <c r="H8" s="120"/>
      <c r="I8" s="118"/>
      <c r="J8" s="119"/>
      <c r="K8" s="119"/>
      <c r="L8" s="120"/>
      <c r="M8" s="349"/>
      <c r="N8" s="347"/>
      <c r="O8" s="347"/>
      <c r="P8" s="348"/>
      <c r="Q8" s="349"/>
      <c r="R8" s="347"/>
      <c r="S8" s="347"/>
      <c r="T8" s="348"/>
      <c r="U8" s="349"/>
      <c r="V8" s="347"/>
      <c r="W8" s="347"/>
      <c r="X8" s="350"/>
      <c r="Y8" s="111"/>
      <c r="Z8" s="113" t="str">
        <f>"Pada dimensi "&amp;'Program Kokurikuler'!$C$5</f>
        <v xml:space="preserve">Pada dimensi </v>
      </c>
      <c r="AA8" s="113" t="str">
        <f>"pada dimensi "&amp;'Program Kokurikuler'!$C$10</f>
        <v xml:space="preserve">pada dimensi </v>
      </c>
      <c r="AB8" s="114" t="str">
        <f t="shared" ref="AB8:AB27" si="0">"Ananda "&amp;PROPER(D8)</f>
        <v>Ananda Bima</v>
      </c>
      <c r="AC8" s="114" t="str">
        <f t="shared" ref="AC8:AC27" si="1">IF(H8="",""," perlu bimbingan dalam "&amp;($E$5))&amp;IF(G8="",""," cukup baik dalam "&amp;($E$5))&amp;IF(F8="",""," baik dalam "&amp;($E$5))&amp;IF(E8="",""," sangat baik dalam "&amp;($E$5))</f>
        <v/>
      </c>
      <c r="AD8" s="114" t="str">
        <f t="shared" ref="AD8:AD27" si="2">IF(L8="",""," perlu bimbingan dalam "&amp;($I$5))&amp;IF(K8="",""," cukup baik dalam "&amp;($I$5))&amp;IF(J8="",""," baik dalam "&amp;($I$5))&amp;IF(I8="",""," sangat baik dalam "&amp;($I$5))</f>
        <v/>
      </c>
      <c r="AE8" s="114" t="str">
        <f t="shared" ref="AE8:AE56" si="3">$Z$7&amp;" "&amp;$AB$7&amp;" "&amp;$AC$7</f>
        <v xml:space="preserve">Pada dimensi  Ananda Afif </v>
      </c>
      <c r="AF8" s="114" t="str">
        <f t="shared" ref="AF8:AF56" si="4">$Z$7&amp;" "&amp;$AB$7&amp;" "&amp;$AC$7&amp;" dan "&amp;$AA$7&amp;" "&amp;$AD$7</f>
        <v xml:space="preserve">Pada dimensi  Ananda Afif  dan pada dimensi  </v>
      </c>
      <c r="AG8" s="114">
        <f t="shared" ref="AG8:AG27" si="5">COUNTA(E8:L8)</f>
        <v>0</v>
      </c>
      <c r="AH8" s="329" t="e" cm="1">
        <f t="array" aca="1" ref="AH8" ca="1">_xlfn.IFS(AG8=0,"",AG8=1,AE8,AG8=2,AF8)</f>
        <v>#NAME?</v>
      </c>
    </row>
    <row r="9" spans="1:34" ht="16.5">
      <c r="A9" s="206"/>
      <c r="B9" s="111"/>
      <c r="C9" s="143">
        <f t="shared" ref="C9:C56" si="6">IF(D9="","",C8+1)</f>
        <v>3</v>
      </c>
      <c r="D9" s="146" t="str">
        <f>IFERROR(SISWA!C10,"")</f>
        <v>ALMIRA</v>
      </c>
      <c r="E9" s="138"/>
      <c r="F9" s="119"/>
      <c r="G9" s="119"/>
      <c r="H9" s="120"/>
      <c r="I9" s="118"/>
      <c r="J9" s="119"/>
      <c r="K9" s="119"/>
      <c r="L9" s="120"/>
      <c r="M9" s="349"/>
      <c r="N9" s="347"/>
      <c r="O9" s="347"/>
      <c r="P9" s="348"/>
      <c r="Q9" s="349"/>
      <c r="R9" s="347"/>
      <c r="S9" s="347"/>
      <c r="T9" s="348"/>
      <c r="U9" s="349"/>
      <c r="V9" s="347"/>
      <c r="W9" s="347"/>
      <c r="X9" s="350"/>
      <c r="Y9" s="111"/>
      <c r="Z9" s="113" t="str">
        <f>"Pada dimensi "&amp;'Program Kokurikuler'!$C$5</f>
        <v xml:space="preserve">Pada dimensi </v>
      </c>
      <c r="AA9" s="113" t="str">
        <f>"pada dimensi "&amp;'Program Kokurikuler'!$C$10</f>
        <v xml:space="preserve">pada dimensi </v>
      </c>
      <c r="AB9" s="114" t="str">
        <f t="shared" si="0"/>
        <v>Ananda Almira</v>
      </c>
      <c r="AC9" s="114" t="str">
        <f t="shared" si="1"/>
        <v/>
      </c>
      <c r="AD9" s="114" t="str">
        <f t="shared" si="2"/>
        <v/>
      </c>
      <c r="AE9" s="114" t="str">
        <f t="shared" si="3"/>
        <v xml:space="preserve">Pada dimensi  Ananda Afif </v>
      </c>
      <c r="AF9" s="114" t="str">
        <f t="shared" si="4"/>
        <v xml:space="preserve">Pada dimensi  Ananda Afif  dan pada dimensi  </v>
      </c>
      <c r="AG9" s="114">
        <f t="shared" si="5"/>
        <v>0</v>
      </c>
      <c r="AH9" s="329" t="e" cm="1">
        <f t="array" aca="1" ref="AH9" ca="1">_xlfn.IFS(AG9=0,"",AG9=1,AE9,AG9=2,AF9)</f>
        <v>#NAME?</v>
      </c>
    </row>
    <row r="10" spans="1:34" ht="16.5">
      <c r="A10" s="206"/>
      <c r="B10" s="111"/>
      <c r="C10" s="143">
        <f t="shared" si="6"/>
        <v>4</v>
      </c>
      <c r="D10" s="146" t="str">
        <f>IFERROR(SISWA!C11,"")</f>
        <v>KEYLA</v>
      </c>
      <c r="E10" s="138"/>
      <c r="F10" s="119"/>
      <c r="G10" s="119"/>
      <c r="H10" s="120"/>
      <c r="I10" s="118"/>
      <c r="J10" s="119"/>
      <c r="K10" s="119"/>
      <c r="L10" s="120"/>
      <c r="M10" s="349"/>
      <c r="N10" s="347"/>
      <c r="O10" s="347"/>
      <c r="P10" s="348"/>
      <c r="Q10" s="349"/>
      <c r="R10" s="347"/>
      <c r="S10" s="347"/>
      <c r="T10" s="348"/>
      <c r="U10" s="349"/>
      <c r="V10" s="347"/>
      <c r="W10" s="347"/>
      <c r="X10" s="350"/>
      <c r="Y10" s="111"/>
      <c r="Z10" s="113" t="str">
        <f>"Pada dimensi "&amp;'Program Kokurikuler'!$C$5</f>
        <v xml:space="preserve">Pada dimensi </v>
      </c>
      <c r="AA10" s="113" t="str">
        <f>"pada dimensi "&amp;'Program Kokurikuler'!$C$10</f>
        <v xml:space="preserve">pada dimensi </v>
      </c>
      <c r="AB10" s="114" t="str">
        <f t="shared" si="0"/>
        <v>Ananda Keyla</v>
      </c>
      <c r="AC10" s="114" t="str">
        <f t="shared" si="1"/>
        <v/>
      </c>
      <c r="AD10" s="114" t="str">
        <f t="shared" si="2"/>
        <v/>
      </c>
      <c r="AE10" s="114" t="str">
        <f t="shared" si="3"/>
        <v xml:space="preserve">Pada dimensi  Ananda Afif </v>
      </c>
      <c r="AF10" s="114" t="str">
        <f t="shared" si="4"/>
        <v xml:space="preserve">Pada dimensi  Ananda Afif  dan pada dimensi  </v>
      </c>
      <c r="AG10" s="114">
        <f t="shared" si="5"/>
        <v>0</v>
      </c>
      <c r="AH10" s="329" t="e" cm="1">
        <f t="array" aca="1" ref="AH10" ca="1">_xlfn.IFS(AG10=0,"",AG10=1,AE10,AG10=2,AF10)</f>
        <v>#NAME?</v>
      </c>
    </row>
    <row r="11" spans="1:34" ht="16.5">
      <c r="A11" s="206"/>
      <c r="B11" s="111"/>
      <c r="C11" s="143">
        <f t="shared" si="6"/>
        <v>5</v>
      </c>
      <c r="D11" s="146" t="str">
        <f>IFERROR(SISWA!C12,"")</f>
        <v>AQILA</v>
      </c>
      <c r="E11" s="138"/>
      <c r="F11" s="119"/>
      <c r="G11" s="119"/>
      <c r="H11" s="120"/>
      <c r="I11" s="118"/>
      <c r="J11" s="119"/>
      <c r="K11" s="119"/>
      <c r="L11" s="120"/>
      <c r="M11" s="349"/>
      <c r="N11" s="347"/>
      <c r="O11" s="347"/>
      <c r="P11" s="348"/>
      <c r="Q11" s="349"/>
      <c r="R11" s="347"/>
      <c r="S11" s="347"/>
      <c r="T11" s="348"/>
      <c r="U11" s="349"/>
      <c r="V11" s="347"/>
      <c r="W11" s="347"/>
      <c r="X11" s="350"/>
      <c r="Y11" s="111"/>
      <c r="Z11" s="113" t="str">
        <f>"Pada dimensi "&amp;'Program Kokurikuler'!$C$5</f>
        <v xml:space="preserve">Pada dimensi </v>
      </c>
      <c r="AA11" s="113" t="str">
        <f>"pada dimensi "&amp;'Program Kokurikuler'!$C$10</f>
        <v xml:space="preserve">pada dimensi </v>
      </c>
      <c r="AB11" s="114" t="str">
        <f t="shared" si="0"/>
        <v>Ananda Aqila</v>
      </c>
      <c r="AC11" s="114" t="str">
        <f t="shared" si="1"/>
        <v/>
      </c>
      <c r="AD11" s="114" t="str">
        <f t="shared" si="2"/>
        <v/>
      </c>
      <c r="AE11" s="114" t="str">
        <f t="shared" si="3"/>
        <v xml:space="preserve">Pada dimensi  Ananda Afif </v>
      </c>
      <c r="AF11" s="114" t="str">
        <f t="shared" si="4"/>
        <v xml:space="preserve">Pada dimensi  Ananda Afif  dan pada dimensi  </v>
      </c>
      <c r="AG11" s="114">
        <f t="shared" si="5"/>
        <v>0</v>
      </c>
      <c r="AH11" s="329" t="e" cm="1">
        <f t="array" aca="1" ref="AH11" ca="1">_xlfn.IFS(AG11=0,"",AG11=1,AE11,AG11=2,AF11)</f>
        <v>#NAME?</v>
      </c>
    </row>
    <row r="12" spans="1:34" ht="16.5">
      <c r="A12" s="206"/>
      <c r="B12" s="111"/>
      <c r="C12" s="143">
        <f t="shared" si="6"/>
        <v>6</v>
      </c>
      <c r="D12" s="146" t="str">
        <f>IFERROR(SISWA!C13,"")</f>
        <v>ARISTA</v>
      </c>
      <c r="E12" s="138"/>
      <c r="F12" s="119"/>
      <c r="G12" s="119"/>
      <c r="H12" s="120"/>
      <c r="I12" s="118"/>
      <c r="J12" s="119"/>
      <c r="K12" s="119"/>
      <c r="L12" s="120"/>
      <c r="M12" s="349"/>
      <c r="N12" s="347"/>
      <c r="O12" s="347"/>
      <c r="P12" s="348"/>
      <c r="Q12" s="349"/>
      <c r="R12" s="347"/>
      <c r="S12" s="347"/>
      <c r="T12" s="348"/>
      <c r="U12" s="349"/>
      <c r="V12" s="347"/>
      <c r="W12" s="347"/>
      <c r="X12" s="350"/>
      <c r="Y12" s="111"/>
      <c r="Z12" s="113" t="str">
        <f>"Pada dimensi "&amp;'Program Kokurikuler'!$C$5</f>
        <v xml:space="preserve">Pada dimensi </v>
      </c>
      <c r="AA12" s="113" t="str">
        <f>"pada dimensi "&amp;'Program Kokurikuler'!$C$10</f>
        <v xml:space="preserve">pada dimensi </v>
      </c>
      <c r="AB12" s="114" t="str">
        <f t="shared" si="0"/>
        <v>Ananda Arista</v>
      </c>
      <c r="AC12" s="114" t="str">
        <f t="shared" si="1"/>
        <v/>
      </c>
      <c r="AD12" s="114" t="str">
        <f t="shared" si="2"/>
        <v/>
      </c>
      <c r="AE12" s="114" t="str">
        <f t="shared" si="3"/>
        <v xml:space="preserve">Pada dimensi  Ananda Afif </v>
      </c>
      <c r="AF12" s="114" t="str">
        <f t="shared" si="4"/>
        <v xml:space="preserve">Pada dimensi  Ananda Afif  dan pada dimensi  </v>
      </c>
      <c r="AG12" s="114">
        <f t="shared" si="5"/>
        <v>0</v>
      </c>
      <c r="AH12" s="329" t="e" cm="1">
        <f t="array" aca="1" ref="AH12" ca="1">_xlfn.IFS(AG12=0,"",AG12=1,AE12,AG12=2,AF12)</f>
        <v>#NAME?</v>
      </c>
    </row>
    <row r="13" spans="1:34" ht="16.5">
      <c r="A13" s="206"/>
      <c r="B13" s="111"/>
      <c r="C13" s="143">
        <f t="shared" si="6"/>
        <v>7</v>
      </c>
      <c r="D13" s="146" t="str">
        <f>IFERROR(SISWA!C14,"")</f>
        <v>DANIEL</v>
      </c>
      <c r="E13" s="138"/>
      <c r="F13" s="119"/>
      <c r="G13" s="119"/>
      <c r="H13" s="120"/>
      <c r="I13" s="118"/>
      <c r="J13" s="119"/>
      <c r="K13" s="119"/>
      <c r="L13" s="120"/>
      <c r="M13" s="349"/>
      <c r="N13" s="347"/>
      <c r="O13" s="347"/>
      <c r="P13" s="348"/>
      <c r="Q13" s="349"/>
      <c r="R13" s="347"/>
      <c r="S13" s="347"/>
      <c r="T13" s="348"/>
      <c r="U13" s="349"/>
      <c r="V13" s="347"/>
      <c r="W13" s="347"/>
      <c r="X13" s="350"/>
      <c r="Y13" s="111"/>
      <c r="Z13" s="113" t="str">
        <f>"Pada dimensi "&amp;'Program Kokurikuler'!$C$5</f>
        <v xml:space="preserve">Pada dimensi </v>
      </c>
      <c r="AA13" s="113" t="str">
        <f>"pada dimensi "&amp;'Program Kokurikuler'!$C$10</f>
        <v xml:space="preserve">pada dimensi </v>
      </c>
      <c r="AB13" s="114" t="str">
        <f t="shared" si="0"/>
        <v>Ananda Daniel</v>
      </c>
      <c r="AC13" s="114" t="str">
        <f t="shared" si="1"/>
        <v/>
      </c>
      <c r="AD13" s="114" t="str">
        <f t="shared" si="2"/>
        <v/>
      </c>
      <c r="AE13" s="114" t="str">
        <f t="shared" si="3"/>
        <v xml:space="preserve">Pada dimensi  Ananda Afif </v>
      </c>
      <c r="AF13" s="114" t="str">
        <f t="shared" si="4"/>
        <v xml:space="preserve">Pada dimensi  Ananda Afif  dan pada dimensi  </v>
      </c>
      <c r="AG13" s="114">
        <f t="shared" si="5"/>
        <v>0</v>
      </c>
      <c r="AH13" s="329" t="e" cm="1">
        <f t="array" aca="1" ref="AH13" ca="1">_xlfn.IFS(AG13=0,"",AG13=1,AE13,AG13=2,AF13)</f>
        <v>#NAME?</v>
      </c>
    </row>
    <row r="14" spans="1:34" ht="16.5">
      <c r="A14" s="206"/>
      <c r="B14" s="111"/>
      <c r="C14" s="143">
        <f t="shared" si="6"/>
        <v>8</v>
      </c>
      <c r="D14" s="146" t="str">
        <f>IFERROR(SISWA!C15,"")</f>
        <v>FATHAN</v>
      </c>
      <c r="E14" s="138"/>
      <c r="F14" s="119"/>
      <c r="G14" s="119"/>
      <c r="H14" s="120"/>
      <c r="I14" s="118"/>
      <c r="J14" s="119"/>
      <c r="K14" s="119"/>
      <c r="L14" s="120"/>
      <c r="M14" s="349"/>
      <c r="N14" s="347"/>
      <c r="O14" s="347"/>
      <c r="P14" s="348"/>
      <c r="Q14" s="349"/>
      <c r="R14" s="347"/>
      <c r="S14" s="347"/>
      <c r="T14" s="348"/>
      <c r="U14" s="349"/>
      <c r="V14" s="347"/>
      <c r="W14" s="347"/>
      <c r="X14" s="350"/>
      <c r="Y14" s="111"/>
      <c r="Z14" s="113" t="str">
        <f>"Pada dimensi "&amp;'Program Kokurikuler'!$C$5</f>
        <v xml:space="preserve">Pada dimensi </v>
      </c>
      <c r="AA14" s="113" t="str">
        <f>"pada dimensi "&amp;'Program Kokurikuler'!$C$10</f>
        <v xml:space="preserve">pada dimensi </v>
      </c>
      <c r="AB14" s="114" t="str">
        <f t="shared" si="0"/>
        <v>Ananda Fathan</v>
      </c>
      <c r="AC14" s="114" t="str">
        <f t="shared" si="1"/>
        <v/>
      </c>
      <c r="AD14" s="114" t="str">
        <f t="shared" si="2"/>
        <v/>
      </c>
      <c r="AE14" s="114" t="str">
        <f t="shared" si="3"/>
        <v xml:space="preserve">Pada dimensi  Ananda Afif </v>
      </c>
      <c r="AF14" s="114" t="str">
        <f t="shared" si="4"/>
        <v xml:space="preserve">Pada dimensi  Ananda Afif  dan pada dimensi  </v>
      </c>
      <c r="AG14" s="114">
        <f t="shared" si="5"/>
        <v>0</v>
      </c>
      <c r="AH14" s="329" t="e" cm="1">
        <f t="array" aca="1" ref="AH14" ca="1">_xlfn.IFS(AG14=0,"",AG14=1,AE14,AG14=2,AF14)</f>
        <v>#NAME?</v>
      </c>
    </row>
    <row r="15" spans="1:34" ht="16.5">
      <c r="A15" s="206"/>
      <c r="B15" s="111"/>
      <c r="C15" s="143">
        <f t="shared" si="6"/>
        <v>9</v>
      </c>
      <c r="D15" s="146" t="str">
        <f>IFERROR(SISWA!C16,"")</f>
        <v>KHANSA</v>
      </c>
      <c r="E15" s="138"/>
      <c r="F15" s="119"/>
      <c r="G15" s="119"/>
      <c r="H15" s="120"/>
      <c r="I15" s="118"/>
      <c r="J15" s="119"/>
      <c r="K15" s="119"/>
      <c r="L15" s="120"/>
      <c r="M15" s="349"/>
      <c r="N15" s="347"/>
      <c r="O15" s="347"/>
      <c r="P15" s="348"/>
      <c r="Q15" s="349"/>
      <c r="R15" s="347"/>
      <c r="S15" s="347"/>
      <c r="T15" s="348"/>
      <c r="U15" s="349"/>
      <c r="V15" s="347"/>
      <c r="W15" s="347"/>
      <c r="X15" s="350"/>
      <c r="Y15" s="111"/>
      <c r="Z15" s="113" t="str">
        <f>"Pada dimensi "&amp;'Program Kokurikuler'!$C$5</f>
        <v xml:space="preserve">Pada dimensi </v>
      </c>
      <c r="AA15" s="113" t="str">
        <f>"pada dimensi "&amp;'Program Kokurikuler'!$C$10</f>
        <v xml:space="preserve">pada dimensi </v>
      </c>
      <c r="AB15" s="114" t="str">
        <f t="shared" si="0"/>
        <v>Ananda Khansa</v>
      </c>
      <c r="AC15" s="114" t="str">
        <f t="shared" si="1"/>
        <v/>
      </c>
      <c r="AD15" s="114" t="str">
        <f t="shared" si="2"/>
        <v/>
      </c>
      <c r="AE15" s="114" t="str">
        <f t="shared" si="3"/>
        <v xml:space="preserve">Pada dimensi  Ananda Afif </v>
      </c>
      <c r="AF15" s="114" t="str">
        <f t="shared" si="4"/>
        <v xml:space="preserve">Pada dimensi  Ananda Afif  dan pada dimensi  </v>
      </c>
      <c r="AG15" s="114">
        <f t="shared" si="5"/>
        <v>0</v>
      </c>
      <c r="AH15" s="329" t="e" cm="1">
        <f t="array" aca="1" ref="AH15" ca="1">_xlfn.IFS(AG15=0,"",AG15=1,AE15,AG15=2,AF15)</f>
        <v>#NAME?</v>
      </c>
    </row>
    <row r="16" spans="1:34" ht="16.5">
      <c r="A16" s="206"/>
      <c r="B16" s="111"/>
      <c r="C16" s="143">
        <f t="shared" si="6"/>
        <v>10</v>
      </c>
      <c r="D16" s="146" t="str">
        <f>IFERROR(SISWA!C17,"")</f>
        <v>ARKA</v>
      </c>
      <c r="E16" s="138"/>
      <c r="F16" s="119"/>
      <c r="G16" s="119"/>
      <c r="H16" s="120"/>
      <c r="I16" s="118"/>
      <c r="J16" s="119"/>
      <c r="K16" s="119"/>
      <c r="L16" s="120"/>
      <c r="M16" s="349"/>
      <c r="N16" s="347"/>
      <c r="O16" s="347"/>
      <c r="P16" s="348"/>
      <c r="Q16" s="349"/>
      <c r="R16" s="347"/>
      <c r="S16" s="347"/>
      <c r="T16" s="348"/>
      <c r="U16" s="349"/>
      <c r="V16" s="347"/>
      <c r="W16" s="347"/>
      <c r="X16" s="350"/>
      <c r="Y16" s="111"/>
      <c r="Z16" s="113" t="str">
        <f>"Pada dimensi "&amp;'Program Kokurikuler'!$C$5</f>
        <v xml:space="preserve">Pada dimensi </v>
      </c>
      <c r="AA16" s="113" t="str">
        <f>"pada dimensi "&amp;'Program Kokurikuler'!$C$10</f>
        <v xml:space="preserve">pada dimensi </v>
      </c>
      <c r="AB16" s="114" t="str">
        <f t="shared" si="0"/>
        <v>Ananda Arka</v>
      </c>
      <c r="AC16" s="114" t="str">
        <f t="shared" si="1"/>
        <v/>
      </c>
      <c r="AD16" s="114" t="str">
        <f t="shared" si="2"/>
        <v/>
      </c>
      <c r="AE16" s="114" t="str">
        <f t="shared" si="3"/>
        <v xml:space="preserve">Pada dimensi  Ananda Afif </v>
      </c>
      <c r="AF16" s="114" t="str">
        <f t="shared" si="4"/>
        <v xml:space="preserve">Pada dimensi  Ananda Afif  dan pada dimensi  </v>
      </c>
      <c r="AG16" s="114">
        <f t="shared" si="5"/>
        <v>0</v>
      </c>
      <c r="AH16" s="329" t="e" cm="1">
        <f t="array" aca="1" ref="AH16" ca="1">_xlfn.IFS(AG16=0,"",AG16=1,AE16,AG16=2,AF16)</f>
        <v>#NAME?</v>
      </c>
    </row>
    <row r="17" spans="1:34" ht="16.5">
      <c r="A17" s="206"/>
      <c r="B17" s="111"/>
      <c r="C17" s="143">
        <f t="shared" si="6"/>
        <v>11</v>
      </c>
      <c r="D17" s="146" t="str">
        <f>IFERROR(SISWA!C18,"")</f>
        <v>SABIL</v>
      </c>
      <c r="E17" s="138"/>
      <c r="F17" s="119"/>
      <c r="G17" s="119"/>
      <c r="H17" s="120"/>
      <c r="I17" s="118"/>
      <c r="J17" s="119"/>
      <c r="K17" s="119"/>
      <c r="L17" s="120"/>
      <c r="M17" s="349"/>
      <c r="N17" s="347"/>
      <c r="O17" s="347"/>
      <c r="P17" s="348"/>
      <c r="Q17" s="349"/>
      <c r="R17" s="347"/>
      <c r="S17" s="347"/>
      <c r="T17" s="348"/>
      <c r="U17" s="349"/>
      <c r="V17" s="347"/>
      <c r="W17" s="347"/>
      <c r="X17" s="350"/>
      <c r="Y17" s="111"/>
      <c r="Z17" s="113" t="str">
        <f>"Pada dimensi "&amp;'Program Kokurikuler'!$C$5</f>
        <v xml:space="preserve">Pada dimensi </v>
      </c>
      <c r="AA17" s="113" t="str">
        <f>"pada dimensi "&amp;'Program Kokurikuler'!$C$10</f>
        <v xml:space="preserve">pada dimensi </v>
      </c>
      <c r="AB17" s="114" t="str">
        <f t="shared" si="0"/>
        <v>Ananda Sabil</v>
      </c>
      <c r="AC17" s="114" t="str">
        <f t="shared" si="1"/>
        <v/>
      </c>
      <c r="AD17" s="114" t="str">
        <f t="shared" si="2"/>
        <v/>
      </c>
      <c r="AE17" s="114" t="str">
        <f t="shared" si="3"/>
        <v xml:space="preserve">Pada dimensi  Ananda Afif </v>
      </c>
      <c r="AF17" s="114" t="str">
        <f t="shared" si="4"/>
        <v xml:space="preserve">Pada dimensi  Ananda Afif  dan pada dimensi  </v>
      </c>
      <c r="AG17" s="114">
        <f t="shared" si="5"/>
        <v>0</v>
      </c>
      <c r="AH17" s="329" t="e" cm="1">
        <f t="array" aca="1" ref="AH17" ca="1">_xlfn.IFS(AG17=0,"",AG17=1,AE17,AG17=2,AF17)</f>
        <v>#NAME?</v>
      </c>
    </row>
    <row r="18" spans="1:34" ht="16.5">
      <c r="A18" s="206"/>
      <c r="B18" s="111"/>
      <c r="C18" s="143">
        <f t="shared" si="6"/>
        <v>12</v>
      </c>
      <c r="D18" s="146" t="str">
        <f>IFERROR(SISWA!C19,"")</f>
        <v>FALISHA</v>
      </c>
      <c r="E18" s="138"/>
      <c r="F18" s="119"/>
      <c r="G18" s="119"/>
      <c r="H18" s="120"/>
      <c r="I18" s="118"/>
      <c r="J18" s="119"/>
      <c r="K18" s="119"/>
      <c r="L18" s="120"/>
      <c r="M18" s="349"/>
      <c r="N18" s="347"/>
      <c r="O18" s="347"/>
      <c r="P18" s="348"/>
      <c r="Q18" s="349"/>
      <c r="R18" s="347"/>
      <c r="S18" s="347"/>
      <c r="T18" s="348"/>
      <c r="U18" s="349"/>
      <c r="V18" s="347"/>
      <c r="W18" s="347"/>
      <c r="X18" s="350"/>
      <c r="Y18" s="111"/>
      <c r="Z18" s="113" t="str">
        <f>"Pada dimensi "&amp;'Program Kokurikuler'!$C$5</f>
        <v xml:space="preserve">Pada dimensi </v>
      </c>
      <c r="AA18" s="113" t="str">
        <f>"pada dimensi "&amp;'Program Kokurikuler'!$C$10</f>
        <v xml:space="preserve">pada dimensi </v>
      </c>
      <c r="AB18" s="114" t="str">
        <f t="shared" si="0"/>
        <v>Ananda Falisha</v>
      </c>
      <c r="AC18" s="114" t="str">
        <f t="shared" si="1"/>
        <v/>
      </c>
      <c r="AD18" s="114" t="str">
        <f t="shared" si="2"/>
        <v/>
      </c>
      <c r="AE18" s="114" t="str">
        <f t="shared" si="3"/>
        <v xml:space="preserve">Pada dimensi  Ananda Afif </v>
      </c>
      <c r="AF18" s="114" t="str">
        <f t="shared" si="4"/>
        <v xml:space="preserve">Pada dimensi  Ananda Afif  dan pada dimensi  </v>
      </c>
      <c r="AG18" s="114">
        <f t="shared" si="5"/>
        <v>0</v>
      </c>
      <c r="AH18" s="329" t="e" cm="1">
        <f t="array" aca="1" ref="AH18" ca="1">_xlfn.IFS(AG18=0,"",AG18=1,AE18,AG18=2,AF18)</f>
        <v>#NAME?</v>
      </c>
    </row>
    <row r="19" spans="1:34" ht="16.5">
      <c r="A19" s="206"/>
      <c r="B19" s="111"/>
      <c r="C19" s="143">
        <f t="shared" si="6"/>
        <v>13</v>
      </c>
      <c r="D19" s="146" t="str">
        <f>IFERROR(SISWA!C20,"")</f>
        <v>RAFA</v>
      </c>
      <c r="E19" s="138"/>
      <c r="F19" s="119"/>
      <c r="G19" s="119"/>
      <c r="H19" s="120"/>
      <c r="I19" s="118"/>
      <c r="J19" s="119"/>
      <c r="K19" s="119"/>
      <c r="L19" s="120"/>
      <c r="M19" s="349"/>
      <c r="N19" s="347"/>
      <c r="O19" s="347"/>
      <c r="P19" s="348"/>
      <c r="Q19" s="349"/>
      <c r="R19" s="347"/>
      <c r="S19" s="347"/>
      <c r="T19" s="348"/>
      <c r="U19" s="349"/>
      <c r="V19" s="347"/>
      <c r="W19" s="347"/>
      <c r="X19" s="350"/>
      <c r="Y19" s="111"/>
      <c r="Z19" s="113" t="str">
        <f>"Pada dimensi "&amp;'Program Kokurikuler'!$C$5</f>
        <v xml:space="preserve">Pada dimensi </v>
      </c>
      <c r="AA19" s="113" t="str">
        <f>"pada dimensi "&amp;'Program Kokurikuler'!$C$10</f>
        <v xml:space="preserve">pada dimensi </v>
      </c>
      <c r="AB19" s="114" t="str">
        <f t="shared" si="0"/>
        <v>Ananda Rafa</v>
      </c>
      <c r="AC19" s="114" t="str">
        <f t="shared" si="1"/>
        <v/>
      </c>
      <c r="AD19" s="114" t="str">
        <f t="shared" si="2"/>
        <v/>
      </c>
      <c r="AE19" s="114" t="str">
        <f t="shared" si="3"/>
        <v xml:space="preserve">Pada dimensi  Ananda Afif </v>
      </c>
      <c r="AF19" s="114" t="str">
        <f t="shared" si="4"/>
        <v xml:space="preserve">Pada dimensi  Ananda Afif  dan pada dimensi  </v>
      </c>
      <c r="AG19" s="114">
        <f t="shared" si="5"/>
        <v>0</v>
      </c>
      <c r="AH19" s="329" t="e" cm="1">
        <f t="array" aca="1" ref="AH19" ca="1">_xlfn.IFS(AG19=0,"",AG19=1,AE19,AG19=2,AF19)</f>
        <v>#NAME?</v>
      </c>
    </row>
    <row r="20" spans="1:34" ht="16.5">
      <c r="A20" s="206"/>
      <c r="B20" s="111"/>
      <c r="C20" s="143">
        <f t="shared" si="6"/>
        <v>14</v>
      </c>
      <c r="D20" s="146" t="str">
        <f>IFERROR(SISWA!C21,"")</f>
        <v>SAFINA</v>
      </c>
      <c r="E20" s="138"/>
      <c r="F20" s="119"/>
      <c r="G20" s="119"/>
      <c r="H20" s="120"/>
      <c r="I20" s="118"/>
      <c r="J20" s="119"/>
      <c r="K20" s="119"/>
      <c r="L20" s="120"/>
      <c r="M20" s="349"/>
      <c r="N20" s="347"/>
      <c r="O20" s="347"/>
      <c r="P20" s="348"/>
      <c r="Q20" s="349"/>
      <c r="R20" s="347"/>
      <c r="S20" s="347"/>
      <c r="T20" s="348"/>
      <c r="U20" s="349"/>
      <c r="V20" s="347"/>
      <c r="W20" s="347"/>
      <c r="X20" s="350"/>
      <c r="Y20" s="111"/>
      <c r="Z20" s="113" t="str">
        <f>"Pada dimensi "&amp;'Program Kokurikuler'!$C$5</f>
        <v xml:space="preserve">Pada dimensi </v>
      </c>
      <c r="AA20" s="113" t="str">
        <f>"pada dimensi "&amp;'Program Kokurikuler'!$C$10</f>
        <v xml:space="preserve">pada dimensi </v>
      </c>
      <c r="AB20" s="114" t="str">
        <f t="shared" si="0"/>
        <v>Ananda Safina</v>
      </c>
      <c r="AC20" s="114" t="str">
        <f t="shared" si="1"/>
        <v/>
      </c>
      <c r="AD20" s="114" t="str">
        <f t="shared" si="2"/>
        <v/>
      </c>
      <c r="AE20" s="114" t="str">
        <f t="shared" si="3"/>
        <v xml:space="preserve">Pada dimensi  Ananda Afif </v>
      </c>
      <c r="AF20" s="114" t="str">
        <f t="shared" si="4"/>
        <v xml:space="preserve">Pada dimensi  Ananda Afif  dan pada dimensi  </v>
      </c>
      <c r="AG20" s="114">
        <f t="shared" si="5"/>
        <v>0</v>
      </c>
      <c r="AH20" s="329" t="e" cm="1">
        <f t="array" aca="1" ref="AH20" ca="1">_xlfn.IFS(AG20=0,"",AG20=1,AE20,AG20=2,AF20)</f>
        <v>#NAME?</v>
      </c>
    </row>
    <row r="21" spans="1:34" ht="16.5">
      <c r="A21" s="206"/>
      <c r="B21" s="111"/>
      <c r="C21" s="143">
        <f t="shared" si="6"/>
        <v>15</v>
      </c>
      <c r="D21" s="146">
        <f>IFERROR(SISWA!C22,"")</f>
        <v>0</v>
      </c>
      <c r="E21" s="138"/>
      <c r="F21" s="119"/>
      <c r="G21" s="119"/>
      <c r="H21" s="120"/>
      <c r="I21" s="118"/>
      <c r="J21" s="119"/>
      <c r="K21" s="119"/>
      <c r="L21" s="120"/>
      <c r="M21" s="349"/>
      <c r="N21" s="347"/>
      <c r="O21" s="347"/>
      <c r="P21" s="348"/>
      <c r="Q21" s="349"/>
      <c r="R21" s="347"/>
      <c r="S21" s="347"/>
      <c r="T21" s="348"/>
      <c r="U21" s="349"/>
      <c r="V21" s="347"/>
      <c r="W21" s="347"/>
      <c r="X21" s="350"/>
      <c r="Y21" s="111"/>
      <c r="Z21" s="113" t="str">
        <f>"Pada dimensi "&amp;'Program Kokurikuler'!$C$5</f>
        <v xml:space="preserve">Pada dimensi </v>
      </c>
      <c r="AA21" s="113" t="str">
        <f>"pada dimensi "&amp;'Program Kokurikuler'!$C$10</f>
        <v xml:space="preserve">pada dimensi </v>
      </c>
      <c r="AB21" s="114" t="str">
        <f t="shared" si="0"/>
        <v>Ananda 0</v>
      </c>
      <c r="AC21" s="114" t="str">
        <f t="shared" si="1"/>
        <v/>
      </c>
      <c r="AD21" s="114" t="str">
        <f t="shared" si="2"/>
        <v/>
      </c>
      <c r="AE21" s="114" t="str">
        <f t="shared" si="3"/>
        <v xml:space="preserve">Pada dimensi  Ananda Afif </v>
      </c>
      <c r="AF21" s="114" t="str">
        <f t="shared" si="4"/>
        <v xml:space="preserve">Pada dimensi  Ananda Afif  dan pada dimensi  </v>
      </c>
      <c r="AG21" s="114">
        <f t="shared" si="5"/>
        <v>0</v>
      </c>
      <c r="AH21" s="329" t="e" cm="1">
        <f t="array" aca="1" ref="AH21" ca="1">_xlfn.IFS(AG21=0,"",AG21=1,AE21,AG21=2,AF21)</f>
        <v>#NAME?</v>
      </c>
    </row>
    <row r="22" spans="1:34" ht="16.5">
      <c r="A22" s="206"/>
      <c r="B22" s="111"/>
      <c r="C22" s="143">
        <f t="shared" si="6"/>
        <v>16</v>
      </c>
      <c r="D22" s="146">
        <f>IFERROR(SISWA!C23,"")</f>
        <v>0</v>
      </c>
      <c r="E22" s="138"/>
      <c r="F22" s="119"/>
      <c r="G22" s="119"/>
      <c r="H22" s="120"/>
      <c r="I22" s="118"/>
      <c r="J22" s="119"/>
      <c r="K22" s="119"/>
      <c r="L22" s="120"/>
      <c r="M22" s="349"/>
      <c r="N22" s="347"/>
      <c r="O22" s="347"/>
      <c r="P22" s="348"/>
      <c r="Q22" s="349"/>
      <c r="R22" s="347"/>
      <c r="S22" s="347"/>
      <c r="T22" s="348"/>
      <c r="U22" s="349"/>
      <c r="V22" s="347"/>
      <c r="W22" s="347"/>
      <c r="X22" s="350"/>
      <c r="Y22" s="111"/>
      <c r="Z22" s="113" t="str">
        <f>"Pada dimensi "&amp;'Program Kokurikuler'!$C$5</f>
        <v xml:space="preserve">Pada dimensi </v>
      </c>
      <c r="AA22" s="113" t="str">
        <f>"pada dimensi "&amp;'Program Kokurikuler'!$C$10</f>
        <v xml:space="preserve">pada dimensi </v>
      </c>
      <c r="AB22" s="114" t="str">
        <f t="shared" si="0"/>
        <v>Ananda 0</v>
      </c>
      <c r="AC22" s="114" t="str">
        <f t="shared" si="1"/>
        <v/>
      </c>
      <c r="AD22" s="114" t="str">
        <f t="shared" si="2"/>
        <v/>
      </c>
      <c r="AE22" s="114" t="str">
        <f t="shared" si="3"/>
        <v xml:space="preserve">Pada dimensi  Ananda Afif </v>
      </c>
      <c r="AF22" s="114" t="str">
        <f t="shared" si="4"/>
        <v xml:space="preserve">Pada dimensi  Ananda Afif  dan pada dimensi  </v>
      </c>
      <c r="AG22" s="114">
        <f t="shared" si="5"/>
        <v>0</v>
      </c>
      <c r="AH22" s="329" t="e" cm="1">
        <f t="array" aca="1" ref="AH22" ca="1">_xlfn.IFS(AG22=0,"",AG22=1,AE22,AG22=2,AF22)</f>
        <v>#NAME?</v>
      </c>
    </row>
    <row r="23" spans="1:34" ht="16.5">
      <c r="A23" s="206"/>
      <c r="B23" s="111"/>
      <c r="C23" s="143">
        <f t="shared" si="6"/>
        <v>17</v>
      </c>
      <c r="D23" s="146">
        <f>IFERROR(SISWA!C24,"")</f>
        <v>0</v>
      </c>
      <c r="E23" s="138"/>
      <c r="F23" s="119"/>
      <c r="G23" s="119"/>
      <c r="H23" s="120"/>
      <c r="I23" s="118"/>
      <c r="J23" s="119"/>
      <c r="K23" s="119"/>
      <c r="L23" s="120"/>
      <c r="M23" s="349"/>
      <c r="N23" s="347"/>
      <c r="O23" s="347"/>
      <c r="P23" s="348"/>
      <c r="Q23" s="349"/>
      <c r="R23" s="347"/>
      <c r="S23" s="347"/>
      <c r="T23" s="348"/>
      <c r="U23" s="349"/>
      <c r="V23" s="347"/>
      <c r="W23" s="347"/>
      <c r="X23" s="350"/>
      <c r="Y23" s="111"/>
      <c r="Z23" s="113" t="str">
        <f>"Pada dimensi "&amp;'Program Kokurikuler'!$C$5</f>
        <v xml:space="preserve">Pada dimensi </v>
      </c>
      <c r="AA23" s="113" t="str">
        <f>"pada dimensi "&amp;'Program Kokurikuler'!$C$10</f>
        <v xml:space="preserve">pada dimensi </v>
      </c>
      <c r="AB23" s="114" t="str">
        <f t="shared" si="0"/>
        <v>Ananda 0</v>
      </c>
      <c r="AC23" s="114" t="str">
        <f t="shared" si="1"/>
        <v/>
      </c>
      <c r="AD23" s="114" t="str">
        <f t="shared" si="2"/>
        <v/>
      </c>
      <c r="AE23" s="114" t="str">
        <f t="shared" si="3"/>
        <v xml:space="preserve">Pada dimensi  Ananda Afif </v>
      </c>
      <c r="AF23" s="114" t="str">
        <f t="shared" si="4"/>
        <v xml:space="preserve">Pada dimensi  Ananda Afif  dan pada dimensi  </v>
      </c>
      <c r="AG23" s="114">
        <f t="shared" si="5"/>
        <v>0</v>
      </c>
      <c r="AH23" s="329" t="e" cm="1">
        <f t="array" aca="1" ref="AH23" ca="1">_xlfn.IFS(AG23=0,"",AG23=1,AE23,AG23=2,AF23)</f>
        <v>#NAME?</v>
      </c>
    </row>
    <row r="24" spans="1:34" ht="16.5">
      <c r="A24" s="206"/>
      <c r="B24" s="111"/>
      <c r="C24" s="143">
        <f t="shared" si="6"/>
        <v>18</v>
      </c>
      <c r="D24" s="146">
        <f>IFERROR(SISWA!C25,"")</f>
        <v>0</v>
      </c>
      <c r="E24" s="138"/>
      <c r="F24" s="119"/>
      <c r="G24" s="119"/>
      <c r="H24" s="120"/>
      <c r="I24" s="118"/>
      <c r="J24" s="119"/>
      <c r="K24" s="119"/>
      <c r="L24" s="120"/>
      <c r="M24" s="349"/>
      <c r="N24" s="347"/>
      <c r="O24" s="347"/>
      <c r="P24" s="348"/>
      <c r="Q24" s="349"/>
      <c r="R24" s="347"/>
      <c r="S24" s="347"/>
      <c r="T24" s="348"/>
      <c r="U24" s="349"/>
      <c r="V24" s="347"/>
      <c r="W24" s="347"/>
      <c r="X24" s="350"/>
      <c r="Y24" s="111"/>
      <c r="Z24" s="113" t="str">
        <f>"Pada dimensi "&amp;'Program Kokurikuler'!$C$5</f>
        <v xml:space="preserve">Pada dimensi </v>
      </c>
      <c r="AA24" s="113" t="str">
        <f>"pada dimensi "&amp;'Program Kokurikuler'!$C$10</f>
        <v xml:space="preserve">pada dimensi </v>
      </c>
      <c r="AB24" s="114" t="str">
        <f t="shared" si="0"/>
        <v>Ananda 0</v>
      </c>
      <c r="AC24" s="114" t="str">
        <f t="shared" si="1"/>
        <v/>
      </c>
      <c r="AD24" s="114" t="str">
        <f t="shared" si="2"/>
        <v/>
      </c>
      <c r="AE24" s="114" t="str">
        <f t="shared" si="3"/>
        <v xml:space="preserve">Pada dimensi  Ananda Afif </v>
      </c>
      <c r="AF24" s="114" t="str">
        <f t="shared" si="4"/>
        <v xml:space="preserve">Pada dimensi  Ananda Afif  dan pada dimensi  </v>
      </c>
      <c r="AG24" s="114">
        <f t="shared" si="5"/>
        <v>0</v>
      </c>
      <c r="AH24" s="329" t="e" cm="1">
        <f t="array" aca="1" ref="AH24" ca="1">_xlfn.IFS(AG24=0,"",AG24=1,AE24,AG24=2,AF24)</f>
        <v>#NAME?</v>
      </c>
    </row>
    <row r="25" spans="1:34" ht="16.5">
      <c r="A25" s="206"/>
      <c r="B25" s="111"/>
      <c r="C25" s="143">
        <f t="shared" si="6"/>
        <v>19</v>
      </c>
      <c r="D25" s="146">
        <f>IFERROR(SISWA!C26,"")</f>
        <v>0</v>
      </c>
      <c r="E25" s="138"/>
      <c r="F25" s="119"/>
      <c r="G25" s="119"/>
      <c r="H25" s="120"/>
      <c r="I25" s="118"/>
      <c r="J25" s="119"/>
      <c r="K25" s="119"/>
      <c r="L25" s="120"/>
      <c r="M25" s="349"/>
      <c r="N25" s="347"/>
      <c r="O25" s="347"/>
      <c r="P25" s="348"/>
      <c r="Q25" s="349"/>
      <c r="R25" s="347"/>
      <c r="S25" s="347"/>
      <c r="T25" s="348"/>
      <c r="U25" s="349"/>
      <c r="V25" s="347"/>
      <c r="W25" s="347"/>
      <c r="X25" s="350"/>
      <c r="Y25" s="111"/>
      <c r="Z25" s="113" t="str">
        <f>"Pada dimensi "&amp;'Program Kokurikuler'!$C$5</f>
        <v xml:space="preserve">Pada dimensi </v>
      </c>
      <c r="AA25" s="113" t="str">
        <f>"pada dimensi "&amp;'Program Kokurikuler'!$C$10</f>
        <v xml:space="preserve">pada dimensi </v>
      </c>
      <c r="AB25" s="114" t="str">
        <f t="shared" si="0"/>
        <v>Ananda 0</v>
      </c>
      <c r="AC25" s="114" t="str">
        <f t="shared" si="1"/>
        <v/>
      </c>
      <c r="AD25" s="114" t="str">
        <f t="shared" si="2"/>
        <v/>
      </c>
      <c r="AE25" s="114" t="str">
        <f t="shared" si="3"/>
        <v xml:space="preserve">Pada dimensi  Ananda Afif </v>
      </c>
      <c r="AF25" s="114" t="str">
        <f t="shared" si="4"/>
        <v xml:space="preserve">Pada dimensi  Ananda Afif  dan pada dimensi  </v>
      </c>
      <c r="AG25" s="114">
        <f t="shared" si="5"/>
        <v>0</v>
      </c>
      <c r="AH25" s="329" t="e" cm="1">
        <f t="array" aca="1" ref="AH25" ca="1">_xlfn.IFS(AG25=0,"",AG25=1,AE25,AG25=2,AF25)</f>
        <v>#NAME?</v>
      </c>
    </row>
    <row r="26" spans="1:34" ht="16.5">
      <c r="A26" s="206"/>
      <c r="B26" s="111"/>
      <c r="C26" s="143">
        <f t="shared" si="6"/>
        <v>20</v>
      </c>
      <c r="D26" s="146">
        <f>IFERROR(SISWA!C27,"")</f>
        <v>0</v>
      </c>
      <c r="E26" s="138"/>
      <c r="F26" s="119"/>
      <c r="G26" s="119"/>
      <c r="H26" s="120"/>
      <c r="I26" s="118"/>
      <c r="J26" s="119"/>
      <c r="K26" s="119"/>
      <c r="L26" s="120"/>
      <c r="M26" s="349"/>
      <c r="N26" s="347"/>
      <c r="O26" s="347"/>
      <c r="P26" s="348"/>
      <c r="Q26" s="349"/>
      <c r="R26" s="347"/>
      <c r="S26" s="347"/>
      <c r="T26" s="348"/>
      <c r="U26" s="349"/>
      <c r="V26" s="347"/>
      <c r="W26" s="347"/>
      <c r="X26" s="350"/>
      <c r="Y26" s="111"/>
      <c r="Z26" s="113" t="str">
        <f>"Pada dimensi "&amp;'Program Kokurikuler'!$C$5</f>
        <v xml:space="preserve">Pada dimensi </v>
      </c>
      <c r="AA26" s="113" t="str">
        <f>"pada dimensi "&amp;'Program Kokurikuler'!$C$10</f>
        <v xml:space="preserve">pada dimensi </v>
      </c>
      <c r="AB26" s="114" t="str">
        <f t="shared" si="0"/>
        <v>Ananda 0</v>
      </c>
      <c r="AC26" s="114" t="str">
        <f t="shared" si="1"/>
        <v/>
      </c>
      <c r="AD26" s="114" t="str">
        <f t="shared" si="2"/>
        <v/>
      </c>
      <c r="AE26" s="114" t="str">
        <f t="shared" si="3"/>
        <v xml:space="preserve">Pada dimensi  Ananda Afif </v>
      </c>
      <c r="AF26" s="114" t="str">
        <f t="shared" si="4"/>
        <v xml:space="preserve">Pada dimensi  Ananda Afif  dan pada dimensi  </v>
      </c>
      <c r="AG26" s="114">
        <f t="shared" si="5"/>
        <v>0</v>
      </c>
      <c r="AH26" s="329" t="e" cm="1">
        <f t="array" aca="1" ref="AH26" ca="1">_xlfn.IFS(AG26=0,"",AG26=1,AE26,AG26=2,AF26)</f>
        <v>#NAME?</v>
      </c>
    </row>
    <row r="27" spans="1:34" ht="16.5">
      <c r="A27" s="206"/>
      <c r="B27" s="111"/>
      <c r="C27" s="143">
        <f t="shared" si="6"/>
        <v>21</v>
      </c>
      <c r="D27" s="146">
        <f>IFERROR(SISWA!C28,"")</f>
        <v>0</v>
      </c>
      <c r="E27" s="138"/>
      <c r="F27" s="119"/>
      <c r="G27" s="119"/>
      <c r="H27" s="120"/>
      <c r="I27" s="118"/>
      <c r="J27" s="119"/>
      <c r="K27" s="119"/>
      <c r="L27" s="120"/>
      <c r="M27" s="349"/>
      <c r="N27" s="347"/>
      <c r="O27" s="347"/>
      <c r="P27" s="348"/>
      <c r="Q27" s="349"/>
      <c r="R27" s="347"/>
      <c r="S27" s="347"/>
      <c r="T27" s="348"/>
      <c r="U27" s="349"/>
      <c r="V27" s="347"/>
      <c r="W27" s="347"/>
      <c r="X27" s="350"/>
      <c r="Y27" s="111"/>
      <c r="Z27" s="113" t="str">
        <f>"Pada dimensi "&amp;'Program Kokurikuler'!$C$5</f>
        <v xml:space="preserve">Pada dimensi </v>
      </c>
      <c r="AA27" s="113" t="str">
        <f>"pada dimensi "&amp;'Program Kokurikuler'!$C$10</f>
        <v xml:space="preserve">pada dimensi </v>
      </c>
      <c r="AB27" s="114" t="str">
        <f t="shared" si="0"/>
        <v>Ananda 0</v>
      </c>
      <c r="AC27" s="114" t="str">
        <f t="shared" si="1"/>
        <v/>
      </c>
      <c r="AD27" s="114" t="str">
        <f t="shared" si="2"/>
        <v/>
      </c>
      <c r="AE27" s="114" t="str">
        <f t="shared" si="3"/>
        <v xml:space="preserve">Pada dimensi  Ananda Afif </v>
      </c>
      <c r="AF27" s="114" t="str">
        <f t="shared" si="4"/>
        <v xml:space="preserve">Pada dimensi  Ananda Afif  dan pada dimensi  </v>
      </c>
      <c r="AG27" s="114">
        <f t="shared" si="5"/>
        <v>0</v>
      </c>
      <c r="AH27" s="329" t="e" cm="1">
        <f t="array" aca="1" ref="AH27" ca="1">_xlfn.IFS(AG27=0,"",AG27=1,AE27,AG27=2,AF27)</f>
        <v>#NAME?</v>
      </c>
    </row>
    <row r="28" spans="1:34" ht="16.5">
      <c r="A28" s="206"/>
      <c r="B28" s="111"/>
      <c r="C28" s="143">
        <f t="shared" si="6"/>
        <v>22</v>
      </c>
      <c r="D28" s="146">
        <f>IFERROR(SISWA!C29,"")</f>
        <v>0</v>
      </c>
      <c r="E28" s="138"/>
      <c r="F28" s="119"/>
      <c r="G28" s="119"/>
      <c r="H28" s="120"/>
      <c r="I28" s="118"/>
      <c r="J28" s="119"/>
      <c r="K28" s="119"/>
      <c r="L28" s="120"/>
      <c r="M28" s="349"/>
      <c r="N28" s="347"/>
      <c r="O28" s="347"/>
      <c r="P28" s="348"/>
      <c r="Q28" s="349"/>
      <c r="R28" s="347"/>
      <c r="S28" s="347"/>
      <c r="T28" s="348"/>
      <c r="U28" s="349"/>
      <c r="V28" s="347"/>
      <c r="W28" s="347"/>
      <c r="X28" s="350"/>
      <c r="Y28" s="111"/>
      <c r="Z28" s="113" t="str">
        <f>"Pada dimensi "&amp;'Program Kokurikuler'!$C$5</f>
        <v xml:space="preserve">Pada dimensi </v>
      </c>
      <c r="AA28" s="113" t="str">
        <f>"pada dimensi "&amp;'Program Kokurikuler'!$C$10</f>
        <v xml:space="preserve">pada dimensi </v>
      </c>
      <c r="AB28" s="114" t="str">
        <f t="shared" ref="AB28:AB56" si="7">"Ananda "&amp;PROPER(D28)</f>
        <v>Ananda 0</v>
      </c>
      <c r="AC28" s="114" t="str">
        <f t="shared" ref="AC28:AC56" si="8">IF(H28="",""," perlu bimbingan dalam "&amp;($E$5))&amp;IF(G28="",""," cukup baik dalam "&amp;($E$5))&amp;IF(F28="",""," baik dalam "&amp;($E$5))&amp;IF(E28="",""," sangat baik dalam "&amp;($E$5))</f>
        <v/>
      </c>
      <c r="AD28" s="114" t="str">
        <f t="shared" ref="AD28:AD56" si="9">IF(L28="",""," perlu bimbingan dalam "&amp;($I$5))&amp;IF(K28="",""," cukup baik dalam "&amp;($I$5))&amp;IF(J28="",""," baik dalam "&amp;($I$5))&amp;IF(I28="",""," sangat baik dalam "&amp;($I$5))</f>
        <v/>
      </c>
      <c r="AE28" s="114" t="str">
        <f t="shared" si="3"/>
        <v xml:space="preserve">Pada dimensi  Ananda Afif </v>
      </c>
      <c r="AF28" s="114" t="str">
        <f t="shared" si="4"/>
        <v xml:space="preserve">Pada dimensi  Ananda Afif  dan pada dimensi  </v>
      </c>
      <c r="AG28" s="114">
        <f t="shared" ref="AG28:AG56" si="10">COUNTA(E28:L28)</f>
        <v>0</v>
      </c>
      <c r="AH28" s="329" t="e" cm="1">
        <f t="array" aca="1" ref="AH28" ca="1">_xlfn.IFS(AG28=0,"",AG28=1,AE28,AG28=2,AF28)</f>
        <v>#NAME?</v>
      </c>
    </row>
    <row r="29" spans="1:34" ht="16.5">
      <c r="A29" s="206"/>
      <c r="B29" s="111"/>
      <c r="C29" s="143">
        <f t="shared" si="6"/>
        <v>23</v>
      </c>
      <c r="D29" s="146">
        <f>IFERROR(SISWA!C30,"")</f>
        <v>0</v>
      </c>
      <c r="E29" s="138"/>
      <c r="F29" s="119"/>
      <c r="G29" s="119"/>
      <c r="H29" s="120"/>
      <c r="I29" s="118"/>
      <c r="J29" s="119"/>
      <c r="K29" s="119"/>
      <c r="L29" s="120"/>
      <c r="M29" s="349"/>
      <c r="N29" s="347"/>
      <c r="O29" s="347"/>
      <c r="P29" s="348"/>
      <c r="Q29" s="349"/>
      <c r="R29" s="347"/>
      <c r="S29" s="347"/>
      <c r="T29" s="348"/>
      <c r="U29" s="349"/>
      <c r="V29" s="347"/>
      <c r="W29" s="347"/>
      <c r="X29" s="350"/>
      <c r="Y29" s="111"/>
      <c r="Z29" s="113" t="str">
        <f>"Pada dimensi "&amp;'Program Kokurikuler'!$C$5</f>
        <v xml:space="preserve">Pada dimensi </v>
      </c>
      <c r="AA29" s="113" t="str">
        <f>"pada dimensi "&amp;'Program Kokurikuler'!$C$10</f>
        <v xml:space="preserve">pada dimensi </v>
      </c>
      <c r="AB29" s="114" t="str">
        <f t="shared" si="7"/>
        <v>Ananda 0</v>
      </c>
      <c r="AC29" s="114" t="str">
        <f t="shared" si="8"/>
        <v/>
      </c>
      <c r="AD29" s="114" t="str">
        <f t="shared" si="9"/>
        <v/>
      </c>
      <c r="AE29" s="114" t="str">
        <f t="shared" si="3"/>
        <v xml:space="preserve">Pada dimensi  Ananda Afif </v>
      </c>
      <c r="AF29" s="114" t="str">
        <f t="shared" si="4"/>
        <v xml:space="preserve">Pada dimensi  Ananda Afif  dan pada dimensi  </v>
      </c>
      <c r="AG29" s="114">
        <f t="shared" si="10"/>
        <v>0</v>
      </c>
      <c r="AH29" s="329" t="e" cm="1">
        <f t="array" aca="1" ref="AH29" ca="1">_xlfn.IFS(AG29=0,"",AG29=1,AE29,AG29=2,AF29)</f>
        <v>#NAME?</v>
      </c>
    </row>
    <row r="30" spans="1:34" ht="16.5">
      <c r="A30" s="206"/>
      <c r="B30" s="111"/>
      <c r="C30" s="143">
        <f t="shared" si="6"/>
        <v>24</v>
      </c>
      <c r="D30" s="146">
        <f>IFERROR(SISWA!C31,"")</f>
        <v>0</v>
      </c>
      <c r="E30" s="138"/>
      <c r="F30" s="119"/>
      <c r="G30" s="119"/>
      <c r="H30" s="120"/>
      <c r="I30" s="118"/>
      <c r="J30" s="119"/>
      <c r="K30" s="119"/>
      <c r="L30" s="120"/>
      <c r="M30" s="349"/>
      <c r="N30" s="347"/>
      <c r="O30" s="347"/>
      <c r="P30" s="348"/>
      <c r="Q30" s="349"/>
      <c r="R30" s="347"/>
      <c r="S30" s="347"/>
      <c r="T30" s="348"/>
      <c r="U30" s="349"/>
      <c r="V30" s="347"/>
      <c r="W30" s="347"/>
      <c r="X30" s="350"/>
      <c r="Y30" s="111"/>
      <c r="Z30" s="113" t="str">
        <f>"Pada dimensi "&amp;'Program Kokurikuler'!$C$5</f>
        <v xml:space="preserve">Pada dimensi </v>
      </c>
      <c r="AA30" s="113" t="str">
        <f>"pada dimensi "&amp;'Program Kokurikuler'!$C$10</f>
        <v xml:space="preserve">pada dimensi </v>
      </c>
      <c r="AB30" s="114" t="str">
        <f t="shared" si="7"/>
        <v>Ananda 0</v>
      </c>
      <c r="AC30" s="114" t="str">
        <f t="shared" si="8"/>
        <v/>
      </c>
      <c r="AD30" s="114" t="str">
        <f t="shared" si="9"/>
        <v/>
      </c>
      <c r="AE30" s="114" t="str">
        <f t="shared" si="3"/>
        <v xml:space="preserve">Pada dimensi  Ananda Afif </v>
      </c>
      <c r="AF30" s="114" t="str">
        <f t="shared" si="4"/>
        <v xml:space="preserve">Pada dimensi  Ananda Afif  dan pada dimensi  </v>
      </c>
      <c r="AG30" s="114">
        <f t="shared" si="10"/>
        <v>0</v>
      </c>
      <c r="AH30" s="329" t="e" cm="1">
        <f t="array" aca="1" ref="AH30" ca="1">_xlfn.IFS(AG30=0,"",AG30=1,AE30,AG30=2,AF30)</f>
        <v>#NAME?</v>
      </c>
    </row>
    <row r="31" spans="1:34" ht="16.5">
      <c r="A31" s="206"/>
      <c r="B31" s="111"/>
      <c r="C31" s="143">
        <f t="shared" si="6"/>
        <v>25</v>
      </c>
      <c r="D31" s="146">
        <f>IFERROR(SISWA!C32,"")</f>
        <v>0</v>
      </c>
      <c r="E31" s="138"/>
      <c r="F31" s="119"/>
      <c r="G31" s="119"/>
      <c r="H31" s="120"/>
      <c r="I31" s="118"/>
      <c r="J31" s="119"/>
      <c r="K31" s="119"/>
      <c r="L31" s="120"/>
      <c r="M31" s="349"/>
      <c r="N31" s="347"/>
      <c r="O31" s="347"/>
      <c r="P31" s="348"/>
      <c r="Q31" s="349"/>
      <c r="R31" s="347"/>
      <c r="S31" s="347"/>
      <c r="T31" s="348"/>
      <c r="U31" s="349"/>
      <c r="V31" s="347"/>
      <c r="W31" s="347"/>
      <c r="X31" s="350"/>
      <c r="Y31" s="111"/>
      <c r="Z31" s="113" t="str">
        <f>"Pada dimensi "&amp;'Program Kokurikuler'!$C$5</f>
        <v xml:space="preserve">Pada dimensi </v>
      </c>
      <c r="AA31" s="113" t="str">
        <f>"pada dimensi "&amp;'Program Kokurikuler'!$C$10</f>
        <v xml:space="preserve">pada dimensi </v>
      </c>
      <c r="AB31" s="114" t="str">
        <f t="shared" si="7"/>
        <v>Ananda 0</v>
      </c>
      <c r="AC31" s="114" t="str">
        <f t="shared" si="8"/>
        <v/>
      </c>
      <c r="AD31" s="114" t="str">
        <f t="shared" si="9"/>
        <v/>
      </c>
      <c r="AE31" s="114" t="str">
        <f t="shared" si="3"/>
        <v xml:space="preserve">Pada dimensi  Ananda Afif </v>
      </c>
      <c r="AF31" s="114" t="str">
        <f t="shared" si="4"/>
        <v xml:space="preserve">Pada dimensi  Ananda Afif  dan pada dimensi  </v>
      </c>
      <c r="AG31" s="114">
        <f t="shared" si="10"/>
        <v>0</v>
      </c>
      <c r="AH31" s="329" t="e" cm="1">
        <f t="array" aca="1" ref="AH31" ca="1">_xlfn.IFS(AG31=0,"",AG31=1,AE31,AG31=2,AF31)</f>
        <v>#NAME?</v>
      </c>
    </row>
    <row r="32" spans="1:34" ht="16.5">
      <c r="A32" s="206"/>
      <c r="B32" s="111"/>
      <c r="C32" s="143">
        <f t="shared" si="6"/>
        <v>26</v>
      </c>
      <c r="D32" s="146">
        <f>IFERROR(SISWA!C33,"")</f>
        <v>0</v>
      </c>
      <c r="E32" s="138"/>
      <c r="F32" s="119"/>
      <c r="G32" s="119"/>
      <c r="H32" s="120"/>
      <c r="I32" s="118"/>
      <c r="J32" s="119"/>
      <c r="K32" s="119"/>
      <c r="L32" s="120"/>
      <c r="M32" s="349"/>
      <c r="N32" s="347"/>
      <c r="O32" s="347"/>
      <c r="P32" s="348"/>
      <c r="Q32" s="349"/>
      <c r="R32" s="347"/>
      <c r="S32" s="347"/>
      <c r="T32" s="348"/>
      <c r="U32" s="349"/>
      <c r="V32" s="347"/>
      <c r="W32" s="347"/>
      <c r="X32" s="350"/>
      <c r="Y32" s="111"/>
      <c r="Z32" s="113" t="str">
        <f>"Pada dimensi "&amp;'Program Kokurikuler'!$C$5</f>
        <v xml:space="preserve">Pada dimensi </v>
      </c>
      <c r="AA32" s="113" t="str">
        <f>"pada dimensi "&amp;'Program Kokurikuler'!$C$10</f>
        <v xml:space="preserve">pada dimensi </v>
      </c>
      <c r="AB32" s="114" t="str">
        <f t="shared" si="7"/>
        <v>Ananda 0</v>
      </c>
      <c r="AC32" s="114" t="str">
        <f t="shared" si="8"/>
        <v/>
      </c>
      <c r="AD32" s="114" t="str">
        <f t="shared" si="9"/>
        <v/>
      </c>
      <c r="AE32" s="114" t="str">
        <f t="shared" si="3"/>
        <v xml:space="preserve">Pada dimensi  Ananda Afif </v>
      </c>
      <c r="AF32" s="114" t="str">
        <f t="shared" si="4"/>
        <v xml:space="preserve">Pada dimensi  Ananda Afif  dan pada dimensi  </v>
      </c>
      <c r="AG32" s="114">
        <f t="shared" si="10"/>
        <v>0</v>
      </c>
      <c r="AH32" s="329" t="e" cm="1">
        <f t="array" aca="1" ref="AH32" ca="1">_xlfn.IFS(AG32=0,"",AG32=1,AE32,AG32=2,AF32)</f>
        <v>#NAME?</v>
      </c>
    </row>
    <row r="33" spans="1:34" ht="16.5">
      <c r="A33" s="206"/>
      <c r="B33" s="111"/>
      <c r="C33" s="143">
        <f t="shared" si="6"/>
        <v>27</v>
      </c>
      <c r="D33" s="146">
        <f>IFERROR(SISWA!C34,"")</f>
        <v>0</v>
      </c>
      <c r="E33" s="138"/>
      <c r="F33" s="119"/>
      <c r="G33" s="119"/>
      <c r="H33" s="120"/>
      <c r="I33" s="118"/>
      <c r="J33" s="119"/>
      <c r="K33" s="119"/>
      <c r="L33" s="120"/>
      <c r="M33" s="349"/>
      <c r="N33" s="347"/>
      <c r="O33" s="347"/>
      <c r="P33" s="348"/>
      <c r="Q33" s="349"/>
      <c r="R33" s="347"/>
      <c r="S33" s="347"/>
      <c r="T33" s="348"/>
      <c r="U33" s="349"/>
      <c r="V33" s="347"/>
      <c r="W33" s="347"/>
      <c r="X33" s="350"/>
      <c r="Y33" s="111"/>
      <c r="Z33" s="113" t="str">
        <f>"Pada dimensi "&amp;'Program Kokurikuler'!$C$5</f>
        <v xml:space="preserve">Pada dimensi </v>
      </c>
      <c r="AA33" s="113" t="str">
        <f>"pada dimensi "&amp;'Program Kokurikuler'!$C$10</f>
        <v xml:space="preserve">pada dimensi </v>
      </c>
      <c r="AB33" s="114" t="str">
        <f t="shared" si="7"/>
        <v>Ananda 0</v>
      </c>
      <c r="AC33" s="114" t="str">
        <f t="shared" si="8"/>
        <v/>
      </c>
      <c r="AD33" s="114" t="str">
        <f t="shared" si="9"/>
        <v/>
      </c>
      <c r="AE33" s="114" t="str">
        <f t="shared" si="3"/>
        <v xml:space="preserve">Pada dimensi  Ananda Afif </v>
      </c>
      <c r="AF33" s="114" t="str">
        <f t="shared" si="4"/>
        <v xml:space="preserve">Pada dimensi  Ananda Afif  dan pada dimensi  </v>
      </c>
      <c r="AG33" s="114">
        <f t="shared" si="10"/>
        <v>0</v>
      </c>
      <c r="AH33" s="329" t="e" cm="1">
        <f t="array" aca="1" ref="AH33" ca="1">_xlfn.IFS(AG33=0,"",AG33=1,AE33,AG33=2,AF33)</f>
        <v>#NAME?</v>
      </c>
    </row>
    <row r="34" spans="1:34" ht="16.5">
      <c r="A34" s="206"/>
      <c r="B34" s="111"/>
      <c r="C34" s="143">
        <f t="shared" si="6"/>
        <v>28</v>
      </c>
      <c r="D34" s="146">
        <f>IFERROR(SISWA!C35,"")</f>
        <v>0</v>
      </c>
      <c r="E34" s="138"/>
      <c r="F34" s="119"/>
      <c r="G34" s="119"/>
      <c r="H34" s="120"/>
      <c r="I34" s="118"/>
      <c r="J34" s="119"/>
      <c r="K34" s="119"/>
      <c r="L34" s="120"/>
      <c r="M34" s="349"/>
      <c r="N34" s="347"/>
      <c r="O34" s="347"/>
      <c r="P34" s="348"/>
      <c r="Q34" s="349"/>
      <c r="R34" s="347"/>
      <c r="S34" s="347"/>
      <c r="T34" s="348"/>
      <c r="U34" s="349"/>
      <c r="V34" s="347"/>
      <c r="W34" s="347"/>
      <c r="X34" s="350"/>
      <c r="Y34" s="111"/>
      <c r="Z34" s="113" t="str">
        <f>"Pada dimensi "&amp;'Program Kokurikuler'!$C$5</f>
        <v xml:space="preserve">Pada dimensi </v>
      </c>
      <c r="AA34" s="113" t="str">
        <f>"pada dimensi "&amp;'Program Kokurikuler'!$C$10</f>
        <v xml:space="preserve">pada dimensi </v>
      </c>
      <c r="AB34" s="114" t="str">
        <f t="shared" si="7"/>
        <v>Ananda 0</v>
      </c>
      <c r="AC34" s="114" t="str">
        <f t="shared" si="8"/>
        <v/>
      </c>
      <c r="AD34" s="114" t="str">
        <f t="shared" si="9"/>
        <v/>
      </c>
      <c r="AE34" s="114" t="str">
        <f t="shared" si="3"/>
        <v xml:space="preserve">Pada dimensi  Ananda Afif </v>
      </c>
      <c r="AF34" s="114" t="str">
        <f t="shared" si="4"/>
        <v xml:space="preserve">Pada dimensi  Ananda Afif  dan pada dimensi  </v>
      </c>
      <c r="AG34" s="114">
        <f t="shared" si="10"/>
        <v>0</v>
      </c>
      <c r="AH34" s="329" t="e" cm="1">
        <f t="array" aca="1" ref="AH34" ca="1">_xlfn.IFS(AG34=0,"",AG34=1,AE34,AG34=2,AF34)</f>
        <v>#NAME?</v>
      </c>
    </row>
    <row r="35" spans="1:34" ht="16.5">
      <c r="A35" s="206"/>
      <c r="B35" s="111"/>
      <c r="C35" s="143">
        <f t="shared" si="6"/>
        <v>29</v>
      </c>
      <c r="D35" s="146">
        <f>IFERROR(SISWA!C36,"")</f>
        <v>0</v>
      </c>
      <c r="E35" s="138"/>
      <c r="F35" s="119"/>
      <c r="G35" s="119"/>
      <c r="H35" s="120"/>
      <c r="I35" s="118"/>
      <c r="J35" s="119"/>
      <c r="K35" s="119"/>
      <c r="L35" s="120"/>
      <c r="M35" s="349"/>
      <c r="N35" s="347"/>
      <c r="O35" s="347"/>
      <c r="P35" s="348"/>
      <c r="Q35" s="349"/>
      <c r="R35" s="347"/>
      <c r="S35" s="347"/>
      <c r="T35" s="348"/>
      <c r="U35" s="349"/>
      <c r="V35" s="347"/>
      <c r="W35" s="347"/>
      <c r="X35" s="350"/>
      <c r="Y35" s="111"/>
      <c r="Z35" s="113" t="str">
        <f>"Pada dimensi "&amp;'Program Kokurikuler'!$C$5</f>
        <v xml:space="preserve">Pada dimensi </v>
      </c>
      <c r="AA35" s="113" t="str">
        <f>"pada dimensi "&amp;'Program Kokurikuler'!$C$10</f>
        <v xml:space="preserve">pada dimensi </v>
      </c>
      <c r="AB35" s="114" t="str">
        <f t="shared" si="7"/>
        <v>Ananda 0</v>
      </c>
      <c r="AC35" s="114" t="str">
        <f t="shared" si="8"/>
        <v/>
      </c>
      <c r="AD35" s="114" t="str">
        <f t="shared" si="9"/>
        <v/>
      </c>
      <c r="AE35" s="114" t="str">
        <f t="shared" si="3"/>
        <v xml:space="preserve">Pada dimensi  Ananda Afif </v>
      </c>
      <c r="AF35" s="114" t="str">
        <f t="shared" si="4"/>
        <v xml:space="preserve">Pada dimensi  Ananda Afif  dan pada dimensi  </v>
      </c>
      <c r="AG35" s="114">
        <f t="shared" si="10"/>
        <v>0</v>
      </c>
      <c r="AH35" s="329" t="e" cm="1">
        <f t="array" aca="1" ref="AH35" ca="1">_xlfn.IFS(AG35=0,"",AG35=1,AE35,AG35=2,AF35)</f>
        <v>#NAME?</v>
      </c>
    </row>
    <row r="36" spans="1:34" ht="16.5">
      <c r="A36" s="206"/>
      <c r="B36" s="111"/>
      <c r="C36" s="143">
        <f t="shared" si="6"/>
        <v>30</v>
      </c>
      <c r="D36" s="146">
        <f>IFERROR(SISWA!C37,"")</f>
        <v>0</v>
      </c>
      <c r="E36" s="138"/>
      <c r="F36" s="119"/>
      <c r="G36" s="119"/>
      <c r="H36" s="120"/>
      <c r="I36" s="118"/>
      <c r="J36" s="119"/>
      <c r="K36" s="119"/>
      <c r="L36" s="120"/>
      <c r="M36" s="349"/>
      <c r="N36" s="347"/>
      <c r="O36" s="347"/>
      <c r="P36" s="348"/>
      <c r="Q36" s="349"/>
      <c r="R36" s="347"/>
      <c r="S36" s="347"/>
      <c r="T36" s="348"/>
      <c r="U36" s="349"/>
      <c r="V36" s="347"/>
      <c r="W36" s="347"/>
      <c r="X36" s="350"/>
      <c r="Y36" s="111"/>
      <c r="Z36" s="113" t="str">
        <f>"Pada dimensi "&amp;'Program Kokurikuler'!$C$5</f>
        <v xml:space="preserve">Pada dimensi </v>
      </c>
      <c r="AA36" s="113" t="str">
        <f>"pada dimensi "&amp;'Program Kokurikuler'!$C$10</f>
        <v xml:space="preserve">pada dimensi </v>
      </c>
      <c r="AB36" s="114" t="str">
        <f t="shared" si="7"/>
        <v>Ananda 0</v>
      </c>
      <c r="AC36" s="114" t="str">
        <f t="shared" si="8"/>
        <v/>
      </c>
      <c r="AD36" s="114" t="str">
        <f t="shared" si="9"/>
        <v/>
      </c>
      <c r="AE36" s="114" t="str">
        <f t="shared" si="3"/>
        <v xml:space="preserve">Pada dimensi  Ananda Afif </v>
      </c>
      <c r="AF36" s="114" t="str">
        <f t="shared" si="4"/>
        <v xml:space="preserve">Pada dimensi  Ananda Afif  dan pada dimensi  </v>
      </c>
      <c r="AG36" s="114">
        <f t="shared" si="10"/>
        <v>0</v>
      </c>
      <c r="AH36" s="329" t="e" cm="1">
        <f t="array" aca="1" ref="AH36" ca="1">_xlfn.IFS(AG36=0,"",AG36=1,AE36,AG36=2,AF36)</f>
        <v>#NAME?</v>
      </c>
    </row>
    <row r="37" spans="1:34" ht="16.5">
      <c r="A37" s="206"/>
      <c r="B37" s="111"/>
      <c r="C37" s="143">
        <f t="shared" si="6"/>
        <v>31</v>
      </c>
      <c r="D37" s="146">
        <f>IFERROR(SISWA!C38,"")</f>
        <v>0</v>
      </c>
      <c r="E37" s="138"/>
      <c r="F37" s="119"/>
      <c r="G37" s="119"/>
      <c r="H37" s="120"/>
      <c r="I37" s="118"/>
      <c r="J37" s="119"/>
      <c r="K37" s="119"/>
      <c r="L37" s="120"/>
      <c r="M37" s="349"/>
      <c r="N37" s="347"/>
      <c r="O37" s="347"/>
      <c r="P37" s="348"/>
      <c r="Q37" s="349"/>
      <c r="R37" s="347"/>
      <c r="S37" s="347"/>
      <c r="T37" s="348"/>
      <c r="U37" s="349"/>
      <c r="V37" s="347"/>
      <c r="W37" s="347"/>
      <c r="X37" s="350"/>
      <c r="Y37" s="111"/>
      <c r="Z37" s="113" t="str">
        <f>"Pada dimensi "&amp;'Program Kokurikuler'!$C$5</f>
        <v xml:space="preserve">Pada dimensi </v>
      </c>
      <c r="AA37" s="113" t="str">
        <f>"pada dimensi "&amp;'Program Kokurikuler'!$C$10</f>
        <v xml:space="preserve">pada dimensi </v>
      </c>
      <c r="AB37" s="114" t="str">
        <f t="shared" si="7"/>
        <v>Ananda 0</v>
      </c>
      <c r="AC37" s="114" t="str">
        <f t="shared" si="8"/>
        <v/>
      </c>
      <c r="AD37" s="114" t="str">
        <f t="shared" si="9"/>
        <v/>
      </c>
      <c r="AE37" s="114" t="str">
        <f t="shared" si="3"/>
        <v xml:space="preserve">Pada dimensi  Ananda Afif </v>
      </c>
      <c r="AF37" s="114" t="str">
        <f t="shared" si="4"/>
        <v xml:space="preserve">Pada dimensi  Ananda Afif  dan pada dimensi  </v>
      </c>
      <c r="AG37" s="114">
        <f t="shared" si="10"/>
        <v>0</v>
      </c>
      <c r="AH37" s="329" t="e" cm="1">
        <f t="array" aca="1" ref="AH37" ca="1">_xlfn.IFS(AG37=0,"",AG37=1,AE37,AG37=2,AF37)</f>
        <v>#NAME?</v>
      </c>
    </row>
    <row r="38" spans="1:34" ht="16.5">
      <c r="A38" s="206"/>
      <c r="B38" s="111"/>
      <c r="C38" s="143">
        <f t="shared" si="6"/>
        <v>32</v>
      </c>
      <c r="D38" s="146">
        <f>IFERROR(SISWA!C39,"")</f>
        <v>0</v>
      </c>
      <c r="E38" s="138"/>
      <c r="F38" s="119"/>
      <c r="G38" s="119"/>
      <c r="H38" s="120"/>
      <c r="I38" s="118"/>
      <c r="J38" s="119"/>
      <c r="K38" s="119"/>
      <c r="L38" s="120"/>
      <c r="M38" s="349"/>
      <c r="N38" s="347"/>
      <c r="O38" s="347"/>
      <c r="P38" s="348"/>
      <c r="Q38" s="349"/>
      <c r="R38" s="347"/>
      <c r="S38" s="347"/>
      <c r="T38" s="348"/>
      <c r="U38" s="349"/>
      <c r="V38" s="347"/>
      <c r="W38" s="347"/>
      <c r="X38" s="350"/>
      <c r="Y38" s="111"/>
      <c r="Z38" s="113" t="str">
        <f>"Pada dimensi "&amp;'Program Kokurikuler'!$C$5</f>
        <v xml:space="preserve">Pada dimensi </v>
      </c>
      <c r="AA38" s="113" t="str">
        <f>"pada dimensi "&amp;'Program Kokurikuler'!$C$10</f>
        <v xml:space="preserve">pada dimensi </v>
      </c>
      <c r="AB38" s="114" t="str">
        <f t="shared" si="7"/>
        <v>Ananda 0</v>
      </c>
      <c r="AC38" s="114" t="str">
        <f t="shared" si="8"/>
        <v/>
      </c>
      <c r="AD38" s="114" t="str">
        <f t="shared" si="9"/>
        <v/>
      </c>
      <c r="AE38" s="114" t="str">
        <f t="shared" si="3"/>
        <v xml:space="preserve">Pada dimensi  Ananda Afif </v>
      </c>
      <c r="AF38" s="114" t="str">
        <f t="shared" si="4"/>
        <v xml:space="preserve">Pada dimensi  Ananda Afif  dan pada dimensi  </v>
      </c>
      <c r="AG38" s="114">
        <f t="shared" si="10"/>
        <v>0</v>
      </c>
      <c r="AH38" s="329" t="e" cm="1">
        <f t="array" aca="1" ref="AH38" ca="1">_xlfn.IFS(AG38=0,"",AG38=1,AE38,AG38=2,AF38)</f>
        <v>#NAME?</v>
      </c>
    </row>
    <row r="39" spans="1:34" ht="16.5">
      <c r="A39" s="206"/>
      <c r="B39" s="111"/>
      <c r="C39" s="143">
        <f t="shared" si="6"/>
        <v>33</v>
      </c>
      <c r="D39" s="146">
        <f>IFERROR(SISWA!C40,"")</f>
        <v>0</v>
      </c>
      <c r="E39" s="138"/>
      <c r="F39" s="119"/>
      <c r="G39" s="119"/>
      <c r="H39" s="120"/>
      <c r="I39" s="118"/>
      <c r="J39" s="119"/>
      <c r="K39" s="119"/>
      <c r="L39" s="120"/>
      <c r="M39" s="349"/>
      <c r="N39" s="347"/>
      <c r="O39" s="347"/>
      <c r="P39" s="348"/>
      <c r="Q39" s="349"/>
      <c r="R39" s="347"/>
      <c r="S39" s="347"/>
      <c r="T39" s="348"/>
      <c r="U39" s="349"/>
      <c r="V39" s="347"/>
      <c r="W39" s="347"/>
      <c r="X39" s="350"/>
      <c r="Y39" s="111"/>
      <c r="Z39" s="113" t="str">
        <f>"Pada dimensi "&amp;'Program Kokurikuler'!$C$5</f>
        <v xml:space="preserve">Pada dimensi </v>
      </c>
      <c r="AA39" s="113" t="str">
        <f>"pada dimensi "&amp;'Program Kokurikuler'!$C$10</f>
        <v xml:space="preserve">pada dimensi </v>
      </c>
      <c r="AB39" s="114" t="str">
        <f t="shared" si="7"/>
        <v>Ananda 0</v>
      </c>
      <c r="AC39" s="114" t="str">
        <f t="shared" si="8"/>
        <v/>
      </c>
      <c r="AD39" s="114" t="str">
        <f t="shared" si="9"/>
        <v/>
      </c>
      <c r="AE39" s="114" t="str">
        <f t="shared" si="3"/>
        <v xml:space="preserve">Pada dimensi  Ananda Afif </v>
      </c>
      <c r="AF39" s="114" t="str">
        <f t="shared" si="4"/>
        <v xml:space="preserve">Pada dimensi  Ananda Afif  dan pada dimensi  </v>
      </c>
      <c r="AG39" s="114">
        <f t="shared" si="10"/>
        <v>0</v>
      </c>
      <c r="AH39" s="329" t="e" cm="1">
        <f t="array" aca="1" ref="AH39" ca="1">_xlfn.IFS(AG39=0,"",AG39=1,AE39,AG39=2,AF39)</f>
        <v>#NAME?</v>
      </c>
    </row>
    <row r="40" spans="1:34" ht="16.5">
      <c r="A40" s="206"/>
      <c r="B40" s="111"/>
      <c r="C40" s="143">
        <f t="shared" si="6"/>
        <v>34</v>
      </c>
      <c r="D40" s="146">
        <f>IFERROR(SISWA!C41,"")</f>
        <v>0</v>
      </c>
      <c r="E40" s="138"/>
      <c r="F40" s="119"/>
      <c r="G40" s="119"/>
      <c r="H40" s="120"/>
      <c r="I40" s="118"/>
      <c r="J40" s="119"/>
      <c r="K40" s="119"/>
      <c r="L40" s="120"/>
      <c r="M40" s="349"/>
      <c r="N40" s="347"/>
      <c r="O40" s="347"/>
      <c r="P40" s="348"/>
      <c r="Q40" s="349"/>
      <c r="R40" s="347"/>
      <c r="S40" s="347"/>
      <c r="T40" s="348"/>
      <c r="U40" s="349"/>
      <c r="V40" s="347"/>
      <c r="W40" s="347"/>
      <c r="X40" s="350"/>
      <c r="Y40" s="111"/>
      <c r="Z40" s="113" t="str">
        <f>"Pada dimensi "&amp;'Program Kokurikuler'!$C$5</f>
        <v xml:space="preserve">Pada dimensi </v>
      </c>
      <c r="AA40" s="113" t="str">
        <f>"pada dimensi "&amp;'Program Kokurikuler'!$C$10</f>
        <v xml:space="preserve">pada dimensi </v>
      </c>
      <c r="AB40" s="114" t="str">
        <f t="shared" si="7"/>
        <v>Ananda 0</v>
      </c>
      <c r="AC40" s="114" t="str">
        <f t="shared" si="8"/>
        <v/>
      </c>
      <c r="AD40" s="114" t="str">
        <f t="shared" si="9"/>
        <v/>
      </c>
      <c r="AE40" s="114" t="str">
        <f t="shared" si="3"/>
        <v xml:space="preserve">Pada dimensi  Ananda Afif </v>
      </c>
      <c r="AF40" s="114" t="str">
        <f t="shared" si="4"/>
        <v xml:space="preserve">Pada dimensi  Ananda Afif  dan pada dimensi  </v>
      </c>
      <c r="AG40" s="114">
        <f t="shared" si="10"/>
        <v>0</v>
      </c>
      <c r="AH40" s="329" t="e" cm="1">
        <f t="array" aca="1" ref="AH40" ca="1">_xlfn.IFS(AG40=0,"",AG40=1,AE40,AG40=2,AF40)</f>
        <v>#NAME?</v>
      </c>
    </row>
    <row r="41" spans="1:34" ht="16.5">
      <c r="A41" s="206"/>
      <c r="B41" s="111"/>
      <c r="C41" s="143">
        <f t="shared" si="6"/>
        <v>35</v>
      </c>
      <c r="D41" s="146">
        <f>IFERROR(SISWA!C42,"")</f>
        <v>0</v>
      </c>
      <c r="E41" s="138"/>
      <c r="F41" s="119"/>
      <c r="G41" s="119"/>
      <c r="H41" s="120"/>
      <c r="I41" s="118"/>
      <c r="J41" s="119"/>
      <c r="K41" s="119"/>
      <c r="L41" s="120"/>
      <c r="M41" s="349"/>
      <c r="N41" s="347"/>
      <c r="O41" s="347"/>
      <c r="P41" s="348"/>
      <c r="Q41" s="349"/>
      <c r="R41" s="347"/>
      <c r="S41" s="347"/>
      <c r="T41" s="348"/>
      <c r="U41" s="349"/>
      <c r="V41" s="347"/>
      <c r="W41" s="347"/>
      <c r="X41" s="350"/>
      <c r="Y41" s="111"/>
      <c r="Z41" s="113" t="str">
        <f>"Pada dimensi "&amp;'Program Kokurikuler'!$C$5</f>
        <v xml:space="preserve">Pada dimensi </v>
      </c>
      <c r="AA41" s="113" t="str">
        <f>"pada dimensi "&amp;'Program Kokurikuler'!$C$10</f>
        <v xml:space="preserve">pada dimensi </v>
      </c>
      <c r="AB41" s="114" t="str">
        <f t="shared" si="7"/>
        <v>Ananda 0</v>
      </c>
      <c r="AC41" s="114" t="str">
        <f t="shared" si="8"/>
        <v/>
      </c>
      <c r="AD41" s="114" t="str">
        <f t="shared" si="9"/>
        <v/>
      </c>
      <c r="AE41" s="114" t="str">
        <f t="shared" si="3"/>
        <v xml:space="preserve">Pada dimensi  Ananda Afif </v>
      </c>
      <c r="AF41" s="114" t="str">
        <f t="shared" si="4"/>
        <v xml:space="preserve">Pada dimensi  Ananda Afif  dan pada dimensi  </v>
      </c>
      <c r="AG41" s="114">
        <f t="shared" si="10"/>
        <v>0</v>
      </c>
      <c r="AH41" s="329" t="e" cm="1">
        <f t="array" aca="1" ref="AH41" ca="1">_xlfn.IFS(AG41=0,"",AG41=1,AE41,AG41=2,AF41)</f>
        <v>#NAME?</v>
      </c>
    </row>
    <row r="42" spans="1:34" ht="16.5">
      <c r="A42" s="206"/>
      <c r="B42" s="111"/>
      <c r="C42" s="143">
        <f t="shared" si="6"/>
        <v>36</v>
      </c>
      <c r="D42" s="146">
        <f>IFERROR(SISWA!C43,"")</f>
        <v>0</v>
      </c>
      <c r="E42" s="138"/>
      <c r="F42" s="119"/>
      <c r="G42" s="119"/>
      <c r="H42" s="120"/>
      <c r="I42" s="118"/>
      <c r="J42" s="119"/>
      <c r="K42" s="119"/>
      <c r="L42" s="120"/>
      <c r="M42" s="349"/>
      <c r="N42" s="347"/>
      <c r="O42" s="347"/>
      <c r="P42" s="348"/>
      <c r="Q42" s="349"/>
      <c r="R42" s="347"/>
      <c r="S42" s="347"/>
      <c r="T42" s="348"/>
      <c r="U42" s="349"/>
      <c r="V42" s="347"/>
      <c r="W42" s="347"/>
      <c r="X42" s="350"/>
      <c r="Y42" s="111"/>
      <c r="Z42" s="113" t="str">
        <f>"Pada dimensi "&amp;'Program Kokurikuler'!$C$5</f>
        <v xml:space="preserve">Pada dimensi </v>
      </c>
      <c r="AA42" s="113" t="str">
        <f>"pada dimensi "&amp;'Program Kokurikuler'!$C$10</f>
        <v xml:space="preserve">pada dimensi </v>
      </c>
      <c r="AB42" s="114" t="str">
        <f t="shared" si="7"/>
        <v>Ananda 0</v>
      </c>
      <c r="AC42" s="114" t="str">
        <f t="shared" si="8"/>
        <v/>
      </c>
      <c r="AD42" s="114" t="str">
        <f t="shared" si="9"/>
        <v/>
      </c>
      <c r="AE42" s="114" t="str">
        <f t="shared" si="3"/>
        <v xml:space="preserve">Pada dimensi  Ananda Afif </v>
      </c>
      <c r="AF42" s="114" t="str">
        <f t="shared" si="4"/>
        <v xml:space="preserve">Pada dimensi  Ananda Afif  dan pada dimensi  </v>
      </c>
      <c r="AG42" s="114">
        <f t="shared" si="10"/>
        <v>0</v>
      </c>
      <c r="AH42" s="329" t="e" cm="1">
        <f t="array" aca="1" ref="AH42" ca="1">_xlfn.IFS(AG42=0,"",AG42=1,AE42,AG42=2,AF42)</f>
        <v>#NAME?</v>
      </c>
    </row>
    <row r="43" spans="1:34" ht="16.5">
      <c r="A43" s="206"/>
      <c r="B43" s="111"/>
      <c r="C43" s="143">
        <f t="shared" si="6"/>
        <v>37</v>
      </c>
      <c r="D43" s="146">
        <f>IFERROR(SISWA!C44,"")</f>
        <v>0</v>
      </c>
      <c r="E43" s="138"/>
      <c r="F43" s="119"/>
      <c r="G43" s="119"/>
      <c r="H43" s="120"/>
      <c r="I43" s="118"/>
      <c r="J43" s="119"/>
      <c r="K43" s="119"/>
      <c r="L43" s="120"/>
      <c r="M43" s="349"/>
      <c r="N43" s="347"/>
      <c r="O43" s="347"/>
      <c r="P43" s="348"/>
      <c r="Q43" s="349"/>
      <c r="R43" s="347"/>
      <c r="S43" s="347"/>
      <c r="T43" s="348"/>
      <c r="U43" s="349"/>
      <c r="V43" s="347"/>
      <c r="W43" s="347"/>
      <c r="X43" s="350"/>
      <c r="Y43" s="111"/>
      <c r="Z43" s="113" t="str">
        <f>"Pada dimensi "&amp;'Program Kokurikuler'!$C$5</f>
        <v xml:space="preserve">Pada dimensi </v>
      </c>
      <c r="AA43" s="113" t="str">
        <f>"pada dimensi "&amp;'Program Kokurikuler'!$C$10</f>
        <v xml:space="preserve">pada dimensi </v>
      </c>
      <c r="AB43" s="114" t="str">
        <f t="shared" si="7"/>
        <v>Ananda 0</v>
      </c>
      <c r="AC43" s="114" t="str">
        <f t="shared" si="8"/>
        <v/>
      </c>
      <c r="AD43" s="114" t="str">
        <f t="shared" si="9"/>
        <v/>
      </c>
      <c r="AE43" s="114" t="str">
        <f t="shared" si="3"/>
        <v xml:space="preserve">Pada dimensi  Ananda Afif </v>
      </c>
      <c r="AF43" s="114" t="str">
        <f t="shared" si="4"/>
        <v xml:space="preserve">Pada dimensi  Ananda Afif  dan pada dimensi  </v>
      </c>
      <c r="AG43" s="114">
        <f t="shared" si="10"/>
        <v>0</v>
      </c>
      <c r="AH43" s="329" t="e" cm="1">
        <f t="array" aca="1" ref="AH43" ca="1">_xlfn.IFS(AG43=0,"",AG43=1,AE43,AG43=2,AF43)</f>
        <v>#NAME?</v>
      </c>
    </row>
    <row r="44" spans="1:34" ht="16.5">
      <c r="A44" s="206"/>
      <c r="B44" s="111"/>
      <c r="C44" s="143">
        <f t="shared" si="6"/>
        <v>38</v>
      </c>
      <c r="D44" s="146">
        <f>IFERROR(SISWA!C45,"")</f>
        <v>0</v>
      </c>
      <c r="E44" s="138"/>
      <c r="F44" s="119"/>
      <c r="G44" s="119"/>
      <c r="H44" s="120"/>
      <c r="I44" s="118"/>
      <c r="J44" s="119"/>
      <c r="K44" s="119"/>
      <c r="L44" s="120"/>
      <c r="M44" s="349"/>
      <c r="N44" s="347"/>
      <c r="O44" s="347"/>
      <c r="P44" s="348"/>
      <c r="Q44" s="349"/>
      <c r="R44" s="347"/>
      <c r="S44" s="347"/>
      <c r="T44" s="348"/>
      <c r="U44" s="349"/>
      <c r="V44" s="347"/>
      <c r="W44" s="347"/>
      <c r="X44" s="350"/>
      <c r="Y44" s="111"/>
      <c r="Z44" s="113" t="str">
        <f>"Pada dimensi "&amp;'Program Kokurikuler'!$C$5</f>
        <v xml:space="preserve">Pada dimensi </v>
      </c>
      <c r="AA44" s="113" t="str">
        <f>"pada dimensi "&amp;'Program Kokurikuler'!$C$10</f>
        <v xml:space="preserve">pada dimensi </v>
      </c>
      <c r="AB44" s="114" t="str">
        <f t="shared" si="7"/>
        <v>Ananda 0</v>
      </c>
      <c r="AC44" s="114" t="str">
        <f t="shared" si="8"/>
        <v/>
      </c>
      <c r="AD44" s="114" t="str">
        <f t="shared" si="9"/>
        <v/>
      </c>
      <c r="AE44" s="114" t="str">
        <f t="shared" si="3"/>
        <v xml:space="preserve">Pada dimensi  Ananda Afif </v>
      </c>
      <c r="AF44" s="114" t="str">
        <f t="shared" si="4"/>
        <v xml:space="preserve">Pada dimensi  Ananda Afif  dan pada dimensi  </v>
      </c>
      <c r="AG44" s="114">
        <f t="shared" si="10"/>
        <v>0</v>
      </c>
      <c r="AH44" s="329" t="e" cm="1">
        <f t="array" aca="1" ref="AH44" ca="1">_xlfn.IFS(AG44=0,"",AG44=1,AE44,AG44=2,AF44)</f>
        <v>#NAME?</v>
      </c>
    </row>
    <row r="45" spans="1:34" ht="16.5">
      <c r="A45" s="206"/>
      <c r="B45" s="111"/>
      <c r="C45" s="143">
        <f t="shared" si="6"/>
        <v>39</v>
      </c>
      <c r="D45" s="146">
        <f>IFERROR(SISWA!C46,"")</f>
        <v>0</v>
      </c>
      <c r="E45" s="138"/>
      <c r="F45" s="119"/>
      <c r="G45" s="119"/>
      <c r="H45" s="120"/>
      <c r="I45" s="118"/>
      <c r="J45" s="119"/>
      <c r="K45" s="119"/>
      <c r="L45" s="120"/>
      <c r="M45" s="349"/>
      <c r="N45" s="347"/>
      <c r="O45" s="347"/>
      <c r="P45" s="348"/>
      <c r="Q45" s="349"/>
      <c r="R45" s="347"/>
      <c r="S45" s="347"/>
      <c r="T45" s="348"/>
      <c r="U45" s="349"/>
      <c r="V45" s="347"/>
      <c r="W45" s="347"/>
      <c r="X45" s="350"/>
      <c r="Y45" s="111"/>
      <c r="Z45" s="113" t="str">
        <f>"Pada dimensi "&amp;'Program Kokurikuler'!$C$5</f>
        <v xml:space="preserve">Pada dimensi </v>
      </c>
      <c r="AA45" s="113" t="str">
        <f>"pada dimensi "&amp;'Program Kokurikuler'!$C$10</f>
        <v xml:space="preserve">pada dimensi </v>
      </c>
      <c r="AB45" s="114" t="str">
        <f t="shared" si="7"/>
        <v>Ananda 0</v>
      </c>
      <c r="AC45" s="114" t="str">
        <f t="shared" si="8"/>
        <v/>
      </c>
      <c r="AD45" s="114" t="str">
        <f t="shared" si="9"/>
        <v/>
      </c>
      <c r="AE45" s="114" t="str">
        <f t="shared" si="3"/>
        <v xml:space="preserve">Pada dimensi  Ananda Afif </v>
      </c>
      <c r="AF45" s="114" t="str">
        <f t="shared" si="4"/>
        <v xml:space="preserve">Pada dimensi  Ananda Afif  dan pada dimensi  </v>
      </c>
      <c r="AG45" s="114">
        <f t="shared" si="10"/>
        <v>0</v>
      </c>
      <c r="AH45" s="329" t="e" cm="1">
        <f t="array" aca="1" ref="AH45" ca="1">_xlfn.IFS(AG45=0,"",AG45=1,AE45,AG45=2,AF45)</f>
        <v>#NAME?</v>
      </c>
    </row>
    <row r="46" spans="1:34" ht="16.5">
      <c r="A46" s="206"/>
      <c r="B46" s="111"/>
      <c r="C46" s="143">
        <f t="shared" si="6"/>
        <v>40</v>
      </c>
      <c r="D46" s="146">
        <f>IFERROR(SISWA!C47,"")</f>
        <v>0</v>
      </c>
      <c r="E46" s="138"/>
      <c r="F46" s="119"/>
      <c r="G46" s="119"/>
      <c r="H46" s="120"/>
      <c r="I46" s="118"/>
      <c r="J46" s="119"/>
      <c r="K46" s="119"/>
      <c r="L46" s="120"/>
      <c r="M46" s="349"/>
      <c r="N46" s="347"/>
      <c r="O46" s="347"/>
      <c r="P46" s="348"/>
      <c r="Q46" s="349"/>
      <c r="R46" s="347"/>
      <c r="S46" s="347"/>
      <c r="T46" s="348"/>
      <c r="U46" s="349"/>
      <c r="V46" s="347"/>
      <c r="W46" s="347"/>
      <c r="X46" s="350"/>
      <c r="Y46" s="111"/>
      <c r="Z46" s="113" t="str">
        <f>"Pada dimensi "&amp;'Program Kokurikuler'!$C$5</f>
        <v xml:space="preserve">Pada dimensi </v>
      </c>
      <c r="AA46" s="113" t="str">
        <f>"pada dimensi "&amp;'Program Kokurikuler'!$C$10</f>
        <v xml:space="preserve">pada dimensi </v>
      </c>
      <c r="AB46" s="114" t="str">
        <f t="shared" si="7"/>
        <v>Ananda 0</v>
      </c>
      <c r="AC46" s="114" t="str">
        <f t="shared" si="8"/>
        <v/>
      </c>
      <c r="AD46" s="114" t="str">
        <f t="shared" si="9"/>
        <v/>
      </c>
      <c r="AE46" s="114" t="str">
        <f t="shared" si="3"/>
        <v xml:space="preserve">Pada dimensi  Ananda Afif </v>
      </c>
      <c r="AF46" s="114" t="str">
        <f t="shared" si="4"/>
        <v xml:space="preserve">Pada dimensi  Ananda Afif  dan pada dimensi  </v>
      </c>
      <c r="AG46" s="114">
        <f t="shared" si="10"/>
        <v>0</v>
      </c>
      <c r="AH46" s="329" t="e" cm="1">
        <f t="array" aca="1" ref="AH46" ca="1">_xlfn.IFS(AG46=0,"",AG46=1,AE46,AG46=2,AF46)</f>
        <v>#NAME?</v>
      </c>
    </row>
    <row r="47" spans="1:34" ht="16.5">
      <c r="A47" s="206"/>
      <c r="B47" s="111"/>
      <c r="C47" s="143">
        <f t="shared" si="6"/>
        <v>41</v>
      </c>
      <c r="D47" s="146">
        <f>IFERROR(SISWA!C48,"")</f>
        <v>0</v>
      </c>
      <c r="E47" s="138"/>
      <c r="F47" s="119"/>
      <c r="G47" s="119"/>
      <c r="H47" s="120"/>
      <c r="I47" s="118"/>
      <c r="J47" s="119"/>
      <c r="K47" s="119"/>
      <c r="L47" s="120"/>
      <c r="M47" s="349"/>
      <c r="N47" s="347"/>
      <c r="O47" s="347"/>
      <c r="P47" s="348"/>
      <c r="Q47" s="349"/>
      <c r="R47" s="347"/>
      <c r="S47" s="347"/>
      <c r="T47" s="348"/>
      <c r="U47" s="349"/>
      <c r="V47" s="347"/>
      <c r="W47" s="347"/>
      <c r="X47" s="350"/>
      <c r="Y47" s="111"/>
      <c r="Z47" s="113" t="str">
        <f>"Pada dimensi "&amp;'Program Kokurikuler'!$C$5</f>
        <v xml:space="preserve">Pada dimensi </v>
      </c>
      <c r="AA47" s="113" t="str">
        <f>"pada dimensi "&amp;'Program Kokurikuler'!$C$10</f>
        <v xml:space="preserve">pada dimensi </v>
      </c>
      <c r="AB47" s="114" t="str">
        <f t="shared" si="7"/>
        <v>Ananda 0</v>
      </c>
      <c r="AC47" s="114" t="str">
        <f t="shared" si="8"/>
        <v/>
      </c>
      <c r="AD47" s="114" t="str">
        <f t="shared" si="9"/>
        <v/>
      </c>
      <c r="AE47" s="114" t="str">
        <f t="shared" si="3"/>
        <v xml:space="preserve">Pada dimensi  Ananda Afif </v>
      </c>
      <c r="AF47" s="114" t="str">
        <f t="shared" si="4"/>
        <v xml:space="preserve">Pada dimensi  Ananda Afif  dan pada dimensi  </v>
      </c>
      <c r="AG47" s="114">
        <f t="shared" si="10"/>
        <v>0</v>
      </c>
      <c r="AH47" s="329" t="e" cm="1">
        <f t="array" aca="1" ref="AH47" ca="1">_xlfn.IFS(AG47=0,"",AG47=1,AE47,AG47=2,AF47)</f>
        <v>#NAME?</v>
      </c>
    </row>
    <row r="48" spans="1:34" ht="16.5">
      <c r="A48" s="206"/>
      <c r="B48" s="111"/>
      <c r="C48" s="143">
        <f t="shared" si="6"/>
        <v>42</v>
      </c>
      <c r="D48" s="146">
        <f>IFERROR(SISWA!C49,"")</f>
        <v>0</v>
      </c>
      <c r="E48" s="138"/>
      <c r="F48" s="119"/>
      <c r="G48" s="119"/>
      <c r="H48" s="120"/>
      <c r="I48" s="118"/>
      <c r="J48" s="119"/>
      <c r="K48" s="119"/>
      <c r="L48" s="120"/>
      <c r="M48" s="349"/>
      <c r="N48" s="347"/>
      <c r="O48" s="347"/>
      <c r="P48" s="348"/>
      <c r="Q48" s="349"/>
      <c r="R48" s="347"/>
      <c r="S48" s="347"/>
      <c r="T48" s="348"/>
      <c r="U48" s="349"/>
      <c r="V48" s="347"/>
      <c r="W48" s="347"/>
      <c r="X48" s="350"/>
      <c r="Y48" s="111"/>
      <c r="Z48" s="113" t="str">
        <f>"Pada dimensi "&amp;'Program Kokurikuler'!$C$5</f>
        <v xml:space="preserve">Pada dimensi </v>
      </c>
      <c r="AA48" s="113" t="str">
        <f>"pada dimensi "&amp;'Program Kokurikuler'!$C$10</f>
        <v xml:space="preserve">pada dimensi </v>
      </c>
      <c r="AB48" s="114" t="str">
        <f t="shared" si="7"/>
        <v>Ananda 0</v>
      </c>
      <c r="AC48" s="114" t="str">
        <f t="shared" si="8"/>
        <v/>
      </c>
      <c r="AD48" s="114" t="str">
        <f t="shared" si="9"/>
        <v/>
      </c>
      <c r="AE48" s="114" t="str">
        <f t="shared" si="3"/>
        <v xml:space="preserve">Pada dimensi  Ananda Afif </v>
      </c>
      <c r="AF48" s="114" t="str">
        <f t="shared" si="4"/>
        <v xml:space="preserve">Pada dimensi  Ananda Afif  dan pada dimensi  </v>
      </c>
      <c r="AG48" s="114">
        <f t="shared" si="10"/>
        <v>0</v>
      </c>
      <c r="AH48" s="329" t="e" cm="1">
        <f t="array" aca="1" ref="AH48" ca="1">_xlfn.IFS(AG48=0,"",AG48=1,AE48,AG48=2,AF48)</f>
        <v>#NAME?</v>
      </c>
    </row>
    <row r="49" spans="1:34" ht="16.5">
      <c r="A49" s="206"/>
      <c r="B49" s="111"/>
      <c r="C49" s="143">
        <f t="shared" si="6"/>
        <v>43</v>
      </c>
      <c r="D49" s="146">
        <f>IFERROR(SISWA!C50,"")</f>
        <v>0</v>
      </c>
      <c r="E49" s="138"/>
      <c r="F49" s="119"/>
      <c r="G49" s="119"/>
      <c r="H49" s="120"/>
      <c r="I49" s="118"/>
      <c r="J49" s="119"/>
      <c r="K49" s="119"/>
      <c r="L49" s="120"/>
      <c r="M49" s="349"/>
      <c r="N49" s="347"/>
      <c r="O49" s="347"/>
      <c r="P49" s="348"/>
      <c r="Q49" s="349"/>
      <c r="R49" s="347"/>
      <c r="S49" s="347"/>
      <c r="T49" s="348"/>
      <c r="U49" s="349"/>
      <c r="V49" s="347"/>
      <c r="W49" s="347"/>
      <c r="X49" s="350"/>
      <c r="Y49" s="111"/>
      <c r="Z49" s="113" t="str">
        <f>"Pada dimensi "&amp;'Program Kokurikuler'!$C$5</f>
        <v xml:space="preserve">Pada dimensi </v>
      </c>
      <c r="AA49" s="113" t="str">
        <f>"pada dimensi "&amp;'Program Kokurikuler'!$C$10</f>
        <v xml:space="preserve">pada dimensi </v>
      </c>
      <c r="AB49" s="114" t="str">
        <f t="shared" si="7"/>
        <v>Ananda 0</v>
      </c>
      <c r="AC49" s="114" t="str">
        <f t="shared" si="8"/>
        <v/>
      </c>
      <c r="AD49" s="114" t="str">
        <f t="shared" si="9"/>
        <v/>
      </c>
      <c r="AE49" s="114" t="str">
        <f t="shared" si="3"/>
        <v xml:space="preserve">Pada dimensi  Ananda Afif </v>
      </c>
      <c r="AF49" s="114" t="str">
        <f t="shared" si="4"/>
        <v xml:space="preserve">Pada dimensi  Ananda Afif  dan pada dimensi  </v>
      </c>
      <c r="AG49" s="114">
        <f t="shared" si="10"/>
        <v>0</v>
      </c>
      <c r="AH49" s="329" t="e" cm="1">
        <f t="array" aca="1" ref="AH49" ca="1">_xlfn.IFS(AG49=0,"",AG49=1,AE49,AG49=2,AF49)</f>
        <v>#NAME?</v>
      </c>
    </row>
    <row r="50" spans="1:34" ht="16.5">
      <c r="A50" s="206"/>
      <c r="B50" s="111"/>
      <c r="C50" s="143">
        <f t="shared" si="6"/>
        <v>44</v>
      </c>
      <c r="D50" s="146">
        <f>IFERROR(SISWA!C51,"")</f>
        <v>0</v>
      </c>
      <c r="E50" s="138"/>
      <c r="F50" s="119"/>
      <c r="G50" s="119"/>
      <c r="H50" s="120"/>
      <c r="I50" s="118"/>
      <c r="J50" s="119"/>
      <c r="K50" s="119"/>
      <c r="L50" s="120"/>
      <c r="M50" s="349"/>
      <c r="N50" s="347"/>
      <c r="O50" s="347"/>
      <c r="P50" s="348"/>
      <c r="Q50" s="349"/>
      <c r="R50" s="347"/>
      <c r="S50" s="347"/>
      <c r="T50" s="348"/>
      <c r="U50" s="349"/>
      <c r="V50" s="347"/>
      <c r="W50" s="347"/>
      <c r="X50" s="350"/>
      <c r="Y50" s="111"/>
      <c r="Z50" s="113" t="str">
        <f>"Pada dimensi "&amp;'Program Kokurikuler'!$C$5</f>
        <v xml:space="preserve">Pada dimensi </v>
      </c>
      <c r="AA50" s="113" t="str">
        <f>"pada dimensi "&amp;'Program Kokurikuler'!$C$10</f>
        <v xml:space="preserve">pada dimensi </v>
      </c>
      <c r="AB50" s="114" t="str">
        <f t="shared" si="7"/>
        <v>Ananda 0</v>
      </c>
      <c r="AC50" s="114" t="str">
        <f t="shared" si="8"/>
        <v/>
      </c>
      <c r="AD50" s="114" t="str">
        <f t="shared" si="9"/>
        <v/>
      </c>
      <c r="AE50" s="114" t="str">
        <f t="shared" si="3"/>
        <v xml:space="preserve">Pada dimensi  Ananda Afif </v>
      </c>
      <c r="AF50" s="114" t="str">
        <f t="shared" si="4"/>
        <v xml:space="preserve">Pada dimensi  Ananda Afif  dan pada dimensi  </v>
      </c>
      <c r="AG50" s="114">
        <f t="shared" si="10"/>
        <v>0</v>
      </c>
      <c r="AH50" s="329" t="e" cm="1">
        <f t="array" aca="1" ref="AH50" ca="1">_xlfn.IFS(AG50=0,"",AG50=1,AE50,AG50=2,AF50)</f>
        <v>#NAME?</v>
      </c>
    </row>
    <row r="51" spans="1:34" ht="16.5">
      <c r="A51" s="206"/>
      <c r="B51" s="111"/>
      <c r="C51" s="143">
        <f t="shared" si="6"/>
        <v>45</v>
      </c>
      <c r="D51" s="146">
        <f>IFERROR(SISWA!C52,"")</f>
        <v>0</v>
      </c>
      <c r="E51" s="138"/>
      <c r="F51" s="119"/>
      <c r="G51" s="119"/>
      <c r="H51" s="120"/>
      <c r="I51" s="118"/>
      <c r="J51" s="119"/>
      <c r="K51" s="119"/>
      <c r="L51" s="120"/>
      <c r="M51" s="349"/>
      <c r="N51" s="347"/>
      <c r="O51" s="347"/>
      <c r="P51" s="348"/>
      <c r="Q51" s="349"/>
      <c r="R51" s="347"/>
      <c r="S51" s="347"/>
      <c r="T51" s="348"/>
      <c r="U51" s="349"/>
      <c r="V51" s="347"/>
      <c r="W51" s="347"/>
      <c r="X51" s="350"/>
      <c r="Y51" s="111"/>
      <c r="Z51" s="113" t="str">
        <f>"Pada dimensi "&amp;'Program Kokurikuler'!$C$5</f>
        <v xml:space="preserve">Pada dimensi </v>
      </c>
      <c r="AA51" s="113" t="str">
        <f>"pada dimensi "&amp;'Program Kokurikuler'!$C$10</f>
        <v xml:space="preserve">pada dimensi </v>
      </c>
      <c r="AB51" s="114" t="str">
        <f t="shared" si="7"/>
        <v>Ananda 0</v>
      </c>
      <c r="AC51" s="114" t="str">
        <f t="shared" si="8"/>
        <v/>
      </c>
      <c r="AD51" s="114" t="str">
        <f t="shared" si="9"/>
        <v/>
      </c>
      <c r="AE51" s="114" t="str">
        <f t="shared" si="3"/>
        <v xml:space="preserve">Pada dimensi  Ananda Afif </v>
      </c>
      <c r="AF51" s="114" t="str">
        <f t="shared" si="4"/>
        <v xml:space="preserve">Pada dimensi  Ananda Afif  dan pada dimensi  </v>
      </c>
      <c r="AG51" s="114">
        <f t="shared" si="10"/>
        <v>0</v>
      </c>
      <c r="AH51" s="329" t="e" cm="1">
        <f t="array" aca="1" ref="AH51" ca="1">_xlfn.IFS(AG51=0,"",AG51=1,AE51,AG51=2,AF51)</f>
        <v>#NAME?</v>
      </c>
    </row>
    <row r="52" spans="1:34" ht="16.5">
      <c r="A52" s="206"/>
      <c r="B52" s="111"/>
      <c r="C52" s="143">
        <f t="shared" si="6"/>
        <v>46</v>
      </c>
      <c r="D52" s="146">
        <f>IFERROR(SISWA!C53,"")</f>
        <v>0</v>
      </c>
      <c r="E52" s="138"/>
      <c r="F52" s="119"/>
      <c r="G52" s="119"/>
      <c r="H52" s="120"/>
      <c r="I52" s="118"/>
      <c r="J52" s="119"/>
      <c r="K52" s="119"/>
      <c r="L52" s="120"/>
      <c r="M52" s="349"/>
      <c r="N52" s="347"/>
      <c r="O52" s="347"/>
      <c r="P52" s="348"/>
      <c r="Q52" s="349"/>
      <c r="R52" s="347"/>
      <c r="S52" s="347"/>
      <c r="T52" s="348"/>
      <c r="U52" s="349"/>
      <c r="V52" s="347"/>
      <c r="W52" s="347"/>
      <c r="X52" s="350"/>
      <c r="Y52" s="111"/>
      <c r="Z52" s="113" t="str">
        <f>"Pada dimensi "&amp;'Program Kokurikuler'!$C$5</f>
        <v xml:space="preserve">Pada dimensi </v>
      </c>
      <c r="AA52" s="113" t="str">
        <f>"pada dimensi "&amp;'Program Kokurikuler'!$C$10</f>
        <v xml:space="preserve">pada dimensi </v>
      </c>
      <c r="AB52" s="114" t="str">
        <f t="shared" si="7"/>
        <v>Ananda 0</v>
      </c>
      <c r="AC52" s="114" t="str">
        <f t="shared" si="8"/>
        <v/>
      </c>
      <c r="AD52" s="114" t="str">
        <f t="shared" si="9"/>
        <v/>
      </c>
      <c r="AE52" s="114" t="str">
        <f t="shared" si="3"/>
        <v xml:space="preserve">Pada dimensi  Ananda Afif </v>
      </c>
      <c r="AF52" s="114" t="str">
        <f t="shared" si="4"/>
        <v xml:space="preserve">Pada dimensi  Ananda Afif  dan pada dimensi  </v>
      </c>
      <c r="AG52" s="114">
        <f t="shared" si="10"/>
        <v>0</v>
      </c>
      <c r="AH52" s="329" t="e" cm="1">
        <f t="array" aca="1" ref="AH52" ca="1">_xlfn.IFS(AG52=0,"",AG52=1,AE52,AG52=2,AF52)</f>
        <v>#NAME?</v>
      </c>
    </row>
    <row r="53" spans="1:34" ht="16.5">
      <c r="A53" s="206"/>
      <c r="B53" s="111"/>
      <c r="C53" s="143">
        <f t="shared" si="6"/>
        <v>47</v>
      </c>
      <c r="D53" s="146">
        <f>IFERROR(SISWA!C54,"")</f>
        <v>0</v>
      </c>
      <c r="E53" s="138"/>
      <c r="F53" s="119"/>
      <c r="G53" s="119"/>
      <c r="H53" s="120"/>
      <c r="I53" s="118"/>
      <c r="J53" s="119"/>
      <c r="K53" s="119"/>
      <c r="L53" s="120"/>
      <c r="M53" s="349"/>
      <c r="N53" s="347"/>
      <c r="O53" s="347"/>
      <c r="P53" s="348"/>
      <c r="Q53" s="349"/>
      <c r="R53" s="347"/>
      <c r="S53" s="347"/>
      <c r="T53" s="348"/>
      <c r="U53" s="349"/>
      <c r="V53" s="347"/>
      <c r="W53" s="347"/>
      <c r="X53" s="350"/>
      <c r="Y53" s="111"/>
      <c r="Z53" s="113" t="str">
        <f>"Pada dimensi "&amp;'Program Kokurikuler'!$C$5</f>
        <v xml:space="preserve">Pada dimensi </v>
      </c>
      <c r="AA53" s="113" t="str">
        <f>"pada dimensi "&amp;'Program Kokurikuler'!$C$10</f>
        <v xml:space="preserve">pada dimensi </v>
      </c>
      <c r="AB53" s="114" t="str">
        <f t="shared" si="7"/>
        <v>Ananda 0</v>
      </c>
      <c r="AC53" s="114" t="str">
        <f t="shared" si="8"/>
        <v/>
      </c>
      <c r="AD53" s="114" t="str">
        <f t="shared" si="9"/>
        <v/>
      </c>
      <c r="AE53" s="114" t="str">
        <f t="shared" si="3"/>
        <v xml:space="preserve">Pada dimensi  Ananda Afif </v>
      </c>
      <c r="AF53" s="114" t="str">
        <f t="shared" si="4"/>
        <v xml:space="preserve">Pada dimensi  Ananda Afif  dan pada dimensi  </v>
      </c>
      <c r="AG53" s="114">
        <f t="shared" si="10"/>
        <v>0</v>
      </c>
      <c r="AH53" s="329" t="e" cm="1">
        <f t="array" aca="1" ref="AH53" ca="1">_xlfn.IFS(AG53=0,"",AG53=1,AE53,AG53=2,AF53)</f>
        <v>#NAME?</v>
      </c>
    </row>
    <row r="54" spans="1:34" ht="16.5">
      <c r="A54" s="206"/>
      <c r="B54" s="111"/>
      <c r="C54" s="143">
        <f t="shared" si="6"/>
        <v>48</v>
      </c>
      <c r="D54" s="146">
        <f>IFERROR(SISWA!C55,"")</f>
        <v>0</v>
      </c>
      <c r="E54" s="138"/>
      <c r="F54" s="119"/>
      <c r="G54" s="119"/>
      <c r="H54" s="120"/>
      <c r="I54" s="118"/>
      <c r="J54" s="119"/>
      <c r="K54" s="119"/>
      <c r="L54" s="120"/>
      <c r="M54" s="349"/>
      <c r="N54" s="347"/>
      <c r="O54" s="347"/>
      <c r="P54" s="348"/>
      <c r="Q54" s="349"/>
      <c r="R54" s="347"/>
      <c r="S54" s="347"/>
      <c r="T54" s="348"/>
      <c r="U54" s="349"/>
      <c r="V54" s="347"/>
      <c r="W54" s="347"/>
      <c r="X54" s="350"/>
      <c r="Y54" s="111"/>
      <c r="Z54" s="113" t="str">
        <f>"Pada dimensi "&amp;'Program Kokurikuler'!$C$5</f>
        <v xml:space="preserve">Pada dimensi </v>
      </c>
      <c r="AA54" s="113" t="str">
        <f>"pada dimensi "&amp;'Program Kokurikuler'!$C$10</f>
        <v xml:space="preserve">pada dimensi </v>
      </c>
      <c r="AB54" s="114" t="str">
        <f t="shared" si="7"/>
        <v>Ananda 0</v>
      </c>
      <c r="AC54" s="114" t="str">
        <f t="shared" si="8"/>
        <v/>
      </c>
      <c r="AD54" s="114" t="str">
        <f t="shared" si="9"/>
        <v/>
      </c>
      <c r="AE54" s="114" t="str">
        <f t="shared" si="3"/>
        <v xml:space="preserve">Pada dimensi  Ananda Afif </v>
      </c>
      <c r="AF54" s="114" t="str">
        <f t="shared" si="4"/>
        <v xml:space="preserve">Pada dimensi  Ananda Afif  dan pada dimensi  </v>
      </c>
      <c r="AG54" s="114">
        <f t="shared" si="10"/>
        <v>0</v>
      </c>
      <c r="AH54" s="329" t="e" cm="1">
        <f t="array" aca="1" ref="AH54" ca="1">_xlfn.IFS(AG54=0,"",AG54=1,AE54,AG54=2,AF54)</f>
        <v>#NAME?</v>
      </c>
    </row>
    <row r="55" spans="1:34" ht="16.5">
      <c r="A55" s="206"/>
      <c r="B55" s="111"/>
      <c r="C55" s="143">
        <f t="shared" si="6"/>
        <v>49</v>
      </c>
      <c r="D55" s="146">
        <f>IFERROR(SISWA!C56,"")</f>
        <v>0</v>
      </c>
      <c r="E55" s="138"/>
      <c r="F55" s="119"/>
      <c r="G55" s="119"/>
      <c r="H55" s="120"/>
      <c r="I55" s="118"/>
      <c r="J55" s="119"/>
      <c r="K55" s="119"/>
      <c r="L55" s="120"/>
      <c r="M55" s="349"/>
      <c r="N55" s="347"/>
      <c r="O55" s="347"/>
      <c r="P55" s="348"/>
      <c r="Q55" s="349"/>
      <c r="R55" s="347"/>
      <c r="S55" s="347"/>
      <c r="T55" s="348"/>
      <c r="U55" s="349"/>
      <c r="V55" s="347"/>
      <c r="W55" s="347"/>
      <c r="X55" s="350"/>
      <c r="Y55" s="111"/>
      <c r="Z55" s="113" t="str">
        <f>"Pada dimensi "&amp;'Program Kokurikuler'!$C$5</f>
        <v xml:space="preserve">Pada dimensi </v>
      </c>
      <c r="AA55" s="113" t="str">
        <f>"pada dimensi "&amp;'Program Kokurikuler'!$C$10</f>
        <v xml:space="preserve">pada dimensi </v>
      </c>
      <c r="AB55" s="114" t="str">
        <f t="shared" si="7"/>
        <v>Ananda 0</v>
      </c>
      <c r="AC55" s="114" t="str">
        <f t="shared" si="8"/>
        <v/>
      </c>
      <c r="AD55" s="114" t="str">
        <f t="shared" si="9"/>
        <v/>
      </c>
      <c r="AE55" s="114" t="str">
        <f t="shared" si="3"/>
        <v xml:space="preserve">Pada dimensi  Ananda Afif </v>
      </c>
      <c r="AF55" s="114" t="str">
        <f t="shared" si="4"/>
        <v xml:space="preserve">Pada dimensi  Ananda Afif  dan pada dimensi  </v>
      </c>
      <c r="AG55" s="114">
        <f t="shared" si="10"/>
        <v>0</v>
      </c>
      <c r="AH55" s="329" t="e" cm="1">
        <f t="array" aca="1" ref="AH55" ca="1">_xlfn.IFS(AG55=0,"",AG55=1,AE55,AG55=2,AF55)</f>
        <v>#NAME?</v>
      </c>
    </row>
    <row r="56" spans="1:34" ht="17.25" thickBot="1">
      <c r="A56" s="206"/>
      <c r="B56" s="111"/>
      <c r="C56" s="144">
        <f t="shared" si="6"/>
        <v>50</v>
      </c>
      <c r="D56" s="147">
        <f>IFERROR(SISWA!C57,"")</f>
        <v>0</v>
      </c>
      <c r="E56" s="139"/>
      <c r="F56" s="140"/>
      <c r="G56" s="140"/>
      <c r="H56" s="141"/>
      <c r="I56" s="142"/>
      <c r="J56" s="140"/>
      <c r="K56" s="140"/>
      <c r="L56" s="141"/>
      <c r="M56" s="353"/>
      <c r="N56" s="351"/>
      <c r="O56" s="351"/>
      <c r="P56" s="352"/>
      <c r="Q56" s="353"/>
      <c r="R56" s="351"/>
      <c r="S56" s="351"/>
      <c r="T56" s="352"/>
      <c r="U56" s="353"/>
      <c r="V56" s="351"/>
      <c r="W56" s="351"/>
      <c r="X56" s="354"/>
      <c r="Y56" s="111"/>
      <c r="Z56" s="113" t="str">
        <f>"Pada dimensi "&amp;'Program Kokurikuler'!$C$5</f>
        <v xml:space="preserve">Pada dimensi </v>
      </c>
      <c r="AA56" s="113" t="str">
        <f>"pada dimensi "&amp;'Program Kokurikuler'!$C$10</f>
        <v xml:space="preserve">pada dimensi </v>
      </c>
      <c r="AB56" s="114" t="str">
        <f t="shared" si="7"/>
        <v>Ananda 0</v>
      </c>
      <c r="AC56" s="114" t="str">
        <f t="shared" si="8"/>
        <v/>
      </c>
      <c r="AD56" s="114" t="str">
        <f t="shared" si="9"/>
        <v/>
      </c>
      <c r="AE56" s="114" t="str">
        <f t="shared" si="3"/>
        <v xml:space="preserve">Pada dimensi  Ananda Afif </v>
      </c>
      <c r="AF56" s="114" t="str">
        <f t="shared" si="4"/>
        <v xml:space="preserve">Pada dimensi  Ananda Afif  dan pada dimensi  </v>
      </c>
      <c r="AG56" s="114">
        <f t="shared" si="10"/>
        <v>0</v>
      </c>
      <c r="AH56" s="329" t="e" cm="1">
        <f t="array" aca="1" ref="AH56" ca="1">_xlfn.IFS(AG56=0,"",AG56=1,AE56,AG56=2,AF56)</f>
        <v>#NAME?</v>
      </c>
    </row>
    <row r="57" spans="1:34" ht="15">
      <c r="B57" s="111"/>
      <c r="C57" s="111"/>
      <c r="D57" s="111"/>
      <c r="E57" s="111"/>
      <c r="F57" s="111"/>
      <c r="G57" s="111"/>
      <c r="H57" s="111"/>
      <c r="I57" s="111"/>
      <c r="J57" s="111"/>
      <c r="K57" s="111"/>
      <c r="L57" s="111"/>
      <c r="M57" s="111"/>
      <c r="N57" s="111"/>
      <c r="O57" s="111"/>
      <c r="P57" s="111"/>
      <c r="Q57" s="111"/>
      <c r="R57" s="111"/>
      <c r="S57" s="111"/>
      <c r="T57" s="111"/>
      <c r="U57" s="111"/>
      <c r="V57" s="111"/>
      <c r="W57" s="111"/>
      <c r="X57" s="111"/>
      <c r="Y57" s="111"/>
      <c r="Z57" s="113"/>
      <c r="AA57" s="113"/>
    </row>
    <row r="58" spans="1:34" ht="15" hidden="1">
      <c r="A58" s="113"/>
      <c r="B58" s="113"/>
      <c r="C58" s="113"/>
      <c r="D58" s="121"/>
      <c r="E58" s="111"/>
      <c r="F58" s="111"/>
      <c r="G58" s="111"/>
      <c r="H58" s="111"/>
      <c r="I58" s="111"/>
      <c r="J58" s="111"/>
      <c r="K58" s="111"/>
      <c r="L58" s="111"/>
      <c r="M58" s="111"/>
      <c r="N58" s="111"/>
      <c r="O58" s="111"/>
      <c r="P58" s="111"/>
      <c r="Q58" s="111"/>
      <c r="R58" s="111"/>
      <c r="S58" s="111"/>
      <c r="T58" s="111"/>
      <c r="U58" s="111"/>
      <c r="V58" s="111"/>
      <c r="W58" s="111"/>
      <c r="X58" s="111"/>
      <c r="Y58" s="113"/>
      <c r="Z58" s="113"/>
      <c r="AA58" s="113"/>
    </row>
    <row r="59" spans="1:34" ht="15" hidden="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c r="AA59" s="113"/>
    </row>
    <row r="60" spans="1:34" ht="15" hidden="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3"/>
    </row>
    <row r="61" spans="1:34" ht="15" hidden="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c r="AA61" s="113"/>
    </row>
  </sheetData>
  <sheetProtection algorithmName="SHA-512" hashValue="LhWSNGdZud1Fs98gaOZbkHSLB0q7BVzXJa9xNXqzg7onodjfacb2PVg1+YLOhozDvYD3aGHhRJEgUbHrc8+lfw==" saltValue="Zemc41n10qRT0hxerNcKnA==" spinCount="100000" sheet="1" selectLockedCells="1"/>
  <mergeCells count="14">
    <mergeCell ref="AF4:AF5"/>
    <mergeCell ref="C4:C6"/>
    <mergeCell ref="D4:D6"/>
    <mergeCell ref="AE4:AE5"/>
    <mergeCell ref="E4:H4"/>
    <mergeCell ref="I4:L4"/>
    <mergeCell ref="M4:P4"/>
    <mergeCell ref="Q4:T4"/>
    <mergeCell ref="U4:X4"/>
    <mergeCell ref="E5:H5"/>
    <mergeCell ref="I5:L5"/>
    <mergeCell ref="M5:P5"/>
    <mergeCell ref="Q5:T5"/>
    <mergeCell ref="U5:X5"/>
  </mergeCells>
  <hyperlinks>
    <hyperlink ref="A5" location="'Program Kokurikuler'!A1" display="Program"/>
  </hyperlinks>
  <printOptions horizontalCentered="1"/>
  <pageMargins left="0.19685039370078741" right="0.15748031496062992" top="0.74803149606299213" bottom="0.74803149606299213" header="0.31496062992125984" footer="0.31496062992125984"/>
  <pageSetup paperSize="9" scale="65"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66FF99"/>
  </sheetPr>
  <dimension ref="A1:DL55"/>
  <sheetViews>
    <sheetView zoomScaleNormal="100" workbookViewId="0">
      <pane xSplit="3" ySplit="4" topLeftCell="D5" activePane="bottomRight" state="frozen"/>
      <selection pane="topRight" activeCell="D1" sqref="D1"/>
      <selection pane="bottomLeft" activeCell="A5" sqref="A5"/>
      <selection pane="bottomRight" activeCell="A7" sqref="A7"/>
    </sheetView>
  </sheetViews>
  <sheetFormatPr defaultColWidth="8.85546875" defaultRowHeight="14.25"/>
  <cols>
    <col min="1" max="1" width="30.85546875" style="57" customWidth="1"/>
    <col min="2" max="2" width="5.85546875" style="56" customWidth="1"/>
    <col min="3" max="3" width="31.42578125" style="56" customWidth="1"/>
    <col min="4" max="8" width="4.85546875" style="56" customWidth="1"/>
    <col min="9" max="13" width="4.85546875" style="56" hidden="1" customWidth="1"/>
    <col min="14" max="18" width="4.85546875" style="56" customWidth="1"/>
    <col min="19" max="23" width="4.85546875" style="56" hidden="1" customWidth="1"/>
    <col min="24" max="28" width="5.85546875" style="56" customWidth="1"/>
    <col min="29" max="33" width="4.85546875" style="56" hidden="1" customWidth="1"/>
    <col min="34" max="34" width="11.5703125" style="56" customWidth="1"/>
    <col min="35" max="36" width="8.85546875" style="56"/>
    <col min="37" max="38" width="14.42578125" style="56" customWidth="1"/>
    <col min="39" max="39" width="13.7109375" style="56" customWidth="1"/>
    <col min="40" max="40" width="14.5703125" style="56" customWidth="1"/>
    <col min="41" max="41" width="53.5703125" style="56" customWidth="1"/>
    <col min="42" max="46" width="5.85546875" style="56" customWidth="1"/>
    <col min="47" max="51" width="4.85546875" style="56" customWidth="1"/>
    <col min="52" max="52" width="11.5703125" style="56" customWidth="1"/>
    <col min="53" max="54" width="8.85546875" style="56"/>
    <col min="55" max="56" width="14.42578125" style="56" customWidth="1"/>
    <col min="57" max="57" width="13.7109375" style="56" customWidth="1"/>
    <col min="58" max="58" width="14.5703125" style="56" customWidth="1"/>
    <col min="59" max="59" width="53.5703125" style="56" customWidth="1"/>
    <col min="60" max="64" width="5.85546875" style="56" customWidth="1"/>
    <col min="65" max="69" width="4.85546875" style="56" customWidth="1"/>
    <col min="70" max="70" width="11.5703125" style="56" customWidth="1"/>
    <col min="71" max="72" width="8.85546875" style="56"/>
    <col min="73" max="74" width="14.42578125" style="56" customWidth="1"/>
    <col min="75" max="75" width="13.7109375" style="56" customWidth="1"/>
    <col min="76" max="76" width="14.5703125" style="56" customWidth="1"/>
    <col min="77" max="77" width="53.5703125" style="56" customWidth="1"/>
    <col min="78" max="82" width="5.85546875" style="56" customWidth="1"/>
    <col min="83" max="87" width="4.85546875" style="56" customWidth="1"/>
    <col min="88" max="88" width="11.5703125" style="56" customWidth="1"/>
    <col min="89" max="90" width="8.85546875" style="56"/>
    <col min="91" max="92" width="14.42578125" style="56" customWidth="1"/>
    <col min="93" max="93" width="13.7109375" style="56" customWidth="1"/>
    <col min="94" max="94" width="14.5703125" style="56" customWidth="1"/>
    <col min="95" max="95" width="53.5703125" style="56" customWidth="1"/>
    <col min="96" max="100" width="5.85546875" style="56" customWidth="1"/>
    <col min="101" max="105" width="4.85546875" style="56" customWidth="1"/>
    <col min="106" max="106" width="11.5703125" style="56" customWidth="1"/>
    <col min="107" max="108" width="8.85546875" style="56"/>
    <col min="109" max="110" width="14.42578125" style="56" customWidth="1"/>
    <col min="111" max="111" width="13.7109375" style="56" customWidth="1"/>
    <col min="112" max="112" width="14.5703125" style="56" customWidth="1"/>
    <col min="113" max="113" width="53.5703125" style="56" customWidth="1"/>
    <col min="114" max="114" width="8.85546875" style="56"/>
    <col min="115" max="115" width="53.42578125" style="56" customWidth="1"/>
    <col min="116" max="116" width="9.7109375" style="56" customWidth="1"/>
    <col min="117" max="16384" width="8.85546875" style="56"/>
  </cols>
  <sheetData>
    <row r="1" spans="1:116" ht="31.7" customHeight="1" thickBot="1">
      <c r="B1" s="551" t="s">
        <v>43</v>
      </c>
      <c r="C1" s="551" t="s">
        <v>56</v>
      </c>
      <c r="D1" s="552" t="s">
        <v>900</v>
      </c>
      <c r="E1" s="552"/>
      <c r="F1" s="552"/>
      <c r="G1" s="552"/>
      <c r="H1" s="552"/>
      <c r="I1" s="552"/>
      <c r="J1" s="552"/>
      <c r="K1" s="552"/>
      <c r="L1" s="552"/>
      <c r="M1" s="552"/>
      <c r="N1" s="552" t="s">
        <v>136</v>
      </c>
      <c r="O1" s="552"/>
      <c r="P1" s="552"/>
      <c r="Q1" s="552"/>
      <c r="R1" s="552"/>
      <c r="S1" s="552"/>
      <c r="T1" s="552"/>
      <c r="U1" s="552"/>
      <c r="V1" s="552"/>
      <c r="W1" s="552"/>
      <c r="X1" s="548" t="s">
        <v>80</v>
      </c>
      <c r="Y1" s="548"/>
      <c r="Z1" s="548"/>
      <c r="AA1" s="548"/>
      <c r="AB1" s="548"/>
      <c r="AC1" s="548"/>
      <c r="AD1" s="548"/>
      <c r="AE1" s="548"/>
      <c r="AF1" s="548"/>
      <c r="AG1" s="548"/>
      <c r="AH1" s="548" t="s">
        <v>250</v>
      </c>
      <c r="AO1" s="215"/>
      <c r="AP1" s="548" t="s">
        <v>80</v>
      </c>
      <c r="AQ1" s="548"/>
      <c r="AR1" s="548"/>
      <c r="AS1" s="548"/>
      <c r="AT1" s="548"/>
      <c r="AU1" s="548"/>
      <c r="AV1" s="548"/>
      <c r="AW1" s="548"/>
      <c r="AX1" s="548"/>
      <c r="AY1" s="548"/>
      <c r="AZ1" s="548" t="s">
        <v>251</v>
      </c>
      <c r="BH1" s="548" t="s">
        <v>80</v>
      </c>
      <c r="BI1" s="548"/>
      <c r="BJ1" s="548"/>
      <c r="BK1" s="548"/>
      <c r="BL1" s="548"/>
      <c r="BM1" s="548"/>
      <c r="BN1" s="548"/>
      <c r="BO1" s="548"/>
      <c r="BP1" s="548"/>
      <c r="BQ1" s="548"/>
      <c r="BR1" s="548" t="s">
        <v>252</v>
      </c>
      <c r="BZ1" s="548" t="s">
        <v>80</v>
      </c>
      <c r="CA1" s="548"/>
      <c r="CB1" s="548"/>
      <c r="CC1" s="548"/>
      <c r="CD1" s="548"/>
      <c r="CE1" s="548"/>
      <c r="CF1" s="548"/>
      <c r="CG1" s="548"/>
      <c r="CH1" s="548"/>
      <c r="CI1" s="548"/>
      <c r="CJ1" s="548" t="s">
        <v>253</v>
      </c>
      <c r="CR1" s="548" t="s">
        <v>80</v>
      </c>
      <c r="CS1" s="548"/>
      <c r="CT1" s="548"/>
      <c r="CU1" s="548"/>
      <c r="CV1" s="548"/>
      <c r="CW1" s="548"/>
      <c r="CX1" s="548"/>
      <c r="CY1" s="548"/>
      <c r="CZ1" s="548"/>
      <c r="DA1" s="548"/>
      <c r="DB1" s="548" t="s">
        <v>254</v>
      </c>
    </row>
    <row r="2" spans="1:116" ht="61.7" customHeight="1" thickBot="1">
      <c r="B2" s="551"/>
      <c r="C2" s="551"/>
      <c r="D2" s="552"/>
      <c r="E2" s="552"/>
      <c r="F2" s="552"/>
      <c r="G2" s="552"/>
      <c r="H2" s="552"/>
      <c r="I2" s="552"/>
      <c r="J2" s="552"/>
      <c r="K2" s="552"/>
      <c r="L2" s="552"/>
      <c r="M2" s="552"/>
      <c r="N2" s="552"/>
      <c r="O2" s="552"/>
      <c r="P2" s="552"/>
      <c r="Q2" s="552"/>
      <c r="R2" s="552"/>
      <c r="S2" s="552"/>
      <c r="T2" s="552"/>
      <c r="U2" s="552"/>
      <c r="V2" s="552"/>
      <c r="W2" s="552"/>
      <c r="X2" s="548"/>
      <c r="Y2" s="548"/>
      <c r="Z2" s="548"/>
      <c r="AA2" s="548"/>
      <c r="AB2" s="548"/>
      <c r="AC2" s="548"/>
      <c r="AD2" s="548"/>
      <c r="AE2" s="548"/>
      <c r="AF2" s="548"/>
      <c r="AG2" s="548"/>
      <c r="AH2" s="548"/>
      <c r="AO2" s="215"/>
      <c r="AP2" s="548"/>
      <c r="AQ2" s="548"/>
      <c r="AR2" s="548"/>
      <c r="AS2" s="548"/>
      <c r="AT2" s="548"/>
      <c r="AU2" s="548"/>
      <c r="AV2" s="548"/>
      <c r="AW2" s="548"/>
      <c r="AX2" s="548"/>
      <c r="AY2" s="548"/>
      <c r="AZ2" s="548"/>
      <c r="BH2" s="548"/>
      <c r="BI2" s="548"/>
      <c r="BJ2" s="548"/>
      <c r="BK2" s="548"/>
      <c r="BL2" s="548"/>
      <c r="BM2" s="548"/>
      <c r="BN2" s="548"/>
      <c r="BO2" s="548"/>
      <c r="BP2" s="548"/>
      <c r="BQ2" s="548"/>
      <c r="BR2" s="548"/>
      <c r="BZ2" s="548"/>
      <c r="CA2" s="548"/>
      <c r="CB2" s="548"/>
      <c r="CC2" s="548"/>
      <c r="CD2" s="548"/>
      <c r="CE2" s="548"/>
      <c r="CF2" s="548"/>
      <c r="CG2" s="548"/>
      <c r="CH2" s="548"/>
      <c r="CI2" s="548"/>
      <c r="CJ2" s="548"/>
      <c r="CR2" s="548"/>
      <c r="CS2" s="548"/>
      <c r="CT2" s="548"/>
      <c r="CU2" s="548"/>
      <c r="CV2" s="548"/>
      <c r="CW2" s="548"/>
      <c r="CX2" s="548"/>
      <c r="CY2" s="548"/>
      <c r="CZ2" s="548"/>
      <c r="DA2" s="548"/>
      <c r="DB2" s="548"/>
      <c r="DK2" s="202" t="s">
        <v>256</v>
      </c>
    </row>
    <row r="3" spans="1:116" ht="15.7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c r="AO3" s="216" t="e">
        <f ca="1">'Sekolah ID'!$K$20</f>
        <v>#NAME?</v>
      </c>
      <c r="AP3" s="197" t="s">
        <v>216</v>
      </c>
      <c r="AQ3" s="197" t="s">
        <v>217</v>
      </c>
      <c r="AR3" s="197" t="s">
        <v>218</v>
      </c>
      <c r="AS3" s="197" t="s">
        <v>219</v>
      </c>
      <c r="AT3" s="197" t="s">
        <v>220</v>
      </c>
      <c r="AU3" s="197" t="s">
        <v>221</v>
      </c>
      <c r="AV3" s="197" t="s">
        <v>222</v>
      </c>
      <c r="AW3" s="197" t="s">
        <v>223</v>
      </c>
      <c r="AX3" s="197" t="s">
        <v>224</v>
      </c>
      <c r="AY3" s="197" t="s">
        <v>225</v>
      </c>
      <c r="AZ3" s="548"/>
      <c r="BG3" s="216" t="e">
        <f ca="1">'Sekolah ID'!$L$20</f>
        <v>#NAME?</v>
      </c>
      <c r="BH3" s="197" t="s">
        <v>216</v>
      </c>
      <c r="BI3" s="197" t="s">
        <v>217</v>
      </c>
      <c r="BJ3" s="197" t="s">
        <v>218</v>
      </c>
      <c r="BK3" s="197" t="s">
        <v>219</v>
      </c>
      <c r="BL3" s="197" t="s">
        <v>220</v>
      </c>
      <c r="BM3" s="197" t="s">
        <v>221</v>
      </c>
      <c r="BN3" s="197" t="s">
        <v>222</v>
      </c>
      <c r="BO3" s="197" t="s">
        <v>223</v>
      </c>
      <c r="BP3" s="197" t="s">
        <v>224</v>
      </c>
      <c r="BQ3" s="197" t="s">
        <v>225</v>
      </c>
      <c r="BR3" s="548"/>
      <c r="BY3" s="216" t="e">
        <f ca="1">'Sekolah ID'!$M$20</f>
        <v>#NAME?</v>
      </c>
      <c r="BZ3" s="197" t="s">
        <v>216</v>
      </c>
      <c r="CA3" s="197" t="s">
        <v>217</v>
      </c>
      <c r="CB3" s="197" t="s">
        <v>218</v>
      </c>
      <c r="CC3" s="197" t="s">
        <v>219</v>
      </c>
      <c r="CD3" s="197" t="s">
        <v>220</v>
      </c>
      <c r="CE3" s="197" t="s">
        <v>221</v>
      </c>
      <c r="CF3" s="197" t="s">
        <v>222</v>
      </c>
      <c r="CG3" s="197" t="s">
        <v>223</v>
      </c>
      <c r="CH3" s="197" t="s">
        <v>224</v>
      </c>
      <c r="CI3" s="197" t="s">
        <v>225</v>
      </c>
      <c r="CJ3" s="548"/>
      <c r="CQ3" s="216" t="e">
        <f ca="1">'Sekolah ID'!$N$20</f>
        <v>#NAME?</v>
      </c>
      <c r="CR3" s="197" t="s">
        <v>216</v>
      </c>
      <c r="CS3" s="197" t="s">
        <v>217</v>
      </c>
      <c r="CT3" s="197" t="s">
        <v>218</v>
      </c>
      <c r="CU3" s="197" t="s">
        <v>219</v>
      </c>
      <c r="CV3" s="197" t="s">
        <v>220</v>
      </c>
      <c r="CW3" s="197" t="s">
        <v>221</v>
      </c>
      <c r="CX3" s="197" t="s">
        <v>222</v>
      </c>
      <c r="CY3" s="197" t="s">
        <v>223</v>
      </c>
      <c r="CZ3" s="197" t="s">
        <v>224</v>
      </c>
      <c r="DA3" s="197" t="s">
        <v>225</v>
      </c>
      <c r="DB3" s="548"/>
    </row>
    <row r="4" spans="1:116" ht="15" customHeight="1" thickBot="1">
      <c r="A4" s="187" t="e">
        <f ca="1">VLOOKUP($B$4,AGM_MAX,2,FALSE)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VLOOKUP($B$4,TP_IS,2,FALSE)</f>
        <v>#NAME?</v>
      </c>
      <c r="Y4" s="197" t="e">
        <f ca="1">VLOOKUP($B$4,TP_IS,3,FALSE)</f>
        <v>#NAME?</v>
      </c>
      <c r="Z4" s="197" t="e">
        <f ca="1">VLOOKUP($B$4,TP_IS,4,FALSE)</f>
        <v>#NAME?</v>
      </c>
      <c r="AA4" s="197" t="e">
        <f ca="1">VLOOKUP($B$4,TP_IS,5,FALSE)</f>
        <v>#NAME?</v>
      </c>
      <c r="AB4" s="197" t="e">
        <f ca="1">VLOOKUP($B$4,TP_IS,6,FALSE)</f>
        <v>#NAME?</v>
      </c>
      <c r="AC4" s="197" t="e">
        <f ca="1">VLOOKUP($B$4,TP_IS,7,FALSE)</f>
        <v>#NAME?</v>
      </c>
      <c r="AD4" s="197" t="e">
        <f ca="1">VLOOKUP($B$4,TP_IS,8,FALSE)</f>
        <v>#NAME?</v>
      </c>
      <c r="AE4" s="197" t="e">
        <f ca="1">VLOOKUP($B$4,TP_IS,9,FALSE)</f>
        <v>#NAME?</v>
      </c>
      <c r="AF4" s="197" t="e">
        <f ca="1">VLOOKUP($B$4,TP_IS,10,FALSE)</f>
        <v>#NAME?</v>
      </c>
      <c r="AG4" s="197" t="e">
        <f ca="1">VLOOKUP($B$4,TP_IS,11,FALSE)</f>
        <v>#NAME?</v>
      </c>
      <c r="AH4" s="548"/>
      <c r="AI4" s="56" t="s">
        <v>230</v>
      </c>
      <c r="AJ4" s="56" t="s">
        <v>231</v>
      </c>
      <c r="AK4" s="56" t="s">
        <v>234</v>
      </c>
      <c r="AL4" s="56" t="s">
        <v>235</v>
      </c>
      <c r="AM4" s="56" t="s">
        <v>232</v>
      </c>
      <c r="AN4" s="56" t="s">
        <v>233</v>
      </c>
      <c r="AO4" s="56" t="s">
        <v>236</v>
      </c>
      <c r="AP4" s="197" t="e">
        <f ca="1">VLOOKUP($AO$3,TP_KS,2,FALSE)</f>
        <v>#NAME?</v>
      </c>
      <c r="AQ4" s="197" t="e">
        <f ca="1">VLOOKUP($AO$3,TP_KS,3,FALSE)</f>
        <v>#NAME?</v>
      </c>
      <c r="AR4" s="197" t="e">
        <f ca="1">VLOOKUP($AO$3,TP_KS,4,FALSE)</f>
        <v>#NAME?</v>
      </c>
      <c r="AS4" s="197" t="e">
        <f ca="1">VLOOKUP($AO$3,TP_KS,5,FALSE)</f>
        <v>#NAME?</v>
      </c>
      <c r="AT4" s="197" t="e">
        <f ca="1">VLOOKUP($AO$3,TP_KS,6,FALSE)</f>
        <v>#NAME?</v>
      </c>
      <c r="AU4" s="197" t="e">
        <f ca="1">VLOOKUP($AO$3,TP_KS,7,FALSE)</f>
        <v>#NAME?</v>
      </c>
      <c r="AV4" s="197" t="e">
        <f ca="1">VLOOKUP($AO$3,TP_KS,8,FALSE)</f>
        <v>#NAME?</v>
      </c>
      <c r="AW4" s="197" t="e">
        <f ca="1">VLOOKUP($AO$3,TP_KS,9,FALSE)</f>
        <v>#NAME?</v>
      </c>
      <c r="AX4" s="197" t="e">
        <f ca="1">VLOOKUP($AO$3,TP_KS,10,FALSE)</f>
        <v>#NAME?</v>
      </c>
      <c r="AY4" s="197" t="e">
        <f ca="1">VLOOKUP($AO$3,TP_KS,11,FALSE)</f>
        <v>#NAME?</v>
      </c>
      <c r="AZ4" s="548"/>
      <c r="BA4" s="56" t="s">
        <v>230</v>
      </c>
      <c r="BB4" s="56" t="s">
        <v>231</v>
      </c>
      <c r="BC4" s="56" t="s">
        <v>234</v>
      </c>
      <c r="BD4" s="56" t="s">
        <v>235</v>
      </c>
      <c r="BE4" s="56" t="s">
        <v>232</v>
      </c>
      <c r="BF4" s="56" t="s">
        <v>233</v>
      </c>
      <c r="BG4" s="56" t="s">
        <v>236</v>
      </c>
      <c r="BH4" s="197" t="e">
        <f ca="1">VLOOKUP($BG$3,TP_KT,2,FALSE)</f>
        <v>#NAME?</v>
      </c>
      <c r="BI4" s="197" t="e">
        <f ca="1">VLOOKUP($BG$3,TP_KT,3,FALSE)</f>
        <v>#NAME?</v>
      </c>
      <c r="BJ4" s="197" t="e">
        <f ca="1">VLOOKUP($BG$3,TP_KT,4,FALSE)</f>
        <v>#NAME?</v>
      </c>
      <c r="BK4" s="197" t="e">
        <f ca="1">VLOOKUP($BG$3,TP_KT,5,FALSE)</f>
        <v>#NAME?</v>
      </c>
      <c r="BL4" s="197" t="e">
        <f ca="1">VLOOKUP($BG$3,TP_KT,6,FALSE)</f>
        <v>#NAME?</v>
      </c>
      <c r="BM4" s="197" t="e">
        <f ca="1">VLOOKUP($BG$3,TP_KT,7,FALSE)</f>
        <v>#NAME?</v>
      </c>
      <c r="BN4" s="197" t="e">
        <f ca="1">VLOOKUP($BG$3,TP_KT,8,FALSE)</f>
        <v>#NAME?</v>
      </c>
      <c r="BO4" s="197" t="e">
        <f ca="1">VLOOKUP($BG$3,TP_KT,9,FALSE)</f>
        <v>#NAME?</v>
      </c>
      <c r="BP4" s="197" t="e">
        <f ca="1">VLOOKUP($BG$3,TP_KT,10,FALSE)</f>
        <v>#NAME?</v>
      </c>
      <c r="BQ4" s="197" t="e">
        <f ca="1">VLOOKUP($BG$3,TP_KT,11,FALSE)</f>
        <v>#NAME?</v>
      </c>
      <c r="BR4" s="548"/>
      <c r="BS4" s="56" t="s">
        <v>230</v>
      </c>
      <c r="BT4" s="56" t="s">
        <v>231</v>
      </c>
      <c r="BU4" s="56" t="s">
        <v>234</v>
      </c>
      <c r="BV4" s="56" t="s">
        <v>235</v>
      </c>
      <c r="BW4" s="56" t="s">
        <v>232</v>
      </c>
      <c r="BX4" s="56" t="s">
        <v>233</v>
      </c>
      <c r="BY4" s="56" t="s">
        <v>236</v>
      </c>
      <c r="BZ4" s="197" t="e">
        <f ca="1">VLOOKUP($BY$3,TP_HD,2,FALSE)</f>
        <v>#NAME?</v>
      </c>
      <c r="CA4" s="197" t="e">
        <f ca="1">VLOOKUP($BY$3,TP_HD,3,FALSE)</f>
        <v>#NAME?</v>
      </c>
      <c r="CB4" s="197" t="e">
        <f ca="1">VLOOKUP($BY$3,TP_HD,4,FALSE)</f>
        <v>#NAME?</v>
      </c>
      <c r="CC4" s="197" t="e">
        <f ca="1">VLOOKUP($BY$3,TP_HD,5,FALSE)</f>
        <v>#NAME?</v>
      </c>
      <c r="CD4" s="197" t="e">
        <f ca="1">VLOOKUP($BY$3,TP_HD,6,FALSE)</f>
        <v>#NAME?</v>
      </c>
      <c r="CE4" s="197" t="e">
        <f ca="1">VLOOKUP($BY$3,TP_HD,7,FALSE)</f>
        <v>#NAME?</v>
      </c>
      <c r="CF4" s="197" t="e">
        <f ca="1">VLOOKUP($BY$3,TP_HD,8,FALSE)</f>
        <v>#NAME?</v>
      </c>
      <c r="CG4" s="197" t="e">
        <f ca="1">VLOOKUP($BY$3,TP_HD,9,FALSE)</f>
        <v>#NAME?</v>
      </c>
      <c r="CH4" s="197" t="e">
        <f ca="1">VLOOKUP($BY$3,TP_HD,10,FALSE)</f>
        <v>#NAME?</v>
      </c>
      <c r="CI4" s="197" t="e">
        <f ca="1">VLOOKUP($BY$3,TP_HD,11,FALSE)</f>
        <v>#NAME?</v>
      </c>
      <c r="CJ4" s="548"/>
      <c r="CK4" s="56" t="s">
        <v>230</v>
      </c>
      <c r="CL4" s="56" t="s">
        <v>231</v>
      </c>
      <c r="CM4" s="56" t="s">
        <v>234</v>
      </c>
      <c r="CN4" s="56" t="s">
        <v>235</v>
      </c>
      <c r="CO4" s="56" t="s">
        <v>232</v>
      </c>
      <c r="CP4" s="56" t="s">
        <v>233</v>
      </c>
      <c r="CQ4" s="56" t="s">
        <v>236</v>
      </c>
      <c r="CR4" s="197" t="e">
        <f ca="1">VLOOKUP($CQ$3,TP_BD,2,FALSE)</f>
        <v>#NAME?</v>
      </c>
      <c r="CS4" s="197" t="e">
        <f ca="1">VLOOKUP($CQ$3,TP_BD,3,FALSE)</f>
        <v>#NAME?</v>
      </c>
      <c r="CT4" s="197" t="e">
        <f ca="1">VLOOKUP($CQ$3,TP_BD,4,FALSE)</f>
        <v>#NAME?</v>
      </c>
      <c r="CU4" s="197" t="e">
        <f ca="1">VLOOKUP($CQ$3,TP_BD,5,FALSE)</f>
        <v>#NAME?</v>
      </c>
      <c r="CV4" s="197" t="e">
        <f ca="1">VLOOKUP($CQ$3,TP_BD,6,FALSE)</f>
        <v>#NAME?</v>
      </c>
      <c r="CW4" s="197" t="e">
        <f ca="1">VLOOKUP($CQ$3,TP_BD,7,FALSE)</f>
        <v>#NAME?</v>
      </c>
      <c r="CX4" s="197" t="e">
        <f ca="1">VLOOKUP($CQ$3,TP_BD,8,FALSE)</f>
        <v>#NAME?</v>
      </c>
      <c r="CY4" s="197" t="e">
        <f ca="1">VLOOKUP($CQ$3,TP_BD,9,FALSE)</f>
        <v>#NAME?</v>
      </c>
      <c r="CZ4" s="197" t="e">
        <f ca="1">VLOOKUP($CQ$3,TP_BD,10,FALSE)</f>
        <v>#NAME?</v>
      </c>
      <c r="DA4" s="197" t="e">
        <f ca="1">VLOOKUP($CQ$3,TP_BD,11,FALSE)</f>
        <v>#NAME?</v>
      </c>
      <c r="DB4" s="548"/>
      <c r="DC4" s="56" t="s">
        <v>230</v>
      </c>
      <c r="DD4" s="56" t="s">
        <v>231</v>
      </c>
      <c r="DE4" s="56" t="s">
        <v>234</v>
      </c>
      <c r="DF4" s="56" t="s">
        <v>235</v>
      </c>
      <c r="DG4" s="56" t="s">
        <v>232</v>
      </c>
      <c r="DH4" s="56" t="s">
        <v>233</v>
      </c>
      <c r="DI4" s="56" t="s">
        <v>236</v>
      </c>
      <c r="DJ4" s="56" t="s">
        <v>257</v>
      </c>
      <c r="DK4" s="56" t="s">
        <v>256</v>
      </c>
      <c r="DL4" s="56" t="s">
        <v>27</v>
      </c>
    </row>
    <row r="5" spans="1:116" ht="15">
      <c r="B5" s="188">
        <v>1</v>
      </c>
      <c r="C5" s="126" t="str">
        <f>IFERROR(SISWA!C8,"")</f>
        <v>AFIF</v>
      </c>
      <c r="D5" s="189">
        <f>IF('[1]nilai Pend Agama'!C8=0,"",'[1]nilai Pend Agama'!C8)</f>
        <v>80</v>
      </c>
      <c r="E5" s="189">
        <f>IF('[1]nilai Pend Agama'!D8=0,"",'[1]nilai Pend Agama'!D8)</f>
        <v>75</v>
      </c>
      <c r="F5" s="189">
        <f>IF('[1]nilai Pend Agama'!E8=0,"",'[1]nilai Pend Agama'!E8)</f>
        <v>90</v>
      </c>
      <c r="G5" s="189">
        <f>IF('[1]nilai Pend Agama'!F8=0,"",'[1]nilai Pend Agama'!F8)</f>
        <v>80</v>
      </c>
      <c r="H5" s="189">
        <f>IF('[1]nilai Pend Agama'!G8=0,"",'[1]nilai Pend Agama'!G8)</f>
        <v>70</v>
      </c>
      <c r="I5" s="189" t="str">
        <f>IF('[1]nilai Pend Agama'!H8=0,"",'[1]nilai Pend Agama'!H8)</f>
        <v/>
      </c>
      <c r="J5" s="189" t="str">
        <f>IF('[1]nilai Pend Agama'!I8=0,"",'[1]nilai Pend Agama'!I8)</f>
        <v/>
      </c>
      <c r="K5" s="189" t="str">
        <f>IF('[1]nilai Pend Agama'!J8=0,"",'[1]nilai Pend Agama'!J8)</f>
        <v/>
      </c>
      <c r="L5" s="189" t="str">
        <f>IF('[1]nilai Pend Agama'!K8=0,"",'[1]nilai Pend Agama'!K8)</f>
        <v/>
      </c>
      <c r="M5" s="189" t="str">
        <f>IF('[1]nilai Pend Agama'!L8=0,"",'[1]nilai Pend Agama'!L8)</f>
        <v/>
      </c>
      <c r="N5" s="189" t="str">
        <f>IF('[1]nilai Pend Agama'!M8=0,"",'[1]nilai Pend Agama'!M8)</f>
        <v/>
      </c>
      <c r="O5" s="189" t="str">
        <f>IF('[1]nilai Pend Agama'!N8=0,"",'[1]nilai Pend Agama'!N8)</f>
        <v/>
      </c>
      <c r="P5" s="189" t="str">
        <f>IF('[1]nilai Pend Agama'!O8=0,"",'[1]nilai Pend Agama'!O8)</f>
        <v/>
      </c>
      <c r="Q5" s="189" t="str">
        <f>IF('[1]nilai Pend Agama'!P8=0,"",'[1]nilai Pend Agama'!P8)</f>
        <v/>
      </c>
      <c r="R5" s="189" t="str">
        <f>IF('[1]nilai Pend Agama'!Q8=0,"",'[1]nilai Pend Agama'!Q8)</f>
        <v/>
      </c>
      <c r="S5" s="189" t="str">
        <f>IF('[1]nilai Pend Agama'!R8=0,"",'[1]nilai Pend Agama'!R8)</f>
        <v/>
      </c>
      <c r="T5" s="189" t="str">
        <f>IF('[1]nilai Pend Agama'!S8=0,"",'[1]nilai Pend Agama'!S8)</f>
        <v/>
      </c>
      <c r="U5" s="189" t="str">
        <f>IF('[1]nilai Pend Agama'!T8=0,"",'[1]nilai Pend Agama'!T8)</f>
        <v/>
      </c>
      <c r="V5" s="189" t="str">
        <f>IF('[1]nilai Pend Agama'!U8=0,"",'[1]nilai Pend Agama'!U8)</f>
        <v/>
      </c>
      <c r="W5" s="189" t="str">
        <f>IF('[1]nilai Pend Agama'!V8=0,"",'[1]nilai Pend Agama'!V8)</f>
        <v/>
      </c>
      <c r="X5" s="192" t="str">
        <f>IFERROR(AVERAGE(D5)*60%+(N5*40%),"")</f>
        <v/>
      </c>
      <c r="Y5" s="192" t="str">
        <f t="shared" ref="Y5:AG5" si="0">IFERROR(AVERAGE(E5)*60%+(O5*40%),"")</f>
        <v/>
      </c>
      <c r="Z5" s="192" t="str">
        <f t="shared" si="0"/>
        <v/>
      </c>
      <c r="AA5" s="192" t="str">
        <f t="shared" si="0"/>
        <v/>
      </c>
      <c r="AB5" s="192" t="str">
        <f t="shared" si="0"/>
        <v/>
      </c>
      <c r="AC5" s="192" t="str">
        <f t="shared" ref="AC5:AC54" si="1">IFERROR(AVERAGE(I5)*60%+(S5*40%),"")</f>
        <v/>
      </c>
      <c r="AD5" s="192" t="str">
        <f t="shared" si="0"/>
        <v/>
      </c>
      <c r="AE5" s="192" t="str">
        <f t="shared" si="0"/>
        <v/>
      </c>
      <c r="AF5" s="192" t="str">
        <f t="shared" si="0"/>
        <v/>
      </c>
      <c r="AG5" s="195" t="str">
        <f t="shared" si="0"/>
        <v/>
      </c>
      <c r="AH5" s="196" t="str">
        <f t="shared" ref="AH5:AH54" si="2">IFERROR(AVERAGE(X5:AG5),"")</f>
        <v/>
      </c>
      <c r="AI5" s="56">
        <f t="shared" ref="AI5:AI36" si="3">MAX(X5:AG5)</f>
        <v>0</v>
      </c>
      <c r="AJ5" s="56">
        <f t="shared" ref="AJ5:AJ36" si="4">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36" si="5">INDEX($X$4:$AG$4, MATCH(AI5, X5:AG5, 0))</f>
        <v>#N/A</v>
      </c>
      <c r="AN5" s="56" t="e">
        <f t="shared" ref="AN5:AN36" si="6">INDEX($X$4:$AG$4, MATCH(AJ5, X5:AG5, 0))</f>
        <v>#N/A</v>
      </c>
      <c r="AO5" s="56" t="e">
        <f ca="1">CONCATENATE("Ananda ",$C5," ",AK5,AM5," serta ",AL5,AN5)</f>
        <v>#NAME?</v>
      </c>
      <c r="AP5" s="192" t="str">
        <f t="shared" ref="AP5:AY5" si="7">X5</f>
        <v/>
      </c>
      <c r="AQ5" s="192" t="str">
        <f t="shared" si="7"/>
        <v/>
      </c>
      <c r="AR5" s="192" t="str">
        <f t="shared" si="7"/>
        <v/>
      </c>
      <c r="AS5" s="192" t="str">
        <f t="shared" si="7"/>
        <v/>
      </c>
      <c r="AT5" s="192" t="str">
        <f t="shared" si="7"/>
        <v/>
      </c>
      <c r="AU5" s="192" t="str">
        <f t="shared" si="7"/>
        <v/>
      </c>
      <c r="AV5" s="192" t="str">
        <f t="shared" si="7"/>
        <v/>
      </c>
      <c r="AW5" s="192" t="str">
        <f t="shared" si="7"/>
        <v/>
      </c>
      <c r="AX5" s="192" t="str">
        <f t="shared" si="7"/>
        <v/>
      </c>
      <c r="AY5" s="192" t="str">
        <f t="shared" si="7"/>
        <v/>
      </c>
      <c r="AZ5" s="66" t="str">
        <f t="shared" ref="AZ5" si="8">IFERROR(AVERAGE(AP5:AY5),"")</f>
        <v/>
      </c>
      <c r="BA5" s="56">
        <f t="shared" ref="BA5" si="9">MAX(AP5:AY5)</f>
        <v>0</v>
      </c>
      <c r="BB5" s="56">
        <f t="shared" ref="BB5" si="10">MIN(AP5:AY5)</f>
        <v>0</v>
      </c>
      <c r="BC5" s="56" t="e" cm="1">
        <f t="array" aca="1" ref="BC5" ca="1">_xlfn.IFS(BA5&lt;KKTP!$K$3,"perlu bimbingan dalam ",BA5&lt;=KKTP!$L$3,"baik dalam ",BA5&gt;KKTP!$L$3,"sangat baik dalam ")</f>
        <v>#NAME?</v>
      </c>
      <c r="BD5" s="56" t="e" cm="1">
        <f t="array" aca="1" ref="BD5" ca="1">_xlfn.IFS(BB5&lt;KKTP!$K$3,"perlu bimbingan dalam ",BB5&lt;=KKTP!$L$3,"baik dalam ",BB5&gt;KKTP!$L$3,"sangat baik dalam ")</f>
        <v>#NAME?</v>
      </c>
      <c r="BE5" s="56" t="e">
        <f>INDEX($AP$4:$AY$4, MATCH(BA5, AP5:AY5, 0))</f>
        <v>#N/A</v>
      </c>
      <c r="BF5" s="56" t="e">
        <f>INDEX($AP$4:$AY$4, MATCH(BB5, AP5:AY5, 0))</f>
        <v>#N/A</v>
      </c>
      <c r="BG5" s="56" t="e">
        <f ca="1">CONCATENATE("Ananda ",$C5," ",BC5,BE5," serta ",BD5,BF5)</f>
        <v>#NAME?</v>
      </c>
      <c r="BH5" s="192" t="str">
        <f>AP5</f>
        <v/>
      </c>
      <c r="BI5" s="192" t="str">
        <f t="shared" ref="BI5:BI54" si="11">AQ5</f>
        <v/>
      </c>
      <c r="BJ5" s="192" t="str">
        <f t="shared" ref="BJ5:BJ54" si="12">AR5</f>
        <v/>
      </c>
      <c r="BK5" s="192" t="str">
        <f t="shared" ref="BK5:BK54" si="13">AS5</f>
        <v/>
      </c>
      <c r="BL5" s="192" t="str">
        <f t="shared" ref="BL5:BL54" si="14">AT5</f>
        <v/>
      </c>
      <c r="BM5" s="192" t="str">
        <f t="shared" ref="BM5:BM54" si="15">AU5</f>
        <v/>
      </c>
      <c r="BN5" s="192" t="str">
        <f t="shared" ref="BN5:BN54" si="16">AV5</f>
        <v/>
      </c>
      <c r="BO5" s="192" t="str">
        <f t="shared" ref="BO5:BO54" si="17">AW5</f>
        <v/>
      </c>
      <c r="BP5" s="192" t="str">
        <f t="shared" ref="BP5:BP54" si="18">AX5</f>
        <v/>
      </c>
      <c r="BQ5" s="192" t="str">
        <f t="shared" ref="BQ5:BQ54" si="19">AY5</f>
        <v/>
      </c>
      <c r="BR5" s="66" t="str">
        <f t="shared" ref="BR5:BR54" si="20">IFERROR(AVERAGE(BH5:BQ5),"")</f>
        <v/>
      </c>
      <c r="BS5" s="56">
        <f t="shared" ref="BS5:BS54" si="21">MAX(BH5:BQ5)</f>
        <v>0</v>
      </c>
      <c r="BT5" s="56">
        <f t="shared" ref="BT5:BT54" si="22">MIN(BH5:BQ5)</f>
        <v>0</v>
      </c>
      <c r="BU5" s="56" t="e" cm="1">
        <f t="array" aca="1" ref="BU5" ca="1">_xlfn.IFS(BS5&lt;KKTP!$K$3,"perlu bimbingan dalam ",BS5&lt;=KKTP!$L$3,"baik dalam ",BS5&gt;KKTP!$L$3,"sangat baik dalam ")</f>
        <v>#NAME?</v>
      </c>
      <c r="BV5" s="56" t="e" cm="1">
        <f t="array" aca="1" ref="BV5" ca="1">_xlfn.IFS(BT5&lt;KKTP!$K$3,"perlu bimbingan dalam ",BT5&lt;=KKTP!$L$3,"baik dalam ",BT5&gt;KKTP!$L$3,"sangat baik dalam ")</f>
        <v>#NAME?</v>
      </c>
      <c r="BW5" s="56" t="e">
        <f>INDEX($BH$4:$BQ$4, MATCH(BS5, BH5:BQ5, 0))</f>
        <v>#N/A</v>
      </c>
      <c r="BX5" s="56" t="e">
        <f>INDEX($BH$4:$BQ$4, MATCH(BT5, BH5:BQ5, 0))</f>
        <v>#N/A</v>
      </c>
      <c r="BY5" s="56" t="e">
        <f ca="1">CONCATENATE("Ananda ",$C5," ",BU5,BW5," serta ",BV5,BX5)</f>
        <v>#NAME?</v>
      </c>
      <c r="BZ5" s="192" t="str">
        <f>BH5</f>
        <v/>
      </c>
      <c r="CA5" s="192" t="str">
        <f t="shared" ref="CA5:CA54" si="23">BI5</f>
        <v/>
      </c>
      <c r="CB5" s="192" t="str">
        <f t="shared" ref="CB5:CB54" si="24">BJ5</f>
        <v/>
      </c>
      <c r="CC5" s="192" t="str">
        <f t="shared" ref="CC5:CC54" si="25">BK5</f>
        <v/>
      </c>
      <c r="CD5" s="192" t="str">
        <f t="shared" ref="CD5:CD54" si="26">BL5</f>
        <v/>
      </c>
      <c r="CE5" s="192" t="str">
        <f t="shared" ref="CE5:CE54" si="27">BM5</f>
        <v/>
      </c>
      <c r="CF5" s="192" t="str">
        <f t="shared" ref="CF5:CF54" si="28">BN5</f>
        <v/>
      </c>
      <c r="CG5" s="192" t="str">
        <f t="shared" ref="CG5:CG54" si="29">BO5</f>
        <v/>
      </c>
      <c r="CH5" s="192" t="str">
        <f t="shared" ref="CH5:CH54" si="30">BP5</f>
        <v/>
      </c>
      <c r="CI5" s="192" t="str">
        <f t="shared" ref="CI5:CI54" si="31">BQ5</f>
        <v/>
      </c>
      <c r="CJ5" s="66" t="str">
        <f t="shared" ref="CJ5:CJ54" si="32">IFERROR(AVERAGE(BZ5:CI5),"")</f>
        <v/>
      </c>
      <c r="CK5" s="56">
        <f t="shared" ref="CK5:CK54" si="33">MAX(BZ5:CI5)</f>
        <v>0</v>
      </c>
      <c r="CL5" s="56">
        <f t="shared" ref="CL5:CL54" si="34">MIN(BZ5:CI5)</f>
        <v>0</v>
      </c>
      <c r="CM5" s="56" t="e" cm="1">
        <f t="array" aca="1" ref="CM5" ca="1">_xlfn.IFS(CK5&lt;KKTP!$K$3,"perlu bimbingan dalam ",CK5&lt;=KKTP!$L$3,"baik dalam ",CK5&gt;KKTP!$L$3,"sangat baik dalam ")</f>
        <v>#NAME?</v>
      </c>
      <c r="CN5" s="56" t="e" cm="1">
        <f t="array" aca="1" ref="CN5" ca="1">_xlfn.IFS(CL5&lt;KKTP!$K$3,"perlu bimbingan dalam ",CL5&lt;=KKTP!$L$3,"baik dalam ",CL5&gt;KKTP!$L$3,"sangat baik dalam ")</f>
        <v>#NAME?</v>
      </c>
      <c r="CO5" s="56" t="e">
        <f>INDEX($BZ$4:$CI$4, MATCH(CK5, BZ5:CI5, 0))</f>
        <v>#N/A</v>
      </c>
      <c r="CP5" s="56" t="e">
        <f>INDEX($BZ$4:$CI$4, MATCH(CL5, BZ5:CI5, 0))</f>
        <v>#N/A</v>
      </c>
      <c r="CQ5" s="56" t="e">
        <f ca="1">CONCATENATE("Ananda ",$C5," ",CM5,CO5," serta ",CN5,CP5)</f>
        <v>#NAME?</v>
      </c>
      <c r="CR5" s="192" t="str">
        <f>BZ5</f>
        <v/>
      </c>
      <c r="CS5" s="192" t="str">
        <f t="shared" ref="CS5:CS54" si="35">CA5</f>
        <v/>
      </c>
      <c r="CT5" s="192" t="str">
        <f t="shared" ref="CT5:CT54" si="36">CB5</f>
        <v/>
      </c>
      <c r="CU5" s="192" t="str">
        <f t="shared" ref="CU5:CU54" si="37">CC5</f>
        <v/>
      </c>
      <c r="CV5" s="192" t="str">
        <f t="shared" ref="CV5:CV54" si="38">CD5</f>
        <v/>
      </c>
      <c r="CW5" s="192" t="str">
        <f t="shared" ref="CW5:CW54" si="39">CE5</f>
        <v/>
      </c>
      <c r="CX5" s="192" t="str">
        <f t="shared" ref="CX5:CX54" si="40">CF5</f>
        <v/>
      </c>
      <c r="CY5" s="192" t="str">
        <f t="shared" ref="CY5:CY54" si="41">CG5</f>
        <v/>
      </c>
      <c r="CZ5" s="192" t="str">
        <f t="shared" ref="CZ5:CZ54" si="42">CH5</f>
        <v/>
      </c>
      <c r="DA5" s="192" t="str">
        <f t="shared" ref="DA5:DA54" si="43">CI5</f>
        <v/>
      </c>
      <c r="DB5" s="66" t="str">
        <f t="shared" ref="DB5:DB54" si="44">IFERROR(AVERAGE(CR5:DA5),"")</f>
        <v/>
      </c>
      <c r="DC5" s="56">
        <f t="shared" ref="DC5:DC54" si="45">MAX(CR5:DA5)</f>
        <v>0</v>
      </c>
      <c r="DD5" s="56">
        <f t="shared" ref="DD5:DD54" si="46">MIN(CR5:DA5)</f>
        <v>0</v>
      </c>
      <c r="DE5" s="56" t="e" cm="1">
        <f t="array" aca="1" ref="DE5" ca="1">_xlfn.IFS(DC5&lt;KKTP!$K$3,"perlu bimbingan dalam ",DC5&lt;=KKTP!$L$3,"baik dalam ",DC5&gt;KKTP!$L$3,"sangat baik dalam ")</f>
        <v>#NAME?</v>
      </c>
      <c r="DF5" s="56" t="e" cm="1">
        <f t="array" aca="1" ref="DF5" ca="1">_xlfn.IFS(DD5&lt;KKTP!$K$3,"perlu bimbingan dalam ",DD5&lt;=KKTP!$L$3,"baik dalam ",DD5&gt;KKTP!$L$3,"sangat baik dalam ")</f>
        <v>#NAME?</v>
      </c>
      <c r="DG5" s="56" t="e">
        <f>INDEX($CR$4:$DA$4, MATCH(DC5, CR5:DA5, 0))</f>
        <v>#N/A</v>
      </c>
      <c r="DH5" s="56" t="e">
        <f>INDEX($CR$4:$DA$4, MATCH(DD5, CR5:DA5, 0))</f>
        <v>#N/A</v>
      </c>
      <c r="DI5" s="56" t="e">
        <f ca="1">CONCATENATE("Ananda ",$C5," ",DE5,DG5," serta ",DF5,DH5)</f>
        <v>#NAME?</v>
      </c>
      <c r="DJ5" s="56" t="e" cm="1">
        <f t="array" aca="1" ref="DJ5" ca="1">_xlfn.IFS(DL5="Islam",1,DL5="Kristen",2,DL5="Katholik",3,DL5="Hindu",4,DL5="Budha",5)</f>
        <v>#NAME?</v>
      </c>
      <c r="DK5" s="201" t="str" cm="1">
        <f t="array" aca="1" ref="DK5" ca="1">IFERROR(_xlfn.IFS(DJ5=1,AO5,DJ5=2,BG5,DJ5=3,BY5,DJ5=4,CQ5,DJ5=5,DI5),"")</f>
        <v/>
      </c>
      <c r="DL5" s="126" t="str">
        <f>IFERROR(SISWA!G8,"")</f>
        <v>Islam</v>
      </c>
    </row>
    <row r="6" spans="1:116" ht="15.75">
      <c r="A6" s="238" t="s">
        <v>354</v>
      </c>
      <c r="B6" s="59">
        <v>2</v>
      </c>
      <c r="C6" s="126" t="str">
        <f>IFERROR(SISWA!C9,"")</f>
        <v>BIMA</v>
      </c>
      <c r="D6" s="189">
        <f>IF('[1]nilai Pend Agama'!C9=0,"",'[1]nilai Pend Agama'!C9)</f>
        <v>80</v>
      </c>
      <c r="E6" s="189">
        <f>IF('[1]nilai Pend Agama'!D9=0,"",'[1]nilai Pend Agama'!D9)</f>
        <v>60</v>
      </c>
      <c r="F6" s="189" t="str">
        <f>IF('[1]nilai Pend Agama'!E9=0,"",'[1]nilai Pend Agama'!E9)</f>
        <v/>
      </c>
      <c r="G6" s="189" t="str">
        <f>IF('[1]nilai Pend Agama'!F9=0,"",'[1]nilai Pend Agama'!F9)</f>
        <v/>
      </c>
      <c r="H6" s="189" t="str">
        <f>IF('[1]nilai Pend Agama'!G9=0,"",'[1]nilai Pend Agama'!G9)</f>
        <v/>
      </c>
      <c r="I6" s="189" t="str">
        <f>IF('[1]nilai Pend Agama'!H9=0,"",'[1]nilai Pend Agama'!H9)</f>
        <v/>
      </c>
      <c r="J6" s="189" t="str">
        <f>IF('[1]nilai Pend Agama'!I9=0,"",'[1]nilai Pend Agama'!I9)</f>
        <v/>
      </c>
      <c r="K6" s="189" t="str">
        <f>IF('[1]nilai Pend Agama'!J9=0,"",'[1]nilai Pend Agama'!J9)</f>
        <v/>
      </c>
      <c r="L6" s="189" t="str">
        <f>IF('[1]nilai Pend Agama'!K9=0,"",'[1]nilai Pend Agama'!K9)</f>
        <v/>
      </c>
      <c r="M6" s="189" t="str">
        <f>IF('[1]nilai Pend Agama'!L9=0,"",'[1]nilai Pend Agama'!L9)</f>
        <v/>
      </c>
      <c r="N6" s="189" t="str">
        <f>IF('[1]nilai Pend Agama'!M9=0,"",'[1]nilai Pend Agama'!M9)</f>
        <v/>
      </c>
      <c r="O6" s="189" t="str">
        <f>IF('[1]nilai Pend Agama'!N9=0,"",'[1]nilai Pend Agama'!N9)</f>
        <v/>
      </c>
      <c r="P6" s="189" t="str">
        <f>IF('[1]nilai Pend Agama'!O9=0,"",'[1]nilai Pend Agama'!O9)</f>
        <v/>
      </c>
      <c r="Q6" s="189" t="str">
        <f>IF('[1]nilai Pend Agama'!P9=0,"",'[1]nilai Pend Agama'!P9)</f>
        <v/>
      </c>
      <c r="R6" s="189" t="str">
        <f>IF('[1]nilai Pend Agama'!Q9=0,"",'[1]nilai Pend Agama'!Q9)</f>
        <v/>
      </c>
      <c r="S6" s="189" t="str">
        <f>IF('[1]nilai Pend Agama'!R9=0,"",'[1]nilai Pend Agama'!R9)</f>
        <v/>
      </c>
      <c r="T6" s="189" t="str">
        <f>IF('[1]nilai Pend Agama'!S9=0,"",'[1]nilai Pend Agama'!S9)</f>
        <v/>
      </c>
      <c r="U6" s="189" t="str">
        <f>IF('[1]nilai Pend Agama'!T9=0,"",'[1]nilai Pend Agama'!T9)</f>
        <v/>
      </c>
      <c r="V6" s="189" t="str">
        <f>IF('[1]nilai Pend Agama'!U9=0,"",'[1]nilai Pend Agama'!U9)</f>
        <v/>
      </c>
      <c r="W6" s="189" t="str">
        <f>IF('[1]nilai Pend Agama'!V9=0,"",'[1]nilai Pend Agama'!V9)</f>
        <v/>
      </c>
      <c r="X6" s="60" t="str">
        <f t="shared" ref="X6:X54" si="47">IFERROR(AVERAGE(D6)*60%+(N6*40%),"")</f>
        <v/>
      </c>
      <c r="Y6" s="60" t="str">
        <f t="shared" ref="Y6:Y54" si="48">IFERROR(AVERAGE(E6)*60%+(O6*40%),"")</f>
        <v/>
      </c>
      <c r="Z6" s="60" t="str">
        <f t="shared" ref="Z6:Z54" si="49">IFERROR(AVERAGE(F6)*60%+(P6*40%),"")</f>
        <v/>
      </c>
      <c r="AA6" s="60" t="str">
        <f t="shared" ref="AA6:AA54" si="50">IFERROR(AVERAGE(G6)*60%+(Q6*40%),"")</f>
        <v/>
      </c>
      <c r="AB6" s="60" t="str">
        <f t="shared" ref="AB6:AB54" si="51">IFERROR(AVERAGE(H6)*60%+(R6*40%),"")</f>
        <v/>
      </c>
      <c r="AC6" s="60" t="str">
        <f t="shared" si="1"/>
        <v/>
      </c>
      <c r="AD6" s="60" t="str">
        <f t="shared" ref="AD6:AD54" si="52">IFERROR(AVERAGE(J6)*60%+(T6*40%),"")</f>
        <v/>
      </c>
      <c r="AE6" s="60" t="str">
        <f t="shared" ref="AE6:AE54" si="53">IFERROR(AVERAGE(K6)*60%+(U6*40%),"")</f>
        <v/>
      </c>
      <c r="AF6" s="60" t="str">
        <f t="shared" ref="AF6:AF54" si="54">IFERROR(AVERAGE(L6)*60%+(V6*40%),"")</f>
        <v/>
      </c>
      <c r="AG6" s="155" t="str">
        <f t="shared" ref="AG6:AG54" si="55">IFERROR(AVERAGE(M6)*60%+(W6*40%),"")</f>
        <v/>
      </c>
      <c r="AH6" s="66" t="str">
        <f t="shared" si="2"/>
        <v/>
      </c>
      <c r="AI6" s="56">
        <f t="shared" si="3"/>
        <v>0</v>
      </c>
      <c r="AJ6" s="56">
        <f t="shared" si="4"/>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5"/>
        <v>#N/A</v>
      </c>
      <c r="AN6" s="56" t="e">
        <f t="shared" si="6"/>
        <v>#N/A</v>
      </c>
      <c r="AO6" s="56" t="e">
        <f t="shared" ref="AO6:AO54" ca="1" si="56">CONCATENATE("Ananda ",$C6," ",AK6,AM6," serta ",AL6,AN6)</f>
        <v>#NAME?</v>
      </c>
      <c r="AP6" s="192" t="str">
        <f t="shared" ref="AP6:AP54" si="57">X6</f>
        <v/>
      </c>
      <c r="AQ6" s="192" t="str">
        <f t="shared" ref="AQ6:AQ37" si="58">Y6</f>
        <v/>
      </c>
      <c r="AR6" s="192" t="str">
        <f t="shared" ref="AR6:AR37" si="59">Z6</f>
        <v/>
      </c>
      <c r="AS6" s="192" t="str">
        <f t="shared" ref="AS6:AS37" si="60">AA6</f>
        <v/>
      </c>
      <c r="AT6" s="192" t="str">
        <f t="shared" ref="AT6:AT37" si="61">AB6</f>
        <v/>
      </c>
      <c r="AU6" s="192" t="str">
        <f t="shared" ref="AU6:AU37" si="62">AC6</f>
        <v/>
      </c>
      <c r="AV6" s="192" t="str">
        <f t="shared" ref="AV6:AV37" si="63">AD6</f>
        <v/>
      </c>
      <c r="AW6" s="192" t="str">
        <f t="shared" ref="AW6:AW37" si="64">AE6</f>
        <v/>
      </c>
      <c r="AX6" s="192" t="str">
        <f t="shared" ref="AX6:AX37" si="65">AF6</f>
        <v/>
      </c>
      <c r="AY6" s="192" t="str">
        <f t="shared" ref="AY6:AY37" si="66">AG6</f>
        <v/>
      </c>
      <c r="AZ6" s="66" t="str">
        <f t="shared" ref="AZ6:AZ54" si="67">IFERROR(AVERAGE(AP6:AY6),"")</f>
        <v/>
      </c>
      <c r="BA6" s="56">
        <f t="shared" ref="BA6:BA54" si="68">MAX(AP6:AY6)</f>
        <v>0</v>
      </c>
      <c r="BB6" s="56">
        <f t="shared" ref="BB6:BB54" si="69">MIN(AP6:AY6)</f>
        <v>0</v>
      </c>
      <c r="BC6" s="56" t="e" cm="1">
        <f t="array" aca="1" ref="BC6" ca="1">_xlfn.IFS(BA6&lt;KKTP!$K$3,"perlu bimbingan dalam ",BA6&lt;=KKTP!$L$3,"baik dalam ",BA6&gt;KKTP!$L$3,"sangat baik dalam ")</f>
        <v>#NAME?</v>
      </c>
      <c r="BD6" s="56" t="e" cm="1">
        <f t="array" aca="1" ref="BD6" ca="1">_xlfn.IFS(BB6&lt;KKTP!$K$3,"perlu bimbingan dalam ",BB6&lt;=KKTP!$L$3,"baik dalam ",BB6&gt;KKTP!$L$3,"sangat baik dalam ")</f>
        <v>#NAME?</v>
      </c>
      <c r="BE6" s="56" t="e">
        <f t="shared" ref="BE6:BE54" si="70">INDEX($AP$4:$AY$4, MATCH(BA6, AP6:AY6, 0))</f>
        <v>#N/A</v>
      </c>
      <c r="BF6" s="56" t="e">
        <f t="shared" ref="BF6:BF54" si="71">INDEX($AP$4:$AY$4, MATCH(BB6, AP6:AY6, 0))</f>
        <v>#N/A</v>
      </c>
      <c r="BG6" s="56" t="e">
        <f t="shared" ref="BG6:BG54" ca="1" si="72">CONCATENATE("Ananda ",$C6," ",BC6,BE6," serta ",BD6,BF6)</f>
        <v>#NAME?</v>
      </c>
      <c r="BH6" s="192" t="str">
        <f t="shared" ref="BH6:BH54" si="73">AP6</f>
        <v/>
      </c>
      <c r="BI6" s="192" t="str">
        <f t="shared" si="11"/>
        <v/>
      </c>
      <c r="BJ6" s="192" t="str">
        <f t="shared" si="12"/>
        <v/>
      </c>
      <c r="BK6" s="192" t="str">
        <f t="shared" si="13"/>
        <v/>
      </c>
      <c r="BL6" s="192" t="str">
        <f t="shared" si="14"/>
        <v/>
      </c>
      <c r="BM6" s="192" t="str">
        <f t="shared" si="15"/>
        <v/>
      </c>
      <c r="BN6" s="192" t="str">
        <f t="shared" si="16"/>
        <v/>
      </c>
      <c r="BO6" s="192" t="str">
        <f t="shared" si="17"/>
        <v/>
      </c>
      <c r="BP6" s="192" t="str">
        <f t="shared" si="18"/>
        <v/>
      </c>
      <c r="BQ6" s="192" t="str">
        <f t="shared" si="19"/>
        <v/>
      </c>
      <c r="BR6" s="66" t="str">
        <f t="shared" si="20"/>
        <v/>
      </c>
      <c r="BS6" s="56">
        <f t="shared" si="21"/>
        <v>0</v>
      </c>
      <c r="BT6" s="56">
        <f t="shared" si="22"/>
        <v>0</v>
      </c>
      <c r="BU6" s="56" t="e" cm="1">
        <f t="array" aca="1" ref="BU6" ca="1">_xlfn.IFS(BS6&lt;KKTP!$K$3,"perlu bimbingan dalam ",BS6&lt;=KKTP!$L$3,"baik dalam ",BS6&gt;KKTP!$L$3,"sangat baik dalam ")</f>
        <v>#NAME?</v>
      </c>
      <c r="BV6" s="56" t="e" cm="1">
        <f t="array" aca="1" ref="BV6" ca="1">_xlfn.IFS(BT6&lt;KKTP!$K$3,"perlu bimbingan dalam ",BT6&lt;=KKTP!$L$3,"baik dalam ",BT6&gt;KKTP!$L$3,"sangat baik dalam ")</f>
        <v>#NAME?</v>
      </c>
      <c r="BW6" s="56" t="e">
        <f t="shared" ref="BW6:BW54" si="74">INDEX($BH$4:$BQ$4, MATCH(BS6, BH6:BQ6, 0))</f>
        <v>#N/A</v>
      </c>
      <c r="BX6" s="56" t="e">
        <f t="shared" ref="BX6:BX54" si="75">INDEX($BH$4:$BQ$4, MATCH(BT6, BH6:BQ6, 0))</f>
        <v>#N/A</v>
      </c>
      <c r="BY6" s="56" t="e">
        <f t="shared" ref="BY6:BY54" ca="1" si="76">CONCATENATE("Ananda ",$C6," ",BU6,BW6," serta ",BV6,BX6)</f>
        <v>#NAME?</v>
      </c>
      <c r="BZ6" s="192" t="str">
        <f t="shared" ref="BZ6:BZ54" si="77">BH6</f>
        <v/>
      </c>
      <c r="CA6" s="192" t="str">
        <f t="shared" si="23"/>
        <v/>
      </c>
      <c r="CB6" s="192" t="str">
        <f t="shared" si="24"/>
        <v/>
      </c>
      <c r="CC6" s="192" t="str">
        <f t="shared" si="25"/>
        <v/>
      </c>
      <c r="CD6" s="192" t="str">
        <f t="shared" si="26"/>
        <v/>
      </c>
      <c r="CE6" s="192" t="str">
        <f t="shared" si="27"/>
        <v/>
      </c>
      <c r="CF6" s="192" t="str">
        <f t="shared" si="28"/>
        <v/>
      </c>
      <c r="CG6" s="192" t="str">
        <f t="shared" si="29"/>
        <v/>
      </c>
      <c r="CH6" s="192" t="str">
        <f t="shared" si="30"/>
        <v/>
      </c>
      <c r="CI6" s="192" t="str">
        <f t="shared" si="31"/>
        <v/>
      </c>
      <c r="CJ6" s="66" t="str">
        <f t="shared" si="32"/>
        <v/>
      </c>
      <c r="CK6" s="56">
        <f t="shared" si="33"/>
        <v>0</v>
      </c>
      <c r="CL6" s="56">
        <f t="shared" si="34"/>
        <v>0</v>
      </c>
      <c r="CM6" s="56" t="e" cm="1">
        <f t="array" aca="1" ref="CM6" ca="1">_xlfn.IFS(CK6&lt;KKTP!$K$3,"perlu bimbingan dalam ",CK6&lt;=KKTP!$L$3,"baik dalam ",CK6&gt;KKTP!$L$3,"sangat baik dalam ")</f>
        <v>#NAME?</v>
      </c>
      <c r="CN6" s="56" t="e" cm="1">
        <f t="array" aca="1" ref="CN6" ca="1">_xlfn.IFS(CL6&lt;KKTP!$K$3,"perlu bimbingan dalam ",CL6&lt;=KKTP!$L$3,"baik dalam ",CL6&gt;KKTP!$L$3,"sangat baik dalam ")</f>
        <v>#NAME?</v>
      </c>
      <c r="CO6" s="56" t="e">
        <f t="shared" ref="CO6:CO54" si="78">INDEX($BZ$4:$CI$4, MATCH(CK6, BZ6:CI6, 0))</f>
        <v>#N/A</v>
      </c>
      <c r="CP6" s="56" t="e">
        <f t="shared" ref="CP6:CP54" si="79">INDEX($BZ$4:$CI$4, MATCH(CL6, BZ6:CI6, 0))</f>
        <v>#N/A</v>
      </c>
      <c r="CQ6" s="56" t="e">
        <f t="shared" ref="CQ6:CQ54" ca="1" si="80">CONCATENATE("Ananda ",$C6," ",CM6,CO6," serta ",CN6,CP6)</f>
        <v>#NAME?</v>
      </c>
      <c r="CR6" s="192" t="str">
        <f t="shared" ref="CR6:CR54" si="81">BZ6</f>
        <v/>
      </c>
      <c r="CS6" s="192" t="str">
        <f t="shared" si="35"/>
        <v/>
      </c>
      <c r="CT6" s="192" t="str">
        <f t="shared" si="36"/>
        <v/>
      </c>
      <c r="CU6" s="192" t="str">
        <f t="shared" si="37"/>
        <v/>
      </c>
      <c r="CV6" s="192" t="str">
        <f t="shared" si="38"/>
        <v/>
      </c>
      <c r="CW6" s="192" t="str">
        <f t="shared" si="39"/>
        <v/>
      </c>
      <c r="CX6" s="192" t="str">
        <f t="shared" si="40"/>
        <v/>
      </c>
      <c r="CY6" s="192" t="str">
        <f t="shared" si="41"/>
        <v/>
      </c>
      <c r="CZ6" s="192" t="str">
        <f t="shared" si="42"/>
        <v/>
      </c>
      <c r="DA6" s="192" t="str">
        <f t="shared" si="43"/>
        <v/>
      </c>
      <c r="DB6" s="66" t="str">
        <f t="shared" si="44"/>
        <v/>
      </c>
      <c r="DC6" s="56">
        <f t="shared" si="45"/>
        <v>0</v>
      </c>
      <c r="DD6" s="56">
        <f t="shared" si="46"/>
        <v>0</v>
      </c>
      <c r="DE6" s="56" t="e" cm="1">
        <f t="array" aca="1" ref="DE6" ca="1">_xlfn.IFS(DC6&lt;KKTP!$K$3,"perlu bimbingan dalam ",DC6&lt;=KKTP!$L$3,"baik dalam ",DC6&gt;KKTP!$L$3,"sangat baik dalam ")</f>
        <v>#NAME?</v>
      </c>
      <c r="DF6" s="56" t="e" cm="1">
        <f t="array" aca="1" ref="DF6" ca="1">_xlfn.IFS(DD6&lt;KKTP!$K$3,"perlu bimbingan dalam ",DD6&lt;=KKTP!$L$3,"baik dalam ",DD6&gt;KKTP!$L$3,"sangat baik dalam ")</f>
        <v>#NAME?</v>
      </c>
      <c r="DG6" s="56" t="e">
        <f t="shared" ref="DG6:DG54" si="82">INDEX($CR$4:$DA$4, MATCH(DC6, CR6:DA6, 0))</f>
        <v>#N/A</v>
      </c>
      <c r="DH6" s="56" t="e">
        <f t="shared" ref="DH6:DH54" si="83">INDEX($CR$4:$DA$4, MATCH(DD6, CR6:DA6, 0))</f>
        <v>#N/A</v>
      </c>
      <c r="DI6" s="56" t="e">
        <f t="shared" ref="DI6:DI54" ca="1" si="84">CONCATENATE("Ananda ",$C6," ",DE6,DG6," serta ",DF6,DH6)</f>
        <v>#NAME?</v>
      </c>
      <c r="DJ6" s="56" t="e" cm="1">
        <f t="array" aca="1" ref="DJ6" ca="1">_xlfn.IFS(DL6="Islam",1,DL6="Kristen",2,DL6="Katholik",3,DL6="Hindu",4,DL6="Budha",5)</f>
        <v>#NAME?</v>
      </c>
      <c r="DK6" s="201" t="str" cm="1">
        <f t="array" aca="1" ref="DK6" ca="1">IFERROR(_xlfn.IFS(DJ6=1,AO6,DJ6=2,BG6,DJ6=3,BY6,DJ6=4,CQ6,DJ6=5,DI6),"")</f>
        <v/>
      </c>
      <c r="DL6" s="126" t="str">
        <f>IFERROR(SISWA!G9,"")</f>
        <v>Islam</v>
      </c>
    </row>
    <row r="7" spans="1:116" ht="15">
      <c r="A7" s="237" t="s">
        <v>91</v>
      </c>
      <c r="B7" s="59">
        <v>3</v>
      </c>
      <c r="C7" s="126" t="str">
        <f>IFERROR(SISWA!C10,"")</f>
        <v>ALMIRA</v>
      </c>
      <c r="D7" s="189" t="str">
        <f>IF('[1]nilai Pend Agama'!C10=0,"",'[1]nilai Pend Agama'!C10)</f>
        <v/>
      </c>
      <c r="E7" s="189" t="str">
        <f>IF('[1]nilai Pend Agama'!D10=0,"",'[1]nilai Pend Agama'!D10)</f>
        <v/>
      </c>
      <c r="F7" s="189" t="str">
        <f>IF('[1]nilai Pend Agama'!E10=0,"",'[1]nilai Pend Agama'!E10)</f>
        <v/>
      </c>
      <c r="G7" s="189" t="str">
        <f>IF('[1]nilai Pend Agama'!F10=0,"",'[1]nilai Pend Agama'!F10)</f>
        <v/>
      </c>
      <c r="H7" s="189" t="str">
        <f>IF('[1]nilai Pend Agama'!G10=0,"",'[1]nilai Pend Agama'!G10)</f>
        <v/>
      </c>
      <c r="I7" s="189" t="str">
        <f>IF('[1]nilai Pend Agama'!H10=0,"",'[1]nilai Pend Agama'!H10)</f>
        <v/>
      </c>
      <c r="J7" s="189" t="str">
        <f>IF('[1]nilai Pend Agama'!I10=0,"",'[1]nilai Pend Agama'!I10)</f>
        <v/>
      </c>
      <c r="K7" s="189" t="str">
        <f>IF('[1]nilai Pend Agama'!J10=0,"",'[1]nilai Pend Agama'!J10)</f>
        <v/>
      </c>
      <c r="L7" s="189" t="str">
        <f>IF('[1]nilai Pend Agama'!K10=0,"",'[1]nilai Pend Agama'!K10)</f>
        <v/>
      </c>
      <c r="M7" s="189" t="str">
        <f>IF('[1]nilai Pend Agama'!L10=0,"",'[1]nilai Pend Agama'!L10)</f>
        <v/>
      </c>
      <c r="N7" s="189" t="str">
        <f>IF('[1]nilai Pend Agama'!M10=0,"",'[1]nilai Pend Agama'!M10)</f>
        <v/>
      </c>
      <c r="O7" s="189" t="str">
        <f>IF('[1]nilai Pend Agama'!N10=0,"",'[1]nilai Pend Agama'!N10)</f>
        <v/>
      </c>
      <c r="P7" s="189" t="str">
        <f>IF('[1]nilai Pend Agama'!O10=0,"",'[1]nilai Pend Agama'!O10)</f>
        <v/>
      </c>
      <c r="Q7" s="189" t="str">
        <f>IF('[1]nilai Pend Agama'!P10=0,"",'[1]nilai Pend Agama'!P10)</f>
        <v/>
      </c>
      <c r="R7" s="189" t="str">
        <f>IF('[1]nilai Pend Agama'!Q10=0,"",'[1]nilai Pend Agama'!Q10)</f>
        <v/>
      </c>
      <c r="S7" s="189" t="str">
        <f>IF('[1]nilai Pend Agama'!R10=0,"",'[1]nilai Pend Agama'!R10)</f>
        <v/>
      </c>
      <c r="T7" s="189" t="str">
        <f>IF('[1]nilai Pend Agama'!S10=0,"",'[1]nilai Pend Agama'!S10)</f>
        <v/>
      </c>
      <c r="U7" s="189" t="str">
        <f>IF('[1]nilai Pend Agama'!T10=0,"",'[1]nilai Pend Agama'!T10)</f>
        <v/>
      </c>
      <c r="V7" s="189" t="str">
        <f>IF('[1]nilai Pend Agama'!U10=0,"",'[1]nilai Pend Agama'!U10)</f>
        <v/>
      </c>
      <c r="W7" s="189" t="str">
        <f>IF('[1]nilai Pend Agama'!V10=0,"",'[1]nilai Pend Agama'!V10)</f>
        <v/>
      </c>
      <c r="X7" s="60" t="str">
        <f t="shared" si="47"/>
        <v/>
      </c>
      <c r="Y7" s="60" t="str">
        <f t="shared" si="48"/>
        <v/>
      </c>
      <c r="Z7" s="60" t="str">
        <f t="shared" si="49"/>
        <v/>
      </c>
      <c r="AA7" s="60" t="str">
        <f t="shared" si="50"/>
        <v/>
      </c>
      <c r="AB7" s="60" t="str">
        <f t="shared" si="51"/>
        <v/>
      </c>
      <c r="AC7" s="60" t="str">
        <f t="shared" si="1"/>
        <v/>
      </c>
      <c r="AD7" s="60" t="str">
        <f t="shared" si="52"/>
        <v/>
      </c>
      <c r="AE7" s="60" t="str">
        <f t="shared" si="53"/>
        <v/>
      </c>
      <c r="AF7" s="60" t="str">
        <f t="shared" si="54"/>
        <v/>
      </c>
      <c r="AG7" s="155" t="str">
        <f t="shared" si="55"/>
        <v/>
      </c>
      <c r="AH7" s="66" t="str">
        <f t="shared" si="2"/>
        <v/>
      </c>
      <c r="AI7" s="56">
        <f t="shared" si="3"/>
        <v>0</v>
      </c>
      <c r="AJ7" s="56">
        <f t="shared" si="4"/>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5"/>
        <v>#N/A</v>
      </c>
      <c r="AN7" s="56" t="e">
        <f t="shared" si="6"/>
        <v>#N/A</v>
      </c>
      <c r="AO7" s="56" t="e">
        <f t="shared" ca="1" si="56"/>
        <v>#NAME?</v>
      </c>
      <c r="AP7" s="192" t="str">
        <f t="shared" si="57"/>
        <v/>
      </c>
      <c r="AQ7" s="192" t="str">
        <f t="shared" si="58"/>
        <v/>
      </c>
      <c r="AR7" s="192" t="str">
        <f t="shared" si="59"/>
        <v/>
      </c>
      <c r="AS7" s="192" t="str">
        <f t="shared" si="60"/>
        <v/>
      </c>
      <c r="AT7" s="192" t="str">
        <f t="shared" si="61"/>
        <v/>
      </c>
      <c r="AU7" s="192" t="str">
        <f t="shared" si="62"/>
        <v/>
      </c>
      <c r="AV7" s="192" t="str">
        <f t="shared" si="63"/>
        <v/>
      </c>
      <c r="AW7" s="192" t="str">
        <f t="shared" si="64"/>
        <v/>
      </c>
      <c r="AX7" s="192" t="str">
        <f t="shared" si="65"/>
        <v/>
      </c>
      <c r="AY7" s="192" t="str">
        <f t="shared" si="66"/>
        <v/>
      </c>
      <c r="AZ7" s="66" t="str">
        <f t="shared" si="67"/>
        <v/>
      </c>
      <c r="BA7" s="56">
        <f t="shared" si="68"/>
        <v>0</v>
      </c>
      <c r="BB7" s="56">
        <f t="shared" si="69"/>
        <v>0</v>
      </c>
      <c r="BC7" s="56" t="e" cm="1">
        <f t="array" aca="1" ref="BC7" ca="1">_xlfn.IFS(BA7&lt;KKTP!$K$3,"perlu bimbingan dalam ",BA7&lt;=KKTP!$L$3,"baik dalam ",BA7&gt;KKTP!$L$3,"sangat baik dalam ")</f>
        <v>#NAME?</v>
      </c>
      <c r="BD7" s="56" t="e" cm="1">
        <f t="array" aca="1" ref="BD7" ca="1">_xlfn.IFS(BB7&lt;KKTP!$K$3,"perlu bimbingan dalam ",BB7&lt;=KKTP!$L$3,"baik dalam ",BB7&gt;KKTP!$L$3,"sangat baik dalam ")</f>
        <v>#NAME?</v>
      </c>
      <c r="BE7" s="56" t="e">
        <f t="shared" si="70"/>
        <v>#N/A</v>
      </c>
      <c r="BF7" s="56" t="e">
        <f t="shared" si="71"/>
        <v>#N/A</v>
      </c>
      <c r="BG7" s="56" t="e">
        <f t="shared" ca="1" si="72"/>
        <v>#NAME?</v>
      </c>
      <c r="BH7" s="192" t="str">
        <f t="shared" si="73"/>
        <v/>
      </c>
      <c r="BI7" s="192" t="str">
        <f t="shared" si="11"/>
        <v/>
      </c>
      <c r="BJ7" s="192" t="str">
        <f t="shared" si="12"/>
        <v/>
      </c>
      <c r="BK7" s="192" t="str">
        <f t="shared" si="13"/>
        <v/>
      </c>
      <c r="BL7" s="192" t="str">
        <f t="shared" si="14"/>
        <v/>
      </c>
      <c r="BM7" s="192" t="str">
        <f t="shared" si="15"/>
        <v/>
      </c>
      <c r="BN7" s="192" t="str">
        <f t="shared" si="16"/>
        <v/>
      </c>
      <c r="BO7" s="192" t="str">
        <f t="shared" si="17"/>
        <v/>
      </c>
      <c r="BP7" s="192" t="str">
        <f t="shared" si="18"/>
        <v/>
      </c>
      <c r="BQ7" s="192" t="str">
        <f t="shared" si="19"/>
        <v/>
      </c>
      <c r="BR7" s="66" t="str">
        <f t="shared" si="20"/>
        <v/>
      </c>
      <c r="BS7" s="56">
        <f t="shared" si="21"/>
        <v>0</v>
      </c>
      <c r="BT7" s="56">
        <f t="shared" si="22"/>
        <v>0</v>
      </c>
      <c r="BU7" s="56" t="e" cm="1">
        <f t="array" aca="1" ref="BU7" ca="1">_xlfn.IFS(BS7&lt;KKTP!$K$3,"perlu bimbingan dalam ",BS7&lt;=KKTP!$L$3,"baik dalam ",BS7&gt;KKTP!$L$3,"sangat baik dalam ")</f>
        <v>#NAME?</v>
      </c>
      <c r="BV7" s="56" t="e" cm="1">
        <f t="array" aca="1" ref="BV7" ca="1">_xlfn.IFS(BT7&lt;KKTP!$K$3,"perlu bimbingan dalam ",BT7&lt;=KKTP!$L$3,"baik dalam ",BT7&gt;KKTP!$L$3,"sangat baik dalam ")</f>
        <v>#NAME?</v>
      </c>
      <c r="BW7" s="56" t="e">
        <f t="shared" si="74"/>
        <v>#N/A</v>
      </c>
      <c r="BX7" s="56" t="e">
        <f t="shared" si="75"/>
        <v>#N/A</v>
      </c>
      <c r="BY7" s="56" t="e">
        <f t="shared" ca="1" si="76"/>
        <v>#NAME?</v>
      </c>
      <c r="BZ7" s="192" t="str">
        <f t="shared" si="77"/>
        <v/>
      </c>
      <c r="CA7" s="192" t="str">
        <f t="shared" si="23"/>
        <v/>
      </c>
      <c r="CB7" s="192" t="str">
        <f t="shared" si="24"/>
        <v/>
      </c>
      <c r="CC7" s="192" t="str">
        <f t="shared" si="25"/>
        <v/>
      </c>
      <c r="CD7" s="192" t="str">
        <f t="shared" si="26"/>
        <v/>
      </c>
      <c r="CE7" s="192" t="str">
        <f t="shared" si="27"/>
        <v/>
      </c>
      <c r="CF7" s="192" t="str">
        <f t="shared" si="28"/>
        <v/>
      </c>
      <c r="CG7" s="192" t="str">
        <f t="shared" si="29"/>
        <v/>
      </c>
      <c r="CH7" s="192" t="str">
        <f t="shared" si="30"/>
        <v/>
      </c>
      <c r="CI7" s="192" t="str">
        <f t="shared" si="31"/>
        <v/>
      </c>
      <c r="CJ7" s="66" t="str">
        <f t="shared" si="32"/>
        <v/>
      </c>
      <c r="CK7" s="56">
        <f t="shared" si="33"/>
        <v>0</v>
      </c>
      <c r="CL7" s="56">
        <f t="shared" si="34"/>
        <v>0</v>
      </c>
      <c r="CM7" s="56" t="e" cm="1">
        <f t="array" aca="1" ref="CM7" ca="1">_xlfn.IFS(CK7&lt;KKTP!$K$3,"perlu bimbingan dalam ",CK7&lt;=KKTP!$L$3,"baik dalam ",CK7&gt;KKTP!$L$3,"sangat baik dalam ")</f>
        <v>#NAME?</v>
      </c>
      <c r="CN7" s="56" t="e" cm="1">
        <f t="array" aca="1" ref="CN7" ca="1">_xlfn.IFS(CL7&lt;KKTP!$K$3,"perlu bimbingan dalam ",CL7&lt;=KKTP!$L$3,"baik dalam ",CL7&gt;KKTP!$L$3,"sangat baik dalam ")</f>
        <v>#NAME?</v>
      </c>
      <c r="CO7" s="56" t="e">
        <f t="shared" si="78"/>
        <v>#N/A</v>
      </c>
      <c r="CP7" s="56" t="e">
        <f t="shared" si="79"/>
        <v>#N/A</v>
      </c>
      <c r="CQ7" s="56" t="e">
        <f t="shared" ca="1" si="80"/>
        <v>#NAME?</v>
      </c>
      <c r="CR7" s="192" t="str">
        <f t="shared" si="81"/>
        <v/>
      </c>
      <c r="CS7" s="192" t="str">
        <f t="shared" si="35"/>
        <v/>
      </c>
      <c r="CT7" s="192" t="str">
        <f t="shared" si="36"/>
        <v/>
      </c>
      <c r="CU7" s="192" t="str">
        <f t="shared" si="37"/>
        <v/>
      </c>
      <c r="CV7" s="192" t="str">
        <f t="shared" si="38"/>
        <v/>
      </c>
      <c r="CW7" s="192" t="str">
        <f t="shared" si="39"/>
        <v/>
      </c>
      <c r="CX7" s="192" t="str">
        <f t="shared" si="40"/>
        <v/>
      </c>
      <c r="CY7" s="192" t="str">
        <f t="shared" si="41"/>
        <v/>
      </c>
      <c r="CZ7" s="192" t="str">
        <f t="shared" si="42"/>
        <v/>
      </c>
      <c r="DA7" s="192" t="str">
        <f t="shared" si="43"/>
        <v/>
      </c>
      <c r="DB7" s="66" t="str">
        <f t="shared" si="44"/>
        <v/>
      </c>
      <c r="DC7" s="56">
        <f t="shared" si="45"/>
        <v>0</v>
      </c>
      <c r="DD7" s="56">
        <f t="shared" si="46"/>
        <v>0</v>
      </c>
      <c r="DE7" s="56" t="e" cm="1">
        <f t="array" aca="1" ref="DE7" ca="1">_xlfn.IFS(DC7&lt;KKTP!$K$3,"perlu bimbingan dalam ",DC7&lt;=KKTP!$L$3,"baik dalam ",DC7&gt;KKTP!$L$3,"sangat baik dalam ")</f>
        <v>#NAME?</v>
      </c>
      <c r="DF7" s="56" t="e" cm="1">
        <f t="array" aca="1" ref="DF7" ca="1">_xlfn.IFS(DD7&lt;KKTP!$K$3,"perlu bimbingan dalam ",DD7&lt;=KKTP!$L$3,"baik dalam ",DD7&gt;KKTP!$L$3,"sangat baik dalam ")</f>
        <v>#NAME?</v>
      </c>
      <c r="DG7" s="56" t="e">
        <f t="shared" si="82"/>
        <v>#N/A</v>
      </c>
      <c r="DH7" s="56" t="e">
        <f t="shared" si="83"/>
        <v>#N/A</v>
      </c>
      <c r="DI7" s="56" t="e">
        <f t="shared" ca="1" si="84"/>
        <v>#NAME?</v>
      </c>
      <c r="DJ7" s="56" t="e" cm="1">
        <f t="array" aca="1" ref="DJ7" ca="1">_xlfn.IFS(DL7="Islam",1,DL7="Kristen",2,DL7="Katholik",3,DL7="Hindu",4,DL7="Budha",5)</f>
        <v>#NAME?</v>
      </c>
      <c r="DK7" s="201" t="str" cm="1">
        <f t="array" aca="1" ref="DK7" ca="1">IFERROR(_xlfn.IFS(DJ7=1,AO7,DJ7=2,BG7,DJ7=3,BY7,DJ7=4,CQ7,DJ7=5,DI7),"")</f>
        <v/>
      </c>
      <c r="DL7" s="126" t="str">
        <f>IFERROR(SISWA!G10,"")</f>
        <v>Islam</v>
      </c>
    </row>
    <row r="8" spans="1:116" ht="15">
      <c r="A8" s="237" t="s">
        <v>92</v>
      </c>
      <c r="B8" s="59">
        <v>4</v>
      </c>
      <c r="C8" s="126" t="str">
        <f>IFERROR(SISWA!C11,"")</f>
        <v>KEYLA</v>
      </c>
      <c r="D8" s="189" t="str">
        <f>IF('[1]nilai Pend Agama'!C11=0,"",'[1]nilai Pend Agama'!C11)</f>
        <v/>
      </c>
      <c r="E8" s="189" t="str">
        <f>IF('[1]nilai Pend Agama'!D11=0,"",'[1]nilai Pend Agama'!D11)</f>
        <v/>
      </c>
      <c r="F8" s="189" t="str">
        <f>IF('[1]nilai Pend Agama'!E11=0,"",'[1]nilai Pend Agama'!E11)</f>
        <v/>
      </c>
      <c r="G8" s="189" t="str">
        <f>IF('[1]nilai Pend Agama'!F11=0,"",'[1]nilai Pend Agama'!F11)</f>
        <v/>
      </c>
      <c r="H8" s="189" t="str">
        <f>IF('[1]nilai Pend Agama'!G11=0,"",'[1]nilai Pend Agama'!G11)</f>
        <v/>
      </c>
      <c r="I8" s="189" t="str">
        <f>IF('[1]nilai Pend Agama'!H11=0,"",'[1]nilai Pend Agama'!H11)</f>
        <v/>
      </c>
      <c r="J8" s="189" t="str">
        <f>IF('[1]nilai Pend Agama'!I11=0,"",'[1]nilai Pend Agama'!I11)</f>
        <v/>
      </c>
      <c r="K8" s="189" t="str">
        <f>IF('[1]nilai Pend Agama'!J11=0,"",'[1]nilai Pend Agama'!J11)</f>
        <v/>
      </c>
      <c r="L8" s="189" t="str">
        <f>IF('[1]nilai Pend Agama'!K11=0,"",'[1]nilai Pend Agama'!K11)</f>
        <v/>
      </c>
      <c r="M8" s="189" t="str">
        <f>IF('[1]nilai Pend Agama'!L11=0,"",'[1]nilai Pend Agama'!L11)</f>
        <v/>
      </c>
      <c r="N8" s="189" t="str">
        <f>IF('[1]nilai Pend Agama'!M11=0,"",'[1]nilai Pend Agama'!M11)</f>
        <v/>
      </c>
      <c r="O8" s="189" t="str">
        <f>IF('[1]nilai Pend Agama'!N11=0,"",'[1]nilai Pend Agama'!N11)</f>
        <v/>
      </c>
      <c r="P8" s="189" t="str">
        <f>IF('[1]nilai Pend Agama'!O11=0,"",'[1]nilai Pend Agama'!O11)</f>
        <v/>
      </c>
      <c r="Q8" s="189" t="str">
        <f>IF('[1]nilai Pend Agama'!P11=0,"",'[1]nilai Pend Agama'!P11)</f>
        <v/>
      </c>
      <c r="R8" s="189" t="str">
        <f>IF('[1]nilai Pend Agama'!Q11=0,"",'[1]nilai Pend Agama'!Q11)</f>
        <v/>
      </c>
      <c r="S8" s="189" t="str">
        <f>IF('[1]nilai Pend Agama'!R11=0,"",'[1]nilai Pend Agama'!R11)</f>
        <v/>
      </c>
      <c r="T8" s="189" t="str">
        <f>IF('[1]nilai Pend Agama'!S11=0,"",'[1]nilai Pend Agama'!S11)</f>
        <v/>
      </c>
      <c r="U8" s="189" t="str">
        <f>IF('[1]nilai Pend Agama'!T11=0,"",'[1]nilai Pend Agama'!T11)</f>
        <v/>
      </c>
      <c r="V8" s="189" t="str">
        <f>IF('[1]nilai Pend Agama'!U11=0,"",'[1]nilai Pend Agama'!U11)</f>
        <v/>
      </c>
      <c r="W8" s="189" t="str">
        <f>IF('[1]nilai Pend Agama'!V11=0,"",'[1]nilai Pend Agama'!V11)</f>
        <v/>
      </c>
      <c r="X8" s="60" t="str">
        <f t="shared" si="47"/>
        <v/>
      </c>
      <c r="Y8" s="60" t="str">
        <f t="shared" si="48"/>
        <v/>
      </c>
      <c r="Z8" s="60" t="str">
        <f t="shared" si="49"/>
        <v/>
      </c>
      <c r="AA8" s="60" t="str">
        <f t="shared" si="50"/>
        <v/>
      </c>
      <c r="AB8" s="60" t="str">
        <f t="shared" si="51"/>
        <v/>
      </c>
      <c r="AC8" s="60" t="str">
        <f t="shared" si="1"/>
        <v/>
      </c>
      <c r="AD8" s="60" t="str">
        <f t="shared" si="52"/>
        <v/>
      </c>
      <c r="AE8" s="60" t="str">
        <f t="shared" si="53"/>
        <v/>
      </c>
      <c r="AF8" s="60" t="str">
        <f t="shared" si="54"/>
        <v/>
      </c>
      <c r="AG8" s="155" t="str">
        <f t="shared" si="55"/>
        <v/>
      </c>
      <c r="AH8" s="66" t="str">
        <f t="shared" si="2"/>
        <v/>
      </c>
      <c r="AI8" s="56">
        <f t="shared" si="3"/>
        <v>0</v>
      </c>
      <c r="AJ8" s="56">
        <f t="shared" si="4"/>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5"/>
        <v>#N/A</v>
      </c>
      <c r="AN8" s="56" t="e">
        <f t="shared" si="6"/>
        <v>#N/A</v>
      </c>
      <c r="AO8" s="56" t="e">
        <f t="shared" ca="1" si="56"/>
        <v>#NAME?</v>
      </c>
      <c r="AP8" s="192" t="str">
        <f t="shared" si="57"/>
        <v/>
      </c>
      <c r="AQ8" s="192" t="str">
        <f t="shared" si="58"/>
        <v/>
      </c>
      <c r="AR8" s="192" t="str">
        <f t="shared" si="59"/>
        <v/>
      </c>
      <c r="AS8" s="192" t="str">
        <f t="shared" si="60"/>
        <v/>
      </c>
      <c r="AT8" s="192" t="str">
        <f t="shared" si="61"/>
        <v/>
      </c>
      <c r="AU8" s="192" t="str">
        <f t="shared" si="62"/>
        <v/>
      </c>
      <c r="AV8" s="192" t="str">
        <f t="shared" si="63"/>
        <v/>
      </c>
      <c r="AW8" s="192" t="str">
        <f t="shared" si="64"/>
        <v/>
      </c>
      <c r="AX8" s="192" t="str">
        <f t="shared" si="65"/>
        <v/>
      </c>
      <c r="AY8" s="192" t="str">
        <f t="shared" si="66"/>
        <v/>
      </c>
      <c r="AZ8" s="66" t="str">
        <f t="shared" si="67"/>
        <v/>
      </c>
      <c r="BA8" s="56">
        <f t="shared" si="68"/>
        <v>0</v>
      </c>
      <c r="BB8" s="56">
        <f t="shared" si="69"/>
        <v>0</v>
      </c>
      <c r="BC8" s="56" t="e" cm="1">
        <f t="array" aca="1" ref="BC8" ca="1">_xlfn.IFS(BA8&lt;KKTP!$K$3,"perlu bimbingan dalam ",BA8&lt;=KKTP!$L$3,"baik dalam ",BA8&gt;KKTP!$L$3,"sangat baik dalam ")</f>
        <v>#NAME?</v>
      </c>
      <c r="BD8" s="56" t="e" cm="1">
        <f t="array" aca="1" ref="BD8" ca="1">_xlfn.IFS(BB8&lt;KKTP!$K$3,"perlu bimbingan dalam ",BB8&lt;=KKTP!$L$3,"baik dalam ",BB8&gt;KKTP!$L$3,"sangat baik dalam ")</f>
        <v>#NAME?</v>
      </c>
      <c r="BE8" s="56" t="e">
        <f t="shared" si="70"/>
        <v>#N/A</v>
      </c>
      <c r="BF8" s="56" t="e">
        <f t="shared" si="71"/>
        <v>#N/A</v>
      </c>
      <c r="BG8" s="56" t="e">
        <f t="shared" ca="1" si="72"/>
        <v>#NAME?</v>
      </c>
      <c r="BH8" s="192" t="str">
        <f t="shared" si="73"/>
        <v/>
      </c>
      <c r="BI8" s="192" t="str">
        <f t="shared" si="11"/>
        <v/>
      </c>
      <c r="BJ8" s="192" t="str">
        <f t="shared" si="12"/>
        <v/>
      </c>
      <c r="BK8" s="192" t="str">
        <f t="shared" si="13"/>
        <v/>
      </c>
      <c r="BL8" s="192" t="str">
        <f t="shared" si="14"/>
        <v/>
      </c>
      <c r="BM8" s="192" t="str">
        <f t="shared" si="15"/>
        <v/>
      </c>
      <c r="BN8" s="192" t="str">
        <f t="shared" si="16"/>
        <v/>
      </c>
      <c r="BO8" s="192" t="str">
        <f t="shared" si="17"/>
        <v/>
      </c>
      <c r="BP8" s="192" t="str">
        <f t="shared" si="18"/>
        <v/>
      </c>
      <c r="BQ8" s="192" t="str">
        <f t="shared" si="19"/>
        <v/>
      </c>
      <c r="BR8" s="66" t="str">
        <f t="shared" si="20"/>
        <v/>
      </c>
      <c r="BS8" s="56">
        <f t="shared" si="21"/>
        <v>0</v>
      </c>
      <c r="BT8" s="56">
        <f t="shared" si="22"/>
        <v>0</v>
      </c>
      <c r="BU8" s="56" t="e" cm="1">
        <f t="array" aca="1" ref="BU8" ca="1">_xlfn.IFS(BS8&lt;KKTP!$K$3,"perlu bimbingan dalam ",BS8&lt;=KKTP!$L$3,"baik dalam ",BS8&gt;KKTP!$L$3,"sangat baik dalam ")</f>
        <v>#NAME?</v>
      </c>
      <c r="BV8" s="56" t="e" cm="1">
        <f t="array" aca="1" ref="BV8" ca="1">_xlfn.IFS(BT8&lt;KKTP!$K$3,"perlu bimbingan dalam ",BT8&lt;=KKTP!$L$3,"baik dalam ",BT8&gt;KKTP!$L$3,"sangat baik dalam ")</f>
        <v>#NAME?</v>
      </c>
      <c r="BW8" s="56" t="e">
        <f t="shared" si="74"/>
        <v>#N/A</v>
      </c>
      <c r="BX8" s="56" t="e">
        <f t="shared" si="75"/>
        <v>#N/A</v>
      </c>
      <c r="BY8" s="56" t="e">
        <f t="shared" ca="1" si="76"/>
        <v>#NAME?</v>
      </c>
      <c r="BZ8" s="192" t="str">
        <f t="shared" si="77"/>
        <v/>
      </c>
      <c r="CA8" s="192" t="str">
        <f t="shared" si="23"/>
        <v/>
      </c>
      <c r="CB8" s="192" t="str">
        <f t="shared" si="24"/>
        <v/>
      </c>
      <c r="CC8" s="192" t="str">
        <f t="shared" si="25"/>
        <v/>
      </c>
      <c r="CD8" s="192" t="str">
        <f t="shared" si="26"/>
        <v/>
      </c>
      <c r="CE8" s="192" t="str">
        <f t="shared" si="27"/>
        <v/>
      </c>
      <c r="CF8" s="192" t="str">
        <f t="shared" si="28"/>
        <v/>
      </c>
      <c r="CG8" s="192" t="str">
        <f t="shared" si="29"/>
        <v/>
      </c>
      <c r="CH8" s="192" t="str">
        <f t="shared" si="30"/>
        <v/>
      </c>
      <c r="CI8" s="192" t="str">
        <f t="shared" si="31"/>
        <v/>
      </c>
      <c r="CJ8" s="66" t="str">
        <f t="shared" si="32"/>
        <v/>
      </c>
      <c r="CK8" s="56">
        <f t="shared" si="33"/>
        <v>0</v>
      </c>
      <c r="CL8" s="56">
        <f t="shared" si="34"/>
        <v>0</v>
      </c>
      <c r="CM8" s="56" t="e" cm="1">
        <f t="array" aca="1" ref="CM8" ca="1">_xlfn.IFS(CK8&lt;KKTP!$K$3,"perlu bimbingan dalam ",CK8&lt;=KKTP!$L$3,"baik dalam ",CK8&gt;KKTP!$L$3,"sangat baik dalam ")</f>
        <v>#NAME?</v>
      </c>
      <c r="CN8" s="56" t="e" cm="1">
        <f t="array" aca="1" ref="CN8" ca="1">_xlfn.IFS(CL8&lt;KKTP!$K$3,"perlu bimbingan dalam ",CL8&lt;=KKTP!$L$3,"baik dalam ",CL8&gt;KKTP!$L$3,"sangat baik dalam ")</f>
        <v>#NAME?</v>
      </c>
      <c r="CO8" s="56" t="e">
        <f t="shared" si="78"/>
        <v>#N/A</v>
      </c>
      <c r="CP8" s="56" t="e">
        <f t="shared" si="79"/>
        <v>#N/A</v>
      </c>
      <c r="CQ8" s="56" t="e">
        <f t="shared" ca="1" si="80"/>
        <v>#NAME?</v>
      </c>
      <c r="CR8" s="192" t="str">
        <f t="shared" si="81"/>
        <v/>
      </c>
      <c r="CS8" s="192" t="str">
        <f t="shared" si="35"/>
        <v/>
      </c>
      <c r="CT8" s="192" t="str">
        <f t="shared" si="36"/>
        <v/>
      </c>
      <c r="CU8" s="192" t="str">
        <f t="shared" si="37"/>
        <v/>
      </c>
      <c r="CV8" s="192" t="str">
        <f t="shared" si="38"/>
        <v/>
      </c>
      <c r="CW8" s="192" t="str">
        <f t="shared" si="39"/>
        <v/>
      </c>
      <c r="CX8" s="192" t="str">
        <f t="shared" si="40"/>
        <v/>
      </c>
      <c r="CY8" s="192" t="str">
        <f t="shared" si="41"/>
        <v/>
      </c>
      <c r="CZ8" s="192" t="str">
        <f t="shared" si="42"/>
        <v/>
      </c>
      <c r="DA8" s="192" t="str">
        <f t="shared" si="43"/>
        <v/>
      </c>
      <c r="DB8" s="66" t="str">
        <f t="shared" si="44"/>
        <v/>
      </c>
      <c r="DC8" s="56">
        <f t="shared" si="45"/>
        <v>0</v>
      </c>
      <c r="DD8" s="56">
        <f t="shared" si="46"/>
        <v>0</v>
      </c>
      <c r="DE8" s="56" t="e" cm="1">
        <f t="array" aca="1" ref="DE8" ca="1">_xlfn.IFS(DC8&lt;KKTP!$K$3,"perlu bimbingan dalam ",DC8&lt;=KKTP!$L$3,"baik dalam ",DC8&gt;KKTP!$L$3,"sangat baik dalam ")</f>
        <v>#NAME?</v>
      </c>
      <c r="DF8" s="56" t="e" cm="1">
        <f t="array" aca="1" ref="DF8" ca="1">_xlfn.IFS(DD8&lt;KKTP!$K$3,"perlu bimbingan dalam ",DD8&lt;=KKTP!$L$3,"baik dalam ",DD8&gt;KKTP!$L$3,"sangat baik dalam ")</f>
        <v>#NAME?</v>
      </c>
      <c r="DG8" s="56" t="e">
        <f t="shared" si="82"/>
        <v>#N/A</v>
      </c>
      <c r="DH8" s="56" t="e">
        <f t="shared" si="83"/>
        <v>#N/A</v>
      </c>
      <c r="DI8" s="56" t="e">
        <f t="shared" ca="1" si="84"/>
        <v>#NAME?</v>
      </c>
      <c r="DJ8" s="56" t="e" cm="1">
        <f t="array" aca="1" ref="DJ8" ca="1">_xlfn.IFS(DL8="Islam",1,DL8="Kristen",2,DL8="Katholik",3,DL8="Hindu",4,DL8="Budha",5)</f>
        <v>#NAME?</v>
      </c>
      <c r="DK8" s="201" t="str" cm="1">
        <f t="array" aca="1" ref="DK8" ca="1">IFERROR(_xlfn.IFS(DJ8=1,AO8,DJ8=2,BG8,DJ8=3,BY8,DJ8=4,CQ8,DJ8=5,DI8),"")</f>
        <v/>
      </c>
      <c r="DL8" s="126" t="str">
        <f>IFERROR(SISWA!G11,"")</f>
        <v>Islam</v>
      </c>
    </row>
    <row r="9" spans="1:116" ht="15">
      <c r="A9" s="237" t="s">
        <v>93</v>
      </c>
      <c r="B9" s="59">
        <v>5</v>
      </c>
      <c r="C9" s="126" t="str">
        <f>IFERROR(SISWA!C12,"")</f>
        <v>AQILA</v>
      </c>
      <c r="D9" s="189" t="str">
        <f>IF('[1]nilai Pend Agama'!C12=0,"",'[1]nilai Pend Agama'!C12)</f>
        <v/>
      </c>
      <c r="E9" s="189" t="str">
        <f>IF('[1]nilai Pend Agama'!D12=0,"",'[1]nilai Pend Agama'!D12)</f>
        <v/>
      </c>
      <c r="F9" s="189" t="str">
        <f>IF('[1]nilai Pend Agama'!E12=0,"",'[1]nilai Pend Agama'!E12)</f>
        <v/>
      </c>
      <c r="G9" s="189" t="str">
        <f>IF('[1]nilai Pend Agama'!F12=0,"",'[1]nilai Pend Agama'!F12)</f>
        <v/>
      </c>
      <c r="H9" s="189" t="str">
        <f>IF('[1]nilai Pend Agama'!G12=0,"",'[1]nilai Pend Agama'!G12)</f>
        <v/>
      </c>
      <c r="I9" s="189" t="str">
        <f>IF('[1]nilai Pend Agama'!H12=0,"",'[1]nilai Pend Agama'!H12)</f>
        <v/>
      </c>
      <c r="J9" s="189" t="str">
        <f>IF('[1]nilai Pend Agama'!I12=0,"",'[1]nilai Pend Agama'!I12)</f>
        <v/>
      </c>
      <c r="K9" s="189" t="str">
        <f>IF('[1]nilai Pend Agama'!J12=0,"",'[1]nilai Pend Agama'!J12)</f>
        <v/>
      </c>
      <c r="L9" s="189" t="str">
        <f>IF('[1]nilai Pend Agama'!K12=0,"",'[1]nilai Pend Agama'!K12)</f>
        <v/>
      </c>
      <c r="M9" s="189" t="str">
        <f>IF('[1]nilai Pend Agama'!L12=0,"",'[1]nilai Pend Agama'!L12)</f>
        <v/>
      </c>
      <c r="N9" s="189" t="str">
        <f>IF('[1]nilai Pend Agama'!M12=0,"",'[1]nilai Pend Agama'!M12)</f>
        <v/>
      </c>
      <c r="O9" s="189" t="str">
        <f>IF('[1]nilai Pend Agama'!N12=0,"",'[1]nilai Pend Agama'!N12)</f>
        <v/>
      </c>
      <c r="P9" s="189" t="str">
        <f>IF('[1]nilai Pend Agama'!O12=0,"",'[1]nilai Pend Agama'!O12)</f>
        <v/>
      </c>
      <c r="Q9" s="189" t="str">
        <f>IF('[1]nilai Pend Agama'!P12=0,"",'[1]nilai Pend Agama'!P12)</f>
        <v/>
      </c>
      <c r="R9" s="189" t="str">
        <f>IF('[1]nilai Pend Agama'!Q12=0,"",'[1]nilai Pend Agama'!Q12)</f>
        <v/>
      </c>
      <c r="S9" s="189" t="str">
        <f>IF('[1]nilai Pend Agama'!R12=0,"",'[1]nilai Pend Agama'!R12)</f>
        <v/>
      </c>
      <c r="T9" s="189" t="str">
        <f>IF('[1]nilai Pend Agama'!S12=0,"",'[1]nilai Pend Agama'!S12)</f>
        <v/>
      </c>
      <c r="U9" s="189" t="str">
        <f>IF('[1]nilai Pend Agama'!T12=0,"",'[1]nilai Pend Agama'!T12)</f>
        <v/>
      </c>
      <c r="V9" s="189" t="str">
        <f>IF('[1]nilai Pend Agama'!U12=0,"",'[1]nilai Pend Agama'!U12)</f>
        <v/>
      </c>
      <c r="W9" s="189" t="str">
        <f>IF('[1]nilai Pend Agama'!V12=0,"",'[1]nilai Pend Agama'!V12)</f>
        <v/>
      </c>
      <c r="X9" s="60" t="str">
        <f t="shared" si="47"/>
        <v/>
      </c>
      <c r="Y9" s="60" t="str">
        <f t="shared" si="48"/>
        <v/>
      </c>
      <c r="Z9" s="60" t="str">
        <f t="shared" si="49"/>
        <v/>
      </c>
      <c r="AA9" s="60" t="str">
        <f t="shared" si="50"/>
        <v/>
      </c>
      <c r="AB9" s="60" t="str">
        <f t="shared" si="51"/>
        <v/>
      </c>
      <c r="AC9" s="60" t="str">
        <f t="shared" si="1"/>
        <v/>
      </c>
      <c r="AD9" s="60" t="str">
        <f t="shared" si="52"/>
        <v/>
      </c>
      <c r="AE9" s="60" t="str">
        <f t="shared" si="53"/>
        <v/>
      </c>
      <c r="AF9" s="60" t="str">
        <f t="shared" si="54"/>
        <v/>
      </c>
      <c r="AG9" s="155" t="str">
        <f t="shared" si="55"/>
        <v/>
      </c>
      <c r="AH9" s="66" t="str">
        <f t="shared" si="2"/>
        <v/>
      </c>
      <c r="AI9" s="56">
        <f t="shared" si="3"/>
        <v>0</v>
      </c>
      <c r="AJ9" s="56">
        <f t="shared" si="4"/>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5"/>
        <v>#N/A</v>
      </c>
      <c r="AN9" s="56" t="e">
        <f t="shared" si="6"/>
        <v>#N/A</v>
      </c>
      <c r="AO9" s="56" t="e">
        <f t="shared" ca="1" si="56"/>
        <v>#NAME?</v>
      </c>
      <c r="AP9" s="192" t="str">
        <f t="shared" si="57"/>
        <v/>
      </c>
      <c r="AQ9" s="192" t="str">
        <f t="shared" si="58"/>
        <v/>
      </c>
      <c r="AR9" s="192" t="str">
        <f t="shared" si="59"/>
        <v/>
      </c>
      <c r="AS9" s="192" t="str">
        <f t="shared" si="60"/>
        <v/>
      </c>
      <c r="AT9" s="192" t="str">
        <f t="shared" si="61"/>
        <v/>
      </c>
      <c r="AU9" s="192" t="str">
        <f t="shared" si="62"/>
        <v/>
      </c>
      <c r="AV9" s="192" t="str">
        <f t="shared" si="63"/>
        <v/>
      </c>
      <c r="AW9" s="192" t="str">
        <f t="shared" si="64"/>
        <v/>
      </c>
      <c r="AX9" s="192" t="str">
        <f t="shared" si="65"/>
        <v/>
      </c>
      <c r="AY9" s="192" t="str">
        <f t="shared" si="66"/>
        <v/>
      </c>
      <c r="AZ9" s="66" t="str">
        <f t="shared" si="67"/>
        <v/>
      </c>
      <c r="BA9" s="56">
        <f t="shared" si="68"/>
        <v>0</v>
      </c>
      <c r="BB9" s="56">
        <f t="shared" si="69"/>
        <v>0</v>
      </c>
      <c r="BC9" s="56" t="e" cm="1">
        <f t="array" aca="1" ref="BC9" ca="1">_xlfn.IFS(BA9&lt;KKTP!$K$3,"perlu bimbingan dalam ",BA9&lt;=KKTP!$L$3,"baik dalam ",BA9&gt;KKTP!$L$3,"sangat baik dalam ")</f>
        <v>#NAME?</v>
      </c>
      <c r="BD9" s="56" t="e" cm="1">
        <f t="array" aca="1" ref="BD9" ca="1">_xlfn.IFS(BB9&lt;KKTP!$K$3,"perlu bimbingan dalam ",BB9&lt;=KKTP!$L$3,"baik dalam ",BB9&gt;KKTP!$L$3,"sangat baik dalam ")</f>
        <v>#NAME?</v>
      </c>
      <c r="BE9" s="56" t="e">
        <f t="shared" si="70"/>
        <v>#N/A</v>
      </c>
      <c r="BF9" s="56" t="e">
        <f t="shared" si="71"/>
        <v>#N/A</v>
      </c>
      <c r="BG9" s="56" t="e">
        <f t="shared" ca="1" si="72"/>
        <v>#NAME?</v>
      </c>
      <c r="BH9" s="192" t="str">
        <f t="shared" si="73"/>
        <v/>
      </c>
      <c r="BI9" s="192" t="str">
        <f t="shared" si="11"/>
        <v/>
      </c>
      <c r="BJ9" s="192" t="str">
        <f t="shared" si="12"/>
        <v/>
      </c>
      <c r="BK9" s="192" t="str">
        <f t="shared" si="13"/>
        <v/>
      </c>
      <c r="BL9" s="192" t="str">
        <f t="shared" si="14"/>
        <v/>
      </c>
      <c r="BM9" s="192" t="str">
        <f t="shared" si="15"/>
        <v/>
      </c>
      <c r="BN9" s="192" t="str">
        <f t="shared" si="16"/>
        <v/>
      </c>
      <c r="BO9" s="192" t="str">
        <f t="shared" si="17"/>
        <v/>
      </c>
      <c r="BP9" s="192" t="str">
        <f t="shared" si="18"/>
        <v/>
      </c>
      <c r="BQ9" s="192" t="str">
        <f t="shared" si="19"/>
        <v/>
      </c>
      <c r="BR9" s="66" t="str">
        <f t="shared" si="20"/>
        <v/>
      </c>
      <c r="BS9" s="56">
        <f t="shared" si="21"/>
        <v>0</v>
      </c>
      <c r="BT9" s="56">
        <f t="shared" si="22"/>
        <v>0</v>
      </c>
      <c r="BU9" s="56" t="e" cm="1">
        <f t="array" aca="1" ref="BU9" ca="1">_xlfn.IFS(BS9&lt;KKTP!$K$3,"perlu bimbingan dalam ",BS9&lt;=KKTP!$L$3,"baik dalam ",BS9&gt;KKTP!$L$3,"sangat baik dalam ")</f>
        <v>#NAME?</v>
      </c>
      <c r="BV9" s="56" t="e" cm="1">
        <f t="array" aca="1" ref="BV9" ca="1">_xlfn.IFS(BT9&lt;KKTP!$K$3,"perlu bimbingan dalam ",BT9&lt;=KKTP!$L$3,"baik dalam ",BT9&gt;KKTP!$L$3,"sangat baik dalam ")</f>
        <v>#NAME?</v>
      </c>
      <c r="BW9" s="56" t="e">
        <f t="shared" si="74"/>
        <v>#N/A</v>
      </c>
      <c r="BX9" s="56" t="e">
        <f t="shared" si="75"/>
        <v>#N/A</v>
      </c>
      <c r="BY9" s="56" t="e">
        <f t="shared" ca="1" si="76"/>
        <v>#NAME?</v>
      </c>
      <c r="BZ9" s="192" t="str">
        <f t="shared" si="77"/>
        <v/>
      </c>
      <c r="CA9" s="192" t="str">
        <f t="shared" si="23"/>
        <v/>
      </c>
      <c r="CB9" s="192" t="str">
        <f t="shared" si="24"/>
        <v/>
      </c>
      <c r="CC9" s="192" t="str">
        <f t="shared" si="25"/>
        <v/>
      </c>
      <c r="CD9" s="192" t="str">
        <f t="shared" si="26"/>
        <v/>
      </c>
      <c r="CE9" s="192" t="str">
        <f t="shared" si="27"/>
        <v/>
      </c>
      <c r="CF9" s="192" t="str">
        <f t="shared" si="28"/>
        <v/>
      </c>
      <c r="CG9" s="192" t="str">
        <f t="shared" si="29"/>
        <v/>
      </c>
      <c r="CH9" s="192" t="str">
        <f t="shared" si="30"/>
        <v/>
      </c>
      <c r="CI9" s="192" t="str">
        <f t="shared" si="31"/>
        <v/>
      </c>
      <c r="CJ9" s="66" t="str">
        <f t="shared" si="32"/>
        <v/>
      </c>
      <c r="CK9" s="56">
        <f t="shared" si="33"/>
        <v>0</v>
      </c>
      <c r="CL9" s="56">
        <f t="shared" si="34"/>
        <v>0</v>
      </c>
      <c r="CM9" s="56" t="e" cm="1">
        <f t="array" aca="1" ref="CM9" ca="1">_xlfn.IFS(CK9&lt;KKTP!$K$3,"perlu bimbingan dalam ",CK9&lt;=KKTP!$L$3,"baik dalam ",CK9&gt;KKTP!$L$3,"sangat baik dalam ")</f>
        <v>#NAME?</v>
      </c>
      <c r="CN9" s="56" t="e" cm="1">
        <f t="array" aca="1" ref="CN9" ca="1">_xlfn.IFS(CL9&lt;KKTP!$K$3,"perlu bimbingan dalam ",CL9&lt;=KKTP!$L$3,"baik dalam ",CL9&gt;KKTP!$L$3,"sangat baik dalam ")</f>
        <v>#NAME?</v>
      </c>
      <c r="CO9" s="56" t="e">
        <f t="shared" si="78"/>
        <v>#N/A</v>
      </c>
      <c r="CP9" s="56" t="e">
        <f t="shared" si="79"/>
        <v>#N/A</v>
      </c>
      <c r="CQ9" s="56" t="e">
        <f t="shared" ca="1" si="80"/>
        <v>#NAME?</v>
      </c>
      <c r="CR9" s="192" t="str">
        <f t="shared" si="81"/>
        <v/>
      </c>
      <c r="CS9" s="192" t="str">
        <f t="shared" si="35"/>
        <v/>
      </c>
      <c r="CT9" s="192" t="str">
        <f t="shared" si="36"/>
        <v/>
      </c>
      <c r="CU9" s="192" t="str">
        <f t="shared" si="37"/>
        <v/>
      </c>
      <c r="CV9" s="192" t="str">
        <f t="shared" si="38"/>
        <v/>
      </c>
      <c r="CW9" s="192" t="str">
        <f t="shared" si="39"/>
        <v/>
      </c>
      <c r="CX9" s="192" t="str">
        <f t="shared" si="40"/>
        <v/>
      </c>
      <c r="CY9" s="192" t="str">
        <f t="shared" si="41"/>
        <v/>
      </c>
      <c r="CZ9" s="192" t="str">
        <f t="shared" si="42"/>
        <v/>
      </c>
      <c r="DA9" s="192" t="str">
        <f t="shared" si="43"/>
        <v/>
      </c>
      <c r="DB9" s="66" t="str">
        <f t="shared" si="44"/>
        <v/>
      </c>
      <c r="DC9" s="56">
        <f t="shared" si="45"/>
        <v>0</v>
      </c>
      <c r="DD9" s="56">
        <f t="shared" si="46"/>
        <v>0</v>
      </c>
      <c r="DE9" s="56" t="e" cm="1">
        <f t="array" aca="1" ref="DE9" ca="1">_xlfn.IFS(DC9&lt;KKTP!$K$3,"perlu bimbingan dalam ",DC9&lt;=KKTP!$L$3,"baik dalam ",DC9&gt;KKTP!$L$3,"sangat baik dalam ")</f>
        <v>#NAME?</v>
      </c>
      <c r="DF9" s="56" t="e" cm="1">
        <f t="array" aca="1" ref="DF9" ca="1">_xlfn.IFS(DD9&lt;KKTP!$K$3,"perlu bimbingan dalam ",DD9&lt;=KKTP!$L$3,"baik dalam ",DD9&gt;KKTP!$L$3,"sangat baik dalam ")</f>
        <v>#NAME?</v>
      </c>
      <c r="DG9" s="56" t="e">
        <f t="shared" si="82"/>
        <v>#N/A</v>
      </c>
      <c r="DH9" s="56" t="e">
        <f t="shared" si="83"/>
        <v>#N/A</v>
      </c>
      <c r="DI9" s="56" t="e">
        <f t="shared" ca="1" si="84"/>
        <v>#NAME?</v>
      </c>
      <c r="DJ9" s="56" t="e" cm="1">
        <f t="array" aca="1" ref="DJ9" ca="1">_xlfn.IFS(DL9="Islam",1,DL9="Kristen",2,DL9="Katholik",3,DL9="Hindu",4,DL9="Budha",5)</f>
        <v>#NAME?</v>
      </c>
      <c r="DK9" s="201" t="str" cm="1">
        <f t="array" aca="1" ref="DK9" ca="1">IFERROR(_xlfn.IFS(DJ9=1,AO9,DJ9=2,BG9,DJ9=3,BY9,DJ9=4,CQ9,DJ9=5,DI9),"")</f>
        <v/>
      </c>
      <c r="DL9" s="126" t="str">
        <f>IFERROR(SISWA!G12,"")</f>
        <v>Islam</v>
      </c>
    </row>
    <row r="10" spans="1:116" ht="15">
      <c r="A10" s="237" t="s">
        <v>355</v>
      </c>
      <c r="B10" s="59">
        <v>6</v>
      </c>
      <c r="C10" s="126" t="str">
        <f>IFERROR(SISWA!C13,"")</f>
        <v>ARISTA</v>
      </c>
      <c r="D10" s="189" t="str">
        <f>IF('[1]nilai Pend Agama'!C13=0,"",'[1]nilai Pend Agama'!C13)</f>
        <v/>
      </c>
      <c r="E10" s="189" t="str">
        <f>IF('[1]nilai Pend Agama'!D13=0,"",'[1]nilai Pend Agama'!D13)</f>
        <v/>
      </c>
      <c r="F10" s="189" t="str">
        <f>IF('[1]nilai Pend Agama'!E13=0,"",'[1]nilai Pend Agama'!E13)</f>
        <v/>
      </c>
      <c r="G10" s="189" t="str">
        <f>IF('[1]nilai Pend Agama'!F13=0,"",'[1]nilai Pend Agama'!F13)</f>
        <v/>
      </c>
      <c r="H10" s="189" t="str">
        <f>IF('[1]nilai Pend Agama'!G13=0,"",'[1]nilai Pend Agama'!G13)</f>
        <v/>
      </c>
      <c r="I10" s="189" t="str">
        <f>IF('[1]nilai Pend Agama'!H13=0,"",'[1]nilai Pend Agama'!H13)</f>
        <v/>
      </c>
      <c r="J10" s="189" t="str">
        <f>IF('[1]nilai Pend Agama'!I13=0,"",'[1]nilai Pend Agama'!I13)</f>
        <v/>
      </c>
      <c r="K10" s="189" t="str">
        <f>IF('[1]nilai Pend Agama'!J13=0,"",'[1]nilai Pend Agama'!J13)</f>
        <v/>
      </c>
      <c r="L10" s="189" t="str">
        <f>IF('[1]nilai Pend Agama'!K13=0,"",'[1]nilai Pend Agama'!K13)</f>
        <v/>
      </c>
      <c r="M10" s="189" t="str">
        <f>IF('[1]nilai Pend Agama'!L13=0,"",'[1]nilai Pend Agama'!L13)</f>
        <v/>
      </c>
      <c r="N10" s="189" t="str">
        <f>IF('[1]nilai Pend Agama'!M13=0,"",'[1]nilai Pend Agama'!M13)</f>
        <v/>
      </c>
      <c r="O10" s="189" t="str">
        <f>IF('[1]nilai Pend Agama'!N13=0,"",'[1]nilai Pend Agama'!N13)</f>
        <v/>
      </c>
      <c r="P10" s="189" t="str">
        <f>IF('[1]nilai Pend Agama'!O13=0,"",'[1]nilai Pend Agama'!O13)</f>
        <v/>
      </c>
      <c r="Q10" s="189" t="str">
        <f>IF('[1]nilai Pend Agama'!P13=0,"",'[1]nilai Pend Agama'!P13)</f>
        <v/>
      </c>
      <c r="R10" s="189" t="str">
        <f>IF('[1]nilai Pend Agama'!Q13=0,"",'[1]nilai Pend Agama'!Q13)</f>
        <v/>
      </c>
      <c r="S10" s="189" t="str">
        <f>IF('[1]nilai Pend Agama'!R13=0,"",'[1]nilai Pend Agama'!R13)</f>
        <v/>
      </c>
      <c r="T10" s="189" t="str">
        <f>IF('[1]nilai Pend Agama'!S13=0,"",'[1]nilai Pend Agama'!S13)</f>
        <v/>
      </c>
      <c r="U10" s="189" t="str">
        <f>IF('[1]nilai Pend Agama'!T13=0,"",'[1]nilai Pend Agama'!T13)</f>
        <v/>
      </c>
      <c r="V10" s="189" t="str">
        <f>IF('[1]nilai Pend Agama'!U13=0,"",'[1]nilai Pend Agama'!U13)</f>
        <v/>
      </c>
      <c r="W10" s="189" t="str">
        <f>IF('[1]nilai Pend Agama'!V13=0,"",'[1]nilai Pend Agama'!V13)</f>
        <v/>
      </c>
      <c r="X10" s="60" t="str">
        <f t="shared" si="47"/>
        <v/>
      </c>
      <c r="Y10" s="60" t="str">
        <f t="shared" si="48"/>
        <v/>
      </c>
      <c r="Z10" s="60" t="str">
        <f t="shared" si="49"/>
        <v/>
      </c>
      <c r="AA10" s="60" t="str">
        <f t="shared" si="50"/>
        <v/>
      </c>
      <c r="AB10" s="60" t="str">
        <f t="shared" si="51"/>
        <v/>
      </c>
      <c r="AC10" s="60" t="str">
        <f t="shared" si="1"/>
        <v/>
      </c>
      <c r="AD10" s="60" t="str">
        <f t="shared" si="52"/>
        <v/>
      </c>
      <c r="AE10" s="60" t="str">
        <f t="shared" si="53"/>
        <v/>
      </c>
      <c r="AF10" s="60" t="str">
        <f t="shared" si="54"/>
        <v/>
      </c>
      <c r="AG10" s="155" t="str">
        <f t="shared" si="55"/>
        <v/>
      </c>
      <c r="AH10" s="66" t="str">
        <f t="shared" si="2"/>
        <v/>
      </c>
      <c r="AI10" s="56">
        <f t="shared" si="3"/>
        <v>0</v>
      </c>
      <c r="AJ10" s="56">
        <f t="shared" si="4"/>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5"/>
        <v>#N/A</v>
      </c>
      <c r="AN10" s="56" t="e">
        <f t="shared" si="6"/>
        <v>#N/A</v>
      </c>
      <c r="AO10" s="56" t="e">
        <f t="shared" ca="1" si="56"/>
        <v>#NAME?</v>
      </c>
      <c r="AP10" s="192" t="str">
        <f t="shared" si="57"/>
        <v/>
      </c>
      <c r="AQ10" s="192" t="str">
        <f t="shared" si="58"/>
        <v/>
      </c>
      <c r="AR10" s="192" t="str">
        <f t="shared" si="59"/>
        <v/>
      </c>
      <c r="AS10" s="192" t="str">
        <f t="shared" si="60"/>
        <v/>
      </c>
      <c r="AT10" s="192" t="str">
        <f t="shared" si="61"/>
        <v/>
      </c>
      <c r="AU10" s="192" t="str">
        <f t="shared" si="62"/>
        <v/>
      </c>
      <c r="AV10" s="192" t="str">
        <f t="shared" si="63"/>
        <v/>
      </c>
      <c r="AW10" s="192" t="str">
        <f t="shared" si="64"/>
        <v/>
      </c>
      <c r="AX10" s="192" t="str">
        <f t="shared" si="65"/>
        <v/>
      </c>
      <c r="AY10" s="192" t="str">
        <f t="shared" si="66"/>
        <v/>
      </c>
      <c r="AZ10" s="66" t="str">
        <f t="shared" si="67"/>
        <v/>
      </c>
      <c r="BA10" s="56">
        <f t="shared" si="68"/>
        <v>0</v>
      </c>
      <c r="BB10" s="56">
        <f t="shared" si="69"/>
        <v>0</v>
      </c>
      <c r="BC10" s="56" t="e" cm="1">
        <f t="array" aca="1" ref="BC10" ca="1">_xlfn.IFS(BA10&lt;KKTP!$K$3,"perlu bimbingan dalam ",BA10&lt;=KKTP!$L$3,"baik dalam ",BA10&gt;KKTP!$L$3,"sangat baik dalam ")</f>
        <v>#NAME?</v>
      </c>
      <c r="BD10" s="56" t="e" cm="1">
        <f t="array" aca="1" ref="BD10" ca="1">_xlfn.IFS(BB10&lt;KKTP!$K$3,"perlu bimbingan dalam ",BB10&lt;=KKTP!$L$3,"baik dalam ",BB10&gt;KKTP!$L$3,"sangat baik dalam ")</f>
        <v>#NAME?</v>
      </c>
      <c r="BE10" s="56" t="e">
        <f t="shared" si="70"/>
        <v>#N/A</v>
      </c>
      <c r="BF10" s="56" t="e">
        <f t="shared" si="71"/>
        <v>#N/A</v>
      </c>
      <c r="BG10" s="56" t="e">
        <f t="shared" ca="1" si="72"/>
        <v>#NAME?</v>
      </c>
      <c r="BH10" s="192" t="str">
        <f t="shared" si="73"/>
        <v/>
      </c>
      <c r="BI10" s="192" t="str">
        <f t="shared" si="11"/>
        <v/>
      </c>
      <c r="BJ10" s="192" t="str">
        <f t="shared" si="12"/>
        <v/>
      </c>
      <c r="BK10" s="192" t="str">
        <f t="shared" si="13"/>
        <v/>
      </c>
      <c r="BL10" s="192" t="str">
        <f t="shared" si="14"/>
        <v/>
      </c>
      <c r="BM10" s="192" t="str">
        <f t="shared" si="15"/>
        <v/>
      </c>
      <c r="BN10" s="192" t="str">
        <f t="shared" si="16"/>
        <v/>
      </c>
      <c r="BO10" s="192" t="str">
        <f t="shared" si="17"/>
        <v/>
      </c>
      <c r="BP10" s="192" t="str">
        <f t="shared" si="18"/>
        <v/>
      </c>
      <c r="BQ10" s="192" t="str">
        <f t="shared" si="19"/>
        <v/>
      </c>
      <c r="BR10" s="66" t="str">
        <f t="shared" si="20"/>
        <v/>
      </c>
      <c r="BS10" s="56">
        <f t="shared" si="21"/>
        <v>0</v>
      </c>
      <c r="BT10" s="56">
        <f t="shared" si="22"/>
        <v>0</v>
      </c>
      <c r="BU10" s="56" t="e" cm="1">
        <f t="array" aca="1" ref="BU10" ca="1">_xlfn.IFS(BS10&lt;KKTP!$K$3,"perlu bimbingan dalam ",BS10&lt;=KKTP!$L$3,"baik dalam ",BS10&gt;KKTP!$L$3,"sangat baik dalam ")</f>
        <v>#NAME?</v>
      </c>
      <c r="BV10" s="56" t="e" cm="1">
        <f t="array" aca="1" ref="BV10" ca="1">_xlfn.IFS(BT10&lt;KKTP!$K$3,"perlu bimbingan dalam ",BT10&lt;=KKTP!$L$3,"baik dalam ",BT10&gt;KKTP!$L$3,"sangat baik dalam ")</f>
        <v>#NAME?</v>
      </c>
      <c r="BW10" s="56" t="e">
        <f t="shared" si="74"/>
        <v>#N/A</v>
      </c>
      <c r="BX10" s="56" t="e">
        <f t="shared" si="75"/>
        <v>#N/A</v>
      </c>
      <c r="BY10" s="56" t="e">
        <f t="shared" ca="1" si="76"/>
        <v>#NAME?</v>
      </c>
      <c r="BZ10" s="192" t="str">
        <f t="shared" si="77"/>
        <v/>
      </c>
      <c r="CA10" s="192" t="str">
        <f t="shared" si="23"/>
        <v/>
      </c>
      <c r="CB10" s="192" t="str">
        <f t="shared" si="24"/>
        <v/>
      </c>
      <c r="CC10" s="192" t="str">
        <f t="shared" si="25"/>
        <v/>
      </c>
      <c r="CD10" s="192" t="str">
        <f t="shared" si="26"/>
        <v/>
      </c>
      <c r="CE10" s="192" t="str">
        <f t="shared" si="27"/>
        <v/>
      </c>
      <c r="CF10" s="192" t="str">
        <f t="shared" si="28"/>
        <v/>
      </c>
      <c r="CG10" s="192" t="str">
        <f t="shared" si="29"/>
        <v/>
      </c>
      <c r="CH10" s="192" t="str">
        <f t="shared" si="30"/>
        <v/>
      </c>
      <c r="CI10" s="192" t="str">
        <f t="shared" si="31"/>
        <v/>
      </c>
      <c r="CJ10" s="66" t="str">
        <f t="shared" si="32"/>
        <v/>
      </c>
      <c r="CK10" s="56">
        <f t="shared" si="33"/>
        <v>0</v>
      </c>
      <c r="CL10" s="56">
        <f t="shared" si="34"/>
        <v>0</v>
      </c>
      <c r="CM10" s="56" t="e" cm="1">
        <f t="array" aca="1" ref="CM10" ca="1">_xlfn.IFS(CK10&lt;KKTP!$K$3,"perlu bimbingan dalam ",CK10&lt;=KKTP!$L$3,"baik dalam ",CK10&gt;KKTP!$L$3,"sangat baik dalam ")</f>
        <v>#NAME?</v>
      </c>
      <c r="CN10" s="56" t="e" cm="1">
        <f t="array" aca="1" ref="CN10" ca="1">_xlfn.IFS(CL10&lt;KKTP!$K$3,"perlu bimbingan dalam ",CL10&lt;=KKTP!$L$3,"baik dalam ",CL10&gt;KKTP!$L$3,"sangat baik dalam ")</f>
        <v>#NAME?</v>
      </c>
      <c r="CO10" s="56" t="e">
        <f t="shared" si="78"/>
        <v>#N/A</v>
      </c>
      <c r="CP10" s="56" t="e">
        <f t="shared" si="79"/>
        <v>#N/A</v>
      </c>
      <c r="CQ10" s="56" t="e">
        <f t="shared" ca="1" si="80"/>
        <v>#NAME?</v>
      </c>
      <c r="CR10" s="192" t="str">
        <f t="shared" si="81"/>
        <v/>
      </c>
      <c r="CS10" s="192" t="str">
        <f t="shared" si="35"/>
        <v/>
      </c>
      <c r="CT10" s="192" t="str">
        <f t="shared" si="36"/>
        <v/>
      </c>
      <c r="CU10" s="192" t="str">
        <f t="shared" si="37"/>
        <v/>
      </c>
      <c r="CV10" s="192" t="str">
        <f t="shared" si="38"/>
        <v/>
      </c>
      <c r="CW10" s="192" t="str">
        <f t="shared" si="39"/>
        <v/>
      </c>
      <c r="CX10" s="192" t="str">
        <f t="shared" si="40"/>
        <v/>
      </c>
      <c r="CY10" s="192" t="str">
        <f t="shared" si="41"/>
        <v/>
      </c>
      <c r="CZ10" s="192" t="str">
        <f t="shared" si="42"/>
        <v/>
      </c>
      <c r="DA10" s="192" t="str">
        <f t="shared" si="43"/>
        <v/>
      </c>
      <c r="DB10" s="66" t="str">
        <f t="shared" si="44"/>
        <v/>
      </c>
      <c r="DC10" s="56">
        <f t="shared" si="45"/>
        <v>0</v>
      </c>
      <c r="DD10" s="56">
        <f t="shared" si="46"/>
        <v>0</v>
      </c>
      <c r="DE10" s="56" t="e" cm="1">
        <f t="array" aca="1" ref="DE10" ca="1">_xlfn.IFS(DC10&lt;KKTP!$K$3,"perlu bimbingan dalam ",DC10&lt;=KKTP!$L$3,"baik dalam ",DC10&gt;KKTP!$L$3,"sangat baik dalam ")</f>
        <v>#NAME?</v>
      </c>
      <c r="DF10" s="56" t="e" cm="1">
        <f t="array" aca="1" ref="DF10" ca="1">_xlfn.IFS(DD10&lt;KKTP!$K$3,"perlu bimbingan dalam ",DD10&lt;=KKTP!$L$3,"baik dalam ",DD10&gt;KKTP!$L$3,"sangat baik dalam ")</f>
        <v>#NAME?</v>
      </c>
      <c r="DG10" s="56" t="e">
        <f t="shared" si="82"/>
        <v>#N/A</v>
      </c>
      <c r="DH10" s="56" t="e">
        <f t="shared" si="83"/>
        <v>#N/A</v>
      </c>
      <c r="DI10" s="56" t="e">
        <f t="shared" ca="1" si="84"/>
        <v>#NAME?</v>
      </c>
      <c r="DJ10" s="56" t="e" cm="1">
        <f t="array" aca="1" ref="DJ10" ca="1">_xlfn.IFS(DL10="Islam",1,DL10="Kristen",2,DL10="Katholik",3,DL10="Hindu",4,DL10="Budha",5)</f>
        <v>#NAME?</v>
      </c>
      <c r="DK10" s="201" t="str" cm="1">
        <f t="array" aca="1" ref="DK10" ca="1">IFERROR(_xlfn.IFS(DJ10=1,AO10,DJ10=2,BG10,DJ10=3,BY10,DJ10=4,CQ10,DJ10=5,DI10),"")</f>
        <v/>
      </c>
      <c r="DL10" s="126" t="str">
        <f>IFERROR(SISWA!G13,"")</f>
        <v>Islam</v>
      </c>
    </row>
    <row r="11" spans="1:116" ht="15">
      <c r="A11" s="237" t="s">
        <v>95</v>
      </c>
      <c r="B11" s="59">
        <v>7</v>
      </c>
      <c r="C11" s="126" t="str">
        <f>IFERROR(SISWA!C14,"")</f>
        <v>DANIEL</v>
      </c>
      <c r="D11" s="189" t="str">
        <f>IF('[1]nilai Pend Agama'!C14=0,"",'[1]nilai Pend Agama'!C14)</f>
        <v/>
      </c>
      <c r="E11" s="189" t="str">
        <f>IF('[1]nilai Pend Agama'!D14=0,"",'[1]nilai Pend Agama'!D14)</f>
        <v/>
      </c>
      <c r="F11" s="189" t="str">
        <f>IF('[1]nilai Pend Agama'!E14=0,"",'[1]nilai Pend Agama'!E14)</f>
        <v/>
      </c>
      <c r="G11" s="189" t="str">
        <f>IF('[1]nilai Pend Agama'!F14=0,"",'[1]nilai Pend Agama'!F14)</f>
        <v/>
      </c>
      <c r="H11" s="189" t="str">
        <f>IF('[1]nilai Pend Agama'!G14=0,"",'[1]nilai Pend Agama'!G14)</f>
        <v/>
      </c>
      <c r="I11" s="189" t="str">
        <f>IF('[1]nilai Pend Agama'!H14=0,"",'[1]nilai Pend Agama'!H14)</f>
        <v/>
      </c>
      <c r="J11" s="189" t="str">
        <f>IF('[1]nilai Pend Agama'!I14=0,"",'[1]nilai Pend Agama'!I14)</f>
        <v/>
      </c>
      <c r="K11" s="189" t="str">
        <f>IF('[1]nilai Pend Agama'!J14=0,"",'[1]nilai Pend Agama'!J14)</f>
        <v/>
      </c>
      <c r="L11" s="189" t="str">
        <f>IF('[1]nilai Pend Agama'!K14=0,"",'[1]nilai Pend Agama'!K14)</f>
        <v/>
      </c>
      <c r="M11" s="189" t="str">
        <f>IF('[1]nilai Pend Agama'!L14=0,"",'[1]nilai Pend Agama'!L14)</f>
        <v/>
      </c>
      <c r="N11" s="189" t="str">
        <f>IF('[1]nilai Pend Agama'!M14=0,"",'[1]nilai Pend Agama'!M14)</f>
        <v/>
      </c>
      <c r="O11" s="189" t="str">
        <f>IF('[1]nilai Pend Agama'!N14=0,"",'[1]nilai Pend Agama'!N14)</f>
        <v/>
      </c>
      <c r="P11" s="189" t="str">
        <f>IF('[1]nilai Pend Agama'!O14=0,"",'[1]nilai Pend Agama'!O14)</f>
        <v/>
      </c>
      <c r="Q11" s="189" t="str">
        <f>IF('[1]nilai Pend Agama'!P14=0,"",'[1]nilai Pend Agama'!P14)</f>
        <v/>
      </c>
      <c r="R11" s="189" t="str">
        <f>IF('[1]nilai Pend Agama'!Q14=0,"",'[1]nilai Pend Agama'!Q14)</f>
        <v/>
      </c>
      <c r="S11" s="189" t="str">
        <f>IF('[1]nilai Pend Agama'!R14=0,"",'[1]nilai Pend Agama'!R14)</f>
        <v/>
      </c>
      <c r="T11" s="189" t="str">
        <f>IF('[1]nilai Pend Agama'!S14=0,"",'[1]nilai Pend Agama'!S14)</f>
        <v/>
      </c>
      <c r="U11" s="189" t="str">
        <f>IF('[1]nilai Pend Agama'!T14=0,"",'[1]nilai Pend Agama'!T14)</f>
        <v/>
      </c>
      <c r="V11" s="189" t="str">
        <f>IF('[1]nilai Pend Agama'!U14=0,"",'[1]nilai Pend Agama'!U14)</f>
        <v/>
      </c>
      <c r="W11" s="189" t="str">
        <f>IF('[1]nilai Pend Agama'!V14=0,"",'[1]nilai Pend Agama'!V14)</f>
        <v/>
      </c>
      <c r="X11" s="60" t="str">
        <f t="shared" si="47"/>
        <v/>
      </c>
      <c r="Y11" s="60" t="str">
        <f t="shared" si="48"/>
        <v/>
      </c>
      <c r="Z11" s="60" t="str">
        <f t="shared" si="49"/>
        <v/>
      </c>
      <c r="AA11" s="60" t="str">
        <f t="shared" si="50"/>
        <v/>
      </c>
      <c r="AB11" s="60" t="str">
        <f t="shared" si="51"/>
        <v/>
      </c>
      <c r="AC11" s="60" t="str">
        <f t="shared" si="1"/>
        <v/>
      </c>
      <c r="AD11" s="60" t="str">
        <f t="shared" si="52"/>
        <v/>
      </c>
      <c r="AE11" s="60" t="str">
        <f t="shared" si="53"/>
        <v/>
      </c>
      <c r="AF11" s="60" t="str">
        <f t="shared" si="54"/>
        <v/>
      </c>
      <c r="AG11" s="155" t="str">
        <f t="shared" si="55"/>
        <v/>
      </c>
      <c r="AH11" s="66" t="str">
        <f t="shared" si="2"/>
        <v/>
      </c>
      <c r="AI11" s="56">
        <f t="shared" si="3"/>
        <v>0</v>
      </c>
      <c r="AJ11" s="56">
        <f t="shared" si="4"/>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5"/>
        <v>#N/A</v>
      </c>
      <c r="AN11" s="56" t="e">
        <f t="shared" si="6"/>
        <v>#N/A</v>
      </c>
      <c r="AO11" s="56" t="e">
        <f t="shared" ca="1" si="56"/>
        <v>#NAME?</v>
      </c>
      <c r="AP11" s="192" t="str">
        <f t="shared" si="57"/>
        <v/>
      </c>
      <c r="AQ11" s="192" t="str">
        <f t="shared" si="58"/>
        <v/>
      </c>
      <c r="AR11" s="192" t="str">
        <f t="shared" si="59"/>
        <v/>
      </c>
      <c r="AS11" s="192" t="str">
        <f t="shared" si="60"/>
        <v/>
      </c>
      <c r="AT11" s="192" t="str">
        <f t="shared" si="61"/>
        <v/>
      </c>
      <c r="AU11" s="192" t="str">
        <f t="shared" si="62"/>
        <v/>
      </c>
      <c r="AV11" s="192" t="str">
        <f t="shared" si="63"/>
        <v/>
      </c>
      <c r="AW11" s="192" t="str">
        <f t="shared" si="64"/>
        <v/>
      </c>
      <c r="AX11" s="192" t="str">
        <f t="shared" si="65"/>
        <v/>
      </c>
      <c r="AY11" s="192" t="str">
        <f t="shared" si="66"/>
        <v/>
      </c>
      <c r="AZ11" s="66" t="str">
        <f t="shared" si="67"/>
        <v/>
      </c>
      <c r="BA11" s="56">
        <f t="shared" si="68"/>
        <v>0</v>
      </c>
      <c r="BB11" s="56">
        <f t="shared" si="69"/>
        <v>0</v>
      </c>
      <c r="BC11" s="56" t="e" cm="1">
        <f t="array" aca="1" ref="BC11" ca="1">_xlfn.IFS(BA11&lt;KKTP!$K$3,"perlu bimbingan dalam ",BA11&lt;=KKTP!$L$3,"baik dalam ",BA11&gt;KKTP!$L$3,"sangat baik dalam ")</f>
        <v>#NAME?</v>
      </c>
      <c r="BD11" s="56" t="e" cm="1">
        <f t="array" aca="1" ref="BD11" ca="1">_xlfn.IFS(BB11&lt;KKTP!$K$3,"perlu bimbingan dalam ",BB11&lt;=KKTP!$L$3,"baik dalam ",BB11&gt;KKTP!$L$3,"sangat baik dalam ")</f>
        <v>#NAME?</v>
      </c>
      <c r="BE11" s="56" t="e">
        <f t="shared" si="70"/>
        <v>#N/A</v>
      </c>
      <c r="BF11" s="56" t="e">
        <f t="shared" si="71"/>
        <v>#N/A</v>
      </c>
      <c r="BG11" s="56" t="e">
        <f t="shared" ca="1" si="72"/>
        <v>#NAME?</v>
      </c>
      <c r="BH11" s="192" t="str">
        <f t="shared" si="73"/>
        <v/>
      </c>
      <c r="BI11" s="192" t="str">
        <f t="shared" si="11"/>
        <v/>
      </c>
      <c r="BJ11" s="192" t="str">
        <f t="shared" si="12"/>
        <v/>
      </c>
      <c r="BK11" s="192" t="str">
        <f t="shared" si="13"/>
        <v/>
      </c>
      <c r="BL11" s="192" t="str">
        <f t="shared" si="14"/>
        <v/>
      </c>
      <c r="BM11" s="192" t="str">
        <f t="shared" si="15"/>
        <v/>
      </c>
      <c r="BN11" s="192" t="str">
        <f t="shared" si="16"/>
        <v/>
      </c>
      <c r="BO11" s="192" t="str">
        <f t="shared" si="17"/>
        <v/>
      </c>
      <c r="BP11" s="192" t="str">
        <f t="shared" si="18"/>
        <v/>
      </c>
      <c r="BQ11" s="192" t="str">
        <f t="shared" si="19"/>
        <v/>
      </c>
      <c r="BR11" s="66" t="str">
        <f t="shared" si="20"/>
        <v/>
      </c>
      <c r="BS11" s="56">
        <f t="shared" si="21"/>
        <v>0</v>
      </c>
      <c r="BT11" s="56">
        <f t="shared" si="22"/>
        <v>0</v>
      </c>
      <c r="BU11" s="56" t="e" cm="1">
        <f t="array" aca="1" ref="BU11" ca="1">_xlfn.IFS(BS11&lt;KKTP!$K$3,"perlu bimbingan dalam ",BS11&lt;=KKTP!$L$3,"baik dalam ",BS11&gt;KKTP!$L$3,"sangat baik dalam ")</f>
        <v>#NAME?</v>
      </c>
      <c r="BV11" s="56" t="e" cm="1">
        <f t="array" aca="1" ref="BV11" ca="1">_xlfn.IFS(BT11&lt;KKTP!$K$3,"perlu bimbingan dalam ",BT11&lt;=KKTP!$L$3,"baik dalam ",BT11&gt;KKTP!$L$3,"sangat baik dalam ")</f>
        <v>#NAME?</v>
      </c>
      <c r="BW11" s="56" t="e">
        <f t="shared" si="74"/>
        <v>#N/A</v>
      </c>
      <c r="BX11" s="56" t="e">
        <f t="shared" si="75"/>
        <v>#N/A</v>
      </c>
      <c r="BY11" s="56" t="e">
        <f t="shared" ca="1" si="76"/>
        <v>#NAME?</v>
      </c>
      <c r="BZ11" s="192" t="str">
        <f t="shared" si="77"/>
        <v/>
      </c>
      <c r="CA11" s="192" t="str">
        <f t="shared" si="23"/>
        <v/>
      </c>
      <c r="CB11" s="192" t="str">
        <f t="shared" si="24"/>
        <v/>
      </c>
      <c r="CC11" s="192" t="str">
        <f t="shared" si="25"/>
        <v/>
      </c>
      <c r="CD11" s="192" t="str">
        <f t="shared" si="26"/>
        <v/>
      </c>
      <c r="CE11" s="192" t="str">
        <f t="shared" si="27"/>
        <v/>
      </c>
      <c r="CF11" s="192" t="str">
        <f t="shared" si="28"/>
        <v/>
      </c>
      <c r="CG11" s="192" t="str">
        <f t="shared" si="29"/>
        <v/>
      </c>
      <c r="CH11" s="192" t="str">
        <f t="shared" si="30"/>
        <v/>
      </c>
      <c r="CI11" s="192" t="str">
        <f t="shared" si="31"/>
        <v/>
      </c>
      <c r="CJ11" s="66" t="str">
        <f t="shared" si="32"/>
        <v/>
      </c>
      <c r="CK11" s="56">
        <f t="shared" si="33"/>
        <v>0</v>
      </c>
      <c r="CL11" s="56">
        <f t="shared" si="34"/>
        <v>0</v>
      </c>
      <c r="CM11" s="56" t="e" cm="1">
        <f t="array" aca="1" ref="CM11" ca="1">_xlfn.IFS(CK11&lt;KKTP!$K$3,"perlu bimbingan dalam ",CK11&lt;=KKTP!$L$3,"baik dalam ",CK11&gt;KKTP!$L$3,"sangat baik dalam ")</f>
        <v>#NAME?</v>
      </c>
      <c r="CN11" s="56" t="e" cm="1">
        <f t="array" aca="1" ref="CN11" ca="1">_xlfn.IFS(CL11&lt;KKTP!$K$3,"perlu bimbingan dalam ",CL11&lt;=KKTP!$L$3,"baik dalam ",CL11&gt;KKTP!$L$3,"sangat baik dalam ")</f>
        <v>#NAME?</v>
      </c>
      <c r="CO11" s="56" t="e">
        <f t="shared" si="78"/>
        <v>#N/A</v>
      </c>
      <c r="CP11" s="56" t="e">
        <f t="shared" si="79"/>
        <v>#N/A</v>
      </c>
      <c r="CQ11" s="56" t="e">
        <f t="shared" ca="1" si="80"/>
        <v>#NAME?</v>
      </c>
      <c r="CR11" s="192" t="str">
        <f t="shared" si="81"/>
        <v/>
      </c>
      <c r="CS11" s="192" t="str">
        <f t="shared" si="35"/>
        <v/>
      </c>
      <c r="CT11" s="192" t="str">
        <f t="shared" si="36"/>
        <v/>
      </c>
      <c r="CU11" s="192" t="str">
        <f t="shared" si="37"/>
        <v/>
      </c>
      <c r="CV11" s="192" t="str">
        <f t="shared" si="38"/>
        <v/>
      </c>
      <c r="CW11" s="192" t="str">
        <f t="shared" si="39"/>
        <v/>
      </c>
      <c r="CX11" s="192" t="str">
        <f t="shared" si="40"/>
        <v/>
      </c>
      <c r="CY11" s="192" t="str">
        <f t="shared" si="41"/>
        <v/>
      </c>
      <c r="CZ11" s="192" t="str">
        <f t="shared" si="42"/>
        <v/>
      </c>
      <c r="DA11" s="192" t="str">
        <f t="shared" si="43"/>
        <v/>
      </c>
      <c r="DB11" s="66" t="str">
        <f t="shared" si="44"/>
        <v/>
      </c>
      <c r="DC11" s="56">
        <f t="shared" si="45"/>
        <v>0</v>
      </c>
      <c r="DD11" s="56">
        <f t="shared" si="46"/>
        <v>0</v>
      </c>
      <c r="DE11" s="56" t="e" cm="1">
        <f t="array" aca="1" ref="DE11" ca="1">_xlfn.IFS(DC11&lt;KKTP!$K$3,"perlu bimbingan dalam ",DC11&lt;=KKTP!$L$3,"baik dalam ",DC11&gt;KKTP!$L$3,"sangat baik dalam ")</f>
        <v>#NAME?</v>
      </c>
      <c r="DF11" s="56" t="e" cm="1">
        <f t="array" aca="1" ref="DF11" ca="1">_xlfn.IFS(DD11&lt;KKTP!$K$3,"perlu bimbingan dalam ",DD11&lt;=KKTP!$L$3,"baik dalam ",DD11&gt;KKTP!$L$3,"sangat baik dalam ")</f>
        <v>#NAME?</v>
      </c>
      <c r="DG11" s="56" t="e">
        <f t="shared" si="82"/>
        <v>#N/A</v>
      </c>
      <c r="DH11" s="56" t="e">
        <f t="shared" si="83"/>
        <v>#N/A</v>
      </c>
      <c r="DI11" s="56" t="e">
        <f t="shared" ca="1" si="84"/>
        <v>#NAME?</v>
      </c>
      <c r="DJ11" s="56" t="e" cm="1">
        <f t="array" aca="1" ref="DJ11" ca="1">_xlfn.IFS(DL11="Islam",1,DL11="Kristen",2,DL11="Katholik",3,DL11="Hindu",4,DL11="Budha",5)</f>
        <v>#NAME?</v>
      </c>
      <c r="DK11" s="201" t="str" cm="1">
        <f t="array" aca="1" ref="DK11" ca="1">IFERROR(_xlfn.IFS(DJ11=1,AO11,DJ11=2,BG11,DJ11=3,BY11,DJ11=4,CQ11,DJ11=5,DI11),"")</f>
        <v/>
      </c>
      <c r="DL11" s="126" t="str">
        <f>IFERROR(SISWA!G14,"")</f>
        <v>Islam</v>
      </c>
    </row>
    <row r="12" spans="1:116" ht="15">
      <c r="A12" s="237" t="s">
        <v>96</v>
      </c>
      <c r="B12" s="59">
        <v>8</v>
      </c>
      <c r="C12" s="126" t="str">
        <f>IFERROR(SISWA!C15,"")</f>
        <v>FATHAN</v>
      </c>
      <c r="D12" s="189" t="str">
        <f>IF('[1]nilai Pend Agama'!C15=0,"",'[1]nilai Pend Agama'!C15)</f>
        <v/>
      </c>
      <c r="E12" s="189" t="str">
        <f>IF('[1]nilai Pend Agama'!D15=0,"",'[1]nilai Pend Agama'!D15)</f>
        <v/>
      </c>
      <c r="F12" s="189" t="str">
        <f>IF('[1]nilai Pend Agama'!E15=0,"",'[1]nilai Pend Agama'!E15)</f>
        <v/>
      </c>
      <c r="G12" s="189" t="str">
        <f>IF('[1]nilai Pend Agama'!F15=0,"",'[1]nilai Pend Agama'!F15)</f>
        <v/>
      </c>
      <c r="H12" s="189" t="str">
        <f>IF('[1]nilai Pend Agama'!G15=0,"",'[1]nilai Pend Agama'!G15)</f>
        <v/>
      </c>
      <c r="I12" s="189" t="str">
        <f>IF('[1]nilai Pend Agama'!H15=0,"",'[1]nilai Pend Agama'!H15)</f>
        <v/>
      </c>
      <c r="J12" s="189" t="str">
        <f>IF('[1]nilai Pend Agama'!I15=0,"",'[1]nilai Pend Agama'!I15)</f>
        <v/>
      </c>
      <c r="K12" s="189" t="str">
        <f>IF('[1]nilai Pend Agama'!J15=0,"",'[1]nilai Pend Agama'!J15)</f>
        <v/>
      </c>
      <c r="L12" s="189" t="str">
        <f>IF('[1]nilai Pend Agama'!K15=0,"",'[1]nilai Pend Agama'!K15)</f>
        <v/>
      </c>
      <c r="M12" s="189" t="str">
        <f>IF('[1]nilai Pend Agama'!L15=0,"",'[1]nilai Pend Agama'!L15)</f>
        <v/>
      </c>
      <c r="N12" s="189" t="str">
        <f>IF('[1]nilai Pend Agama'!M15=0,"",'[1]nilai Pend Agama'!M15)</f>
        <v/>
      </c>
      <c r="O12" s="189" t="str">
        <f>IF('[1]nilai Pend Agama'!N15=0,"",'[1]nilai Pend Agama'!N15)</f>
        <v/>
      </c>
      <c r="P12" s="189" t="str">
        <f>IF('[1]nilai Pend Agama'!O15=0,"",'[1]nilai Pend Agama'!O15)</f>
        <v/>
      </c>
      <c r="Q12" s="189" t="str">
        <f>IF('[1]nilai Pend Agama'!P15=0,"",'[1]nilai Pend Agama'!P15)</f>
        <v/>
      </c>
      <c r="R12" s="189" t="str">
        <f>IF('[1]nilai Pend Agama'!Q15=0,"",'[1]nilai Pend Agama'!Q15)</f>
        <v/>
      </c>
      <c r="S12" s="189" t="str">
        <f>IF('[1]nilai Pend Agama'!R15=0,"",'[1]nilai Pend Agama'!R15)</f>
        <v/>
      </c>
      <c r="T12" s="189" t="str">
        <f>IF('[1]nilai Pend Agama'!S15=0,"",'[1]nilai Pend Agama'!S15)</f>
        <v/>
      </c>
      <c r="U12" s="189" t="str">
        <f>IF('[1]nilai Pend Agama'!T15=0,"",'[1]nilai Pend Agama'!T15)</f>
        <v/>
      </c>
      <c r="V12" s="189" t="str">
        <f>IF('[1]nilai Pend Agama'!U15=0,"",'[1]nilai Pend Agama'!U15)</f>
        <v/>
      </c>
      <c r="W12" s="189" t="str">
        <f>IF('[1]nilai Pend Agama'!V15=0,"",'[1]nilai Pend Agama'!V15)</f>
        <v/>
      </c>
      <c r="X12" s="60" t="str">
        <f t="shared" si="47"/>
        <v/>
      </c>
      <c r="Y12" s="60" t="str">
        <f t="shared" si="48"/>
        <v/>
      </c>
      <c r="Z12" s="60" t="str">
        <f t="shared" si="49"/>
        <v/>
      </c>
      <c r="AA12" s="60" t="str">
        <f t="shared" si="50"/>
        <v/>
      </c>
      <c r="AB12" s="60" t="str">
        <f t="shared" si="51"/>
        <v/>
      </c>
      <c r="AC12" s="60" t="str">
        <f t="shared" si="1"/>
        <v/>
      </c>
      <c r="AD12" s="60" t="str">
        <f t="shared" si="52"/>
        <v/>
      </c>
      <c r="AE12" s="60" t="str">
        <f t="shared" si="53"/>
        <v/>
      </c>
      <c r="AF12" s="60" t="str">
        <f t="shared" si="54"/>
        <v/>
      </c>
      <c r="AG12" s="155" t="str">
        <f t="shared" si="55"/>
        <v/>
      </c>
      <c r="AH12" s="66" t="str">
        <f t="shared" si="2"/>
        <v/>
      </c>
      <c r="AI12" s="56">
        <f t="shared" si="3"/>
        <v>0</v>
      </c>
      <c r="AJ12" s="56">
        <f t="shared" si="4"/>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5"/>
        <v>#N/A</v>
      </c>
      <c r="AN12" s="56" t="e">
        <f t="shared" si="6"/>
        <v>#N/A</v>
      </c>
      <c r="AO12" s="56" t="e">
        <f t="shared" ca="1" si="56"/>
        <v>#NAME?</v>
      </c>
      <c r="AP12" s="192" t="str">
        <f t="shared" si="57"/>
        <v/>
      </c>
      <c r="AQ12" s="192" t="str">
        <f t="shared" si="58"/>
        <v/>
      </c>
      <c r="AR12" s="192" t="str">
        <f t="shared" si="59"/>
        <v/>
      </c>
      <c r="AS12" s="192" t="str">
        <f t="shared" si="60"/>
        <v/>
      </c>
      <c r="AT12" s="192" t="str">
        <f t="shared" si="61"/>
        <v/>
      </c>
      <c r="AU12" s="192" t="str">
        <f t="shared" si="62"/>
        <v/>
      </c>
      <c r="AV12" s="192" t="str">
        <f t="shared" si="63"/>
        <v/>
      </c>
      <c r="AW12" s="192" t="str">
        <f t="shared" si="64"/>
        <v/>
      </c>
      <c r="AX12" s="192" t="str">
        <f t="shared" si="65"/>
        <v/>
      </c>
      <c r="AY12" s="192" t="str">
        <f t="shared" si="66"/>
        <v/>
      </c>
      <c r="AZ12" s="66" t="str">
        <f t="shared" si="67"/>
        <v/>
      </c>
      <c r="BA12" s="56">
        <f t="shared" si="68"/>
        <v>0</v>
      </c>
      <c r="BB12" s="56">
        <f t="shared" si="69"/>
        <v>0</v>
      </c>
      <c r="BC12" s="56" t="e" cm="1">
        <f t="array" aca="1" ref="BC12" ca="1">_xlfn.IFS(BA12&lt;KKTP!$K$3,"perlu bimbingan dalam ",BA12&lt;=KKTP!$L$3,"baik dalam ",BA12&gt;KKTP!$L$3,"sangat baik dalam ")</f>
        <v>#NAME?</v>
      </c>
      <c r="BD12" s="56" t="e" cm="1">
        <f t="array" aca="1" ref="BD12" ca="1">_xlfn.IFS(BB12&lt;KKTP!$K$3,"perlu bimbingan dalam ",BB12&lt;=KKTP!$L$3,"baik dalam ",BB12&gt;KKTP!$L$3,"sangat baik dalam ")</f>
        <v>#NAME?</v>
      </c>
      <c r="BE12" s="56" t="e">
        <f t="shared" si="70"/>
        <v>#N/A</v>
      </c>
      <c r="BF12" s="56" t="e">
        <f t="shared" si="71"/>
        <v>#N/A</v>
      </c>
      <c r="BG12" s="56" t="e">
        <f t="shared" ca="1" si="72"/>
        <v>#NAME?</v>
      </c>
      <c r="BH12" s="192" t="str">
        <f t="shared" si="73"/>
        <v/>
      </c>
      <c r="BI12" s="192" t="str">
        <f t="shared" si="11"/>
        <v/>
      </c>
      <c r="BJ12" s="192" t="str">
        <f t="shared" si="12"/>
        <v/>
      </c>
      <c r="BK12" s="192" t="str">
        <f t="shared" si="13"/>
        <v/>
      </c>
      <c r="BL12" s="192" t="str">
        <f t="shared" si="14"/>
        <v/>
      </c>
      <c r="BM12" s="192" t="str">
        <f t="shared" si="15"/>
        <v/>
      </c>
      <c r="BN12" s="192" t="str">
        <f t="shared" si="16"/>
        <v/>
      </c>
      <c r="BO12" s="192" t="str">
        <f t="shared" si="17"/>
        <v/>
      </c>
      <c r="BP12" s="192" t="str">
        <f t="shared" si="18"/>
        <v/>
      </c>
      <c r="BQ12" s="192" t="str">
        <f t="shared" si="19"/>
        <v/>
      </c>
      <c r="BR12" s="66" t="str">
        <f t="shared" si="20"/>
        <v/>
      </c>
      <c r="BS12" s="56">
        <f t="shared" si="21"/>
        <v>0</v>
      </c>
      <c r="BT12" s="56">
        <f t="shared" si="22"/>
        <v>0</v>
      </c>
      <c r="BU12" s="56" t="e" cm="1">
        <f t="array" aca="1" ref="BU12" ca="1">_xlfn.IFS(BS12&lt;KKTP!$K$3,"perlu bimbingan dalam ",BS12&lt;=KKTP!$L$3,"baik dalam ",BS12&gt;KKTP!$L$3,"sangat baik dalam ")</f>
        <v>#NAME?</v>
      </c>
      <c r="BV12" s="56" t="e" cm="1">
        <f t="array" aca="1" ref="BV12" ca="1">_xlfn.IFS(BT12&lt;KKTP!$K$3,"perlu bimbingan dalam ",BT12&lt;=KKTP!$L$3,"baik dalam ",BT12&gt;KKTP!$L$3,"sangat baik dalam ")</f>
        <v>#NAME?</v>
      </c>
      <c r="BW12" s="56" t="e">
        <f t="shared" si="74"/>
        <v>#N/A</v>
      </c>
      <c r="BX12" s="56" t="e">
        <f t="shared" si="75"/>
        <v>#N/A</v>
      </c>
      <c r="BY12" s="56" t="e">
        <f t="shared" ca="1" si="76"/>
        <v>#NAME?</v>
      </c>
      <c r="BZ12" s="192" t="str">
        <f t="shared" si="77"/>
        <v/>
      </c>
      <c r="CA12" s="192" t="str">
        <f t="shared" si="23"/>
        <v/>
      </c>
      <c r="CB12" s="192" t="str">
        <f t="shared" si="24"/>
        <v/>
      </c>
      <c r="CC12" s="192" t="str">
        <f t="shared" si="25"/>
        <v/>
      </c>
      <c r="CD12" s="192" t="str">
        <f t="shared" si="26"/>
        <v/>
      </c>
      <c r="CE12" s="192" t="str">
        <f t="shared" si="27"/>
        <v/>
      </c>
      <c r="CF12" s="192" t="str">
        <f t="shared" si="28"/>
        <v/>
      </c>
      <c r="CG12" s="192" t="str">
        <f t="shared" si="29"/>
        <v/>
      </c>
      <c r="CH12" s="192" t="str">
        <f t="shared" si="30"/>
        <v/>
      </c>
      <c r="CI12" s="192" t="str">
        <f t="shared" si="31"/>
        <v/>
      </c>
      <c r="CJ12" s="66" t="str">
        <f t="shared" si="32"/>
        <v/>
      </c>
      <c r="CK12" s="56">
        <f t="shared" si="33"/>
        <v>0</v>
      </c>
      <c r="CL12" s="56">
        <f t="shared" si="34"/>
        <v>0</v>
      </c>
      <c r="CM12" s="56" t="e" cm="1">
        <f t="array" aca="1" ref="CM12" ca="1">_xlfn.IFS(CK12&lt;KKTP!$K$3,"perlu bimbingan dalam ",CK12&lt;=KKTP!$L$3,"baik dalam ",CK12&gt;KKTP!$L$3,"sangat baik dalam ")</f>
        <v>#NAME?</v>
      </c>
      <c r="CN12" s="56" t="e" cm="1">
        <f t="array" aca="1" ref="CN12" ca="1">_xlfn.IFS(CL12&lt;KKTP!$K$3,"perlu bimbingan dalam ",CL12&lt;=KKTP!$L$3,"baik dalam ",CL12&gt;KKTP!$L$3,"sangat baik dalam ")</f>
        <v>#NAME?</v>
      </c>
      <c r="CO12" s="56" t="e">
        <f t="shared" si="78"/>
        <v>#N/A</v>
      </c>
      <c r="CP12" s="56" t="e">
        <f t="shared" si="79"/>
        <v>#N/A</v>
      </c>
      <c r="CQ12" s="56" t="e">
        <f t="shared" ca="1" si="80"/>
        <v>#NAME?</v>
      </c>
      <c r="CR12" s="192" t="str">
        <f t="shared" si="81"/>
        <v/>
      </c>
      <c r="CS12" s="192" t="str">
        <f t="shared" si="35"/>
        <v/>
      </c>
      <c r="CT12" s="192" t="str">
        <f t="shared" si="36"/>
        <v/>
      </c>
      <c r="CU12" s="192" t="str">
        <f t="shared" si="37"/>
        <v/>
      </c>
      <c r="CV12" s="192" t="str">
        <f t="shared" si="38"/>
        <v/>
      </c>
      <c r="CW12" s="192" t="str">
        <f t="shared" si="39"/>
        <v/>
      </c>
      <c r="CX12" s="192" t="str">
        <f t="shared" si="40"/>
        <v/>
      </c>
      <c r="CY12" s="192" t="str">
        <f t="shared" si="41"/>
        <v/>
      </c>
      <c r="CZ12" s="192" t="str">
        <f t="shared" si="42"/>
        <v/>
      </c>
      <c r="DA12" s="192" t="str">
        <f t="shared" si="43"/>
        <v/>
      </c>
      <c r="DB12" s="66" t="str">
        <f t="shared" si="44"/>
        <v/>
      </c>
      <c r="DC12" s="56">
        <f t="shared" si="45"/>
        <v>0</v>
      </c>
      <c r="DD12" s="56">
        <f t="shared" si="46"/>
        <v>0</v>
      </c>
      <c r="DE12" s="56" t="e" cm="1">
        <f t="array" aca="1" ref="DE12" ca="1">_xlfn.IFS(DC12&lt;KKTP!$K$3,"perlu bimbingan dalam ",DC12&lt;=KKTP!$L$3,"baik dalam ",DC12&gt;KKTP!$L$3,"sangat baik dalam ")</f>
        <v>#NAME?</v>
      </c>
      <c r="DF12" s="56" t="e" cm="1">
        <f t="array" aca="1" ref="DF12" ca="1">_xlfn.IFS(DD12&lt;KKTP!$K$3,"perlu bimbingan dalam ",DD12&lt;=KKTP!$L$3,"baik dalam ",DD12&gt;KKTP!$L$3,"sangat baik dalam ")</f>
        <v>#NAME?</v>
      </c>
      <c r="DG12" s="56" t="e">
        <f t="shared" si="82"/>
        <v>#N/A</v>
      </c>
      <c r="DH12" s="56" t="e">
        <f t="shared" si="83"/>
        <v>#N/A</v>
      </c>
      <c r="DI12" s="56" t="e">
        <f t="shared" ca="1" si="84"/>
        <v>#NAME?</v>
      </c>
      <c r="DJ12" s="56" t="e" cm="1">
        <f t="array" aca="1" ref="DJ12" ca="1">_xlfn.IFS(DL12="Islam",1,DL12="Kristen",2,DL12="Katholik",3,DL12="Hindu",4,DL12="Budha",5)</f>
        <v>#NAME?</v>
      </c>
      <c r="DK12" s="201" t="str" cm="1">
        <f t="array" aca="1" ref="DK12" ca="1">IFERROR(_xlfn.IFS(DJ12=1,AO12,DJ12=2,BG12,DJ12=3,BY12,DJ12=4,CQ12,DJ12=5,DI12),"")</f>
        <v/>
      </c>
      <c r="DL12" s="126" t="str">
        <f>IFERROR(SISWA!G15,"")</f>
        <v>Islam</v>
      </c>
    </row>
    <row r="13" spans="1:116" ht="15">
      <c r="A13" s="237" t="s">
        <v>97</v>
      </c>
      <c r="B13" s="59">
        <v>9</v>
      </c>
      <c r="C13" s="126" t="str">
        <f>IFERROR(SISWA!C16,"")</f>
        <v>KHANSA</v>
      </c>
      <c r="D13" s="189" t="str">
        <f>IF('[1]nilai Pend Agama'!C16=0,"",'[1]nilai Pend Agama'!C16)</f>
        <v/>
      </c>
      <c r="E13" s="189" t="str">
        <f>IF('[1]nilai Pend Agama'!D16=0,"",'[1]nilai Pend Agama'!D16)</f>
        <v/>
      </c>
      <c r="F13" s="189" t="str">
        <f>IF('[1]nilai Pend Agama'!E16=0,"",'[1]nilai Pend Agama'!E16)</f>
        <v/>
      </c>
      <c r="G13" s="189" t="str">
        <f>IF('[1]nilai Pend Agama'!F16=0,"",'[1]nilai Pend Agama'!F16)</f>
        <v/>
      </c>
      <c r="H13" s="189" t="str">
        <f>IF('[1]nilai Pend Agama'!G16=0,"",'[1]nilai Pend Agama'!G16)</f>
        <v/>
      </c>
      <c r="I13" s="189" t="str">
        <f>IF('[1]nilai Pend Agama'!H16=0,"",'[1]nilai Pend Agama'!H16)</f>
        <v/>
      </c>
      <c r="J13" s="189" t="str">
        <f>IF('[1]nilai Pend Agama'!I16=0,"",'[1]nilai Pend Agama'!I16)</f>
        <v/>
      </c>
      <c r="K13" s="189" t="str">
        <f>IF('[1]nilai Pend Agama'!J16=0,"",'[1]nilai Pend Agama'!J16)</f>
        <v/>
      </c>
      <c r="L13" s="189" t="str">
        <f>IF('[1]nilai Pend Agama'!K16=0,"",'[1]nilai Pend Agama'!K16)</f>
        <v/>
      </c>
      <c r="M13" s="189" t="str">
        <f>IF('[1]nilai Pend Agama'!L16=0,"",'[1]nilai Pend Agama'!L16)</f>
        <v/>
      </c>
      <c r="N13" s="189" t="str">
        <f>IF('[1]nilai Pend Agama'!M16=0,"",'[1]nilai Pend Agama'!M16)</f>
        <v/>
      </c>
      <c r="O13" s="189" t="str">
        <f>IF('[1]nilai Pend Agama'!N16=0,"",'[1]nilai Pend Agama'!N16)</f>
        <v/>
      </c>
      <c r="P13" s="189" t="str">
        <f>IF('[1]nilai Pend Agama'!O16=0,"",'[1]nilai Pend Agama'!O16)</f>
        <v/>
      </c>
      <c r="Q13" s="189" t="str">
        <f>IF('[1]nilai Pend Agama'!P16=0,"",'[1]nilai Pend Agama'!P16)</f>
        <v/>
      </c>
      <c r="R13" s="189" t="str">
        <f>IF('[1]nilai Pend Agama'!Q16=0,"",'[1]nilai Pend Agama'!Q16)</f>
        <v/>
      </c>
      <c r="S13" s="189" t="str">
        <f>IF('[1]nilai Pend Agama'!R16=0,"",'[1]nilai Pend Agama'!R16)</f>
        <v/>
      </c>
      <c r="T13" s="189" t="str">
        <f>IF('[1]nilai Pend Agama'!S16=0,"",'[1]nilai Pend Agama'!S16)</f>
        <v/>
      </c>
      <c r="U13" s="189" t="str">
        <f>IF('[1]nilai Pend Agama'!T16=0,"",'[1]nilai Pend Agama'!T16)</f>
        <v/>
      </c>
      <c r="V13" s="189" t="str">
        <f>IF('[1]nilai Pend Agama'!U16=0,"",'[1]nilai Pend Agama'!U16)</f>
        <v/>
      </c>
      <c r="W13" s="189" t="str">
        <f>IF('[1]nilai Pend Agama'!V16=0,"",'[1]nilai Pend Agama'!V16)</f>
        <v/>
      </c>
      <c r="X13" s="60" t="str">
        <f t="shared" si="47"/>
        <v/>
      </c>
      <c r="Y13" s="60" t="str">
        <f t="shared" si="48"/>
        <v/>
      </c>
      <c r="Z13" s="60" t="str">
        <f t="shared" si="49"/>
        <v/>
      </c>
      <c r="AA13" s="60" t="str">
        <f t="shared" si="50"/>
        <v/>
      </c>
      <c r="AB13" s="60" t="str">
        <f t="shared" si="51"/>
        <v/>
      </c>
      <c r="AC13" s="60" t="str">
        <f t="shared" si="1"/>
        <v/>
      </c>
      <c r="AD13" s="60" t="str">
        <f t="shared" si="52"/>
        <v/>
      </c>
      <c r="AE13" s="60" t="str">
        <f t="shared" si="53"/>
        <v/>
      </c>
      <c r="AF13" s="60" t="str">
        <f t="shared" si="54"/>
        <v/>
      </c>
      <c r="AG13" s="155" t="str">
        <f t="shared" si="55"/>
        <v/>
      </c>
      <c r="AH13" s="66" t="str">
        <f t="shared" si="2"/>
        <v/>
      </c>
      <c r="AI13" s="56">
        <f t="shared" si="3"/>
        <v>0</v>
      </c>
      <c r="AJ13" s="56">
        <f t="shared" si="4"/>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5"/>
        <v>#N/A</v>
      </c>
      <c r="AN13" s="56" t="e">
        <f t="shared" si="6"/>
        <v>#N/A</v>
      </c>
      <c r="AO13" s="56" t="e">
        <f t="shared" ca="1" si="56"/>
        <v>#NAME?</v>
      </c>
      <c r="AP13" s="192" t="str">
        <f t="shared" si="57"/>
        <v/>
      </c>
      <c r="AQ13" s="192" t="str">
        <f t="shared" si="58"/>
        <v/>
      </c>
      <c r="AR13" s="192" t="str">
        <f t="shared" si="59"/>
        <v/>
      </c>
      <c r="AS13" s="192" t="str">
        <f t="shared" si="60"/>
        <v/>
      </c>
      <c r="AT13" s="192" t="str">
        <f t="shared" si="61"/>
        <v/>
      </c>
      <c r="AU13" s="192" t="str">
        <f t="shared" si="62"/>
        <v/>
      </c>
      <c r="AV13" s="192" t="str">
        <f t="shared" si="63"/>
        <v/>
      </c>
      <c r="AW13" s="192" t="str">
        <f t="shared" si="64"/>
        <v/>
      </c>
      <c r="AX13" s="192" t="str">
        <f t="shared" si="65"/>
        <v/>
      </c>
      <c r="AY13" s="192" t="str">
        <f t="shared" si="66"/>
        <v/>
      </c>
      <c r="AZ13" s="66" t="str">
        <f t="shared" si="67"/>
        <v/>
      </c>
      <c r="BA13" s="56">
        <f t="shared" si="68"/>
        <v>0</v>
      </c>
      <c r="BB13" s="56">
        <f t="shared" si="69"/>
        <v>0</v>
      </c>
      <c r="BC13" s="56" t="e" cm="1">
        <f t="array" aca="1" ref="BC13" ca="1">_xlfn.IFS(BA13&lt;KKTP!$K$3,"perlu bimbingan dalam ",BA13&lt;=KKTP!$L$3,"baik dalam ",BA13&gt;KKTP!$L$3,"sangat baik dalam ")</f>
        <v>#NAME?</v>
      </c>
      <c r="BD13" s="56" t="e" cm="1">
        <f t="array" aca="1" ref="BD13" ca="1">_xlfn.IFS(BB13&lt;KKTP!$K$3,"perlu bimbingan dalam ",BB13&lt;=KKTP!$L$3,"baik dalam ",BB13&gt;KKTP!$L$3,"sangat baik dalam ")</f>
        <v>#NAME?</v>
      </c>
      <c r="BE13" s="56" t="e">
        <f t="shared" si="70"/>
        <v>#N/A</v>
      </c>
      <c r="BF13" s="56" t="e">
        <f t="shared" si="71"/>
        <v>#N/A</v>
      </c>
      <c r="BG13" s="56" t="e">
        <f t="shared" ca="1" si="72"/>
        <v>#NAME?</v>
      </c>
      <c r="BH13" s="192" t="str">
        <f t="shared" si="73"/>
        <v/>
      </c>
      <c r="BI13" s="192" t="str">
        <f t="shared" si="11"/>
        <v/>
      </c>
      <c r="BJ13" s="192" t="str">
        <f t="shared" si="12"/>
        <v/>
      </c>
      <c r="BK13" s="192" t="str">
        <f t="shared" si="13"/>
        <v/>
      </c>
      <c r="BL13" s="192" t="str">
        <f t="shared" si="14"/>
        <v/>
      </c>
      <c r="BM13" s="192" t="str">
        <f t="shared" si="15"/>
        <v/>
      </c>
      <c r="BN13" s="192" t="str">
        <f t="shared" si="16"/>
        <v/>
      </c>
      <c r="BO13" s="192" t="str">
        <f t="shared" si="17"/>
        <v/>
      </c>
      <c r="BP13" s="192" t="str">
        <f t="shared" si="18"/>
        <v/>
      </c>
      <c r="BQ13" s="192" t="str">
        <f t="shared" si="19"/>
        <v/>
      </c>
      <c r="BR13" s="66" t="str">
        <f t="shared" si="20"/>
        <v/>
      </c>
      <c r="BS13" s="56">
        <f t="shared" si="21"/>
        <v>0</v>
      </c>
      <c r="BT13" s="56">
        <f t="shared" si="22"/>
        <v>0</v>
      </c>
      <c r="BU13" s="56" t="e" cm="1">
        <f t="array" aca="1" ref="BU13" ca="1">_xlfn.IFS(BS13&lt;KKTP!$K$3,"perlu bimbingan dalam ",BS13&lt;=KKTP!$L$3,"baik dalam ",BS13&gt;KKTP!$L$3,"sangat baik dalam ")</f>
        <v>#NAME?</v>
      </c>
      <c r="BV13" s="56" t="e" cm="1">
        <f t="array" aca="1" ref="BV13" ca="1">_xlfn.IFS(BT13&lt;KKTP!$K$3,"perlu bimbingan dalam ",BT13&lt;=KKTP!$L$3,"baik dalam ",BT13&gt;KKTP!$L$3,"sangat baik dalam ")</f>
        <v>#NAME?</v>
      </c>
      <c r="BW13" s="56" t="e">
        <f t="shared" si="74"/>
        <v>#N/A</v>
      </c>
      <c r="BX13" s="56" t="e">
        <f t="shared" si="75"/>
        <v>#N/A</v>
      </c>
      <c r="BY13" s="56" t="e">
        <f t="shared" ca="1" si="76"/>
        <v>#NAME?</v>
      </c>
      <c r="BZ13" s="192" t="str">
        <f t="shared" si="77"/>
        <v/>
      </c>
      <c r="CA13" s="192" t="str">
        <f t="shared" si="23"/>
        <v/>
      </c>
      <c r="CB13" s="192" t="str">
        <f t="shared" si="24"/>
        <v/>
      </c>
      <c r="CC13" s="192" t="str">
        <f t="shared" si="25"/>
        <v/>
      </c>
      <c r="CD13" s="192" t="str">
        <f t="shared" si="26"/>
        <v/>
      </c>
      <c r="CE13" s="192" t="str">
        <f t="shared" si="27"/>
        <v/>
      </c>
      <c r="CF13" s="192" t="str">
        <f t="shared" si="28"/>
        <v/>
      </c>
      <c r="CG13" s="192" t="str">
        <f t="shared" si="29"/>
        <v/>
      </c>
      <c r="CH13" s="192" t="str">
        <f t="shared" si="30"/>
        <v/>
      </c>
      <c r="CI13" s="192" t="str">
        <f t="shared" si="31"/>
        <v/>
      </c>
      <c r="CJ13" s="66" t="str">
        <f t="shared" si="32"/>
        <v/>
      </c>
      <c r="CK13" s="56">
        <f t="shared" si="33"/>
        <v>0</v>
      </c>
      <c r="CL13" s="56">
        <f t="shared" si="34"/>
        <v>0</v>
      </c>
      <c r="CM13" s="56" t="e" cm="1">
        <f t="array" aca="1" ref="CM13" ca="1">_xlfn.IFS(CK13&lt;KKTP!$K$3,"perlu bimbingan dalam ",CK13&lt;=KKTP!$L$3,"baik dalam ",CK13&gt;KKTP!$L$3,"sangat baik dalam ")</f>
        <v>#NAME?</v>
      </c>
      <c r="CN13" s="56" t="e" cm="1">
        <f t="array" aca="1" ref="CN13" ca="1">_xlfn.IFS(CL13&lt;KKTP!$K$3,"perlu bimbingan dalam ",CL13&lt;=KKTP!$L$3,"baik dalam ",CL13&gt;KKTP!$L$3,"sangat baik dalam ")</f>
        <v>#NAME?</v>
      </c>
      <c r="CO13" s="56" t="e">
        <f t="shared" si="78"/>
        <v>#N/A</v>
      </c>
      <c r="CP13" s="56" t="e">
        <f t="shared" si="79"/>
        <v>#N/A</v>
      </c>
      <c r="CQ13" s="56" t="e">
        <f t="shared" ca="1" si="80"/>
        <v>#NAME?</v>
      </c>
      <c r="CR13" s="192" t="str">
        <f t="shared" si="81"/>
        <v/>
      </c>
      <c r="CS13" s="192" t="str">
        <f t="shared" si="35"/>
        <v/>
      </c>
      <c r="CT13" s="192" t="str">
        <f t="shared" si="36"/>
        <v/>
      </c>
      <c r="CU13" s="192" t="str">
        <f t="shared" si="37"/>
        <v/>
      </c>
      <c r="CV13" s="192" t="str">
        <f t="shared" si="38"/>
        <v/>
      </c>
      <c r="CW13" s="192" t="str">
        <f t="shared" si="39"/>
        <v/>
      </c>
      <c r="CX13" s="192" t="str">
        <f t="shared" si="40"/>
        <v/>
      </c>
      <c r="CY13" s="192" t="str">
        <f t="shared" si="41"/>
        <v/>
      </c>
      <c r="CZ13" s="192" t="str">
        <f t="shared" si="42"/>
        <v/>
      </c>
      <c r="DA13" s="192" t="str">
        <f t="shared" si="43"/>
        <v/>
      </c>
      <c r="DB13" s="66" t="str">
        <f t="shared" si="44"/>
        <v/>
      </c>
      <c r="DC13" s="56">
        <f t="shared" si="45"/>
        <v>0</v>
      </c>
      <c r="DD13" s="56">
        <f t="shared" si="46"/>
        <v>0</v>
      </c>
      <c r="DE13" s="56" t="e" cm="1">
        <f t="array" aca="1" ref="DE13" ca="1">_xlfn.IFS(DC13&lt;KKTP!$K$3,"perlu bimbingan dalam ",DC13&lt;=KKTP!$L$3,"baik dalam ",DC13&gt;KKTP!$L$3,"sangat baik dalam ")</f>
        <v>#NAME?</v>
      </c>
      <c r="DF13" s="56" t="e" cm="1">
        <f t="array" aca="1" ref="DF13" ca="1">_xlfn.IFS(DD13&lt;KKTP!$K$3,"perlu bimbingan dalam ",DD13&lt;=KKTP!$L$3,"baik dalam ",DD13&gt;KKTP!$L$3,"sangat baik dalam ")</f>
        <v>#NAME?</v>
      </c>
      <c r="DG13" s="56" t="e">
        <f t="shared" si="82"/>
        <v>#N/A</v>
      </c>
      <c r="DH13" s="56" t="e">
        <f t="shared" si="83"/>
        <v>#N/A</v>
      </c>
      <c r="DI13" s="56" t="e">
        <f t="shared" ca="1" si="84"/>
        <v>#NAME?</v>
      </c>
      <c r="DJ13" s="56" t="e" cm="1">
        <f t="array" aca="1" ref="DJ13" ca="1">_xlfn.IFS(DL13="Islam",1,DL13="Kristen",2,DL13="Katholik",3,DL13="Hindu",4,DL13="Budha",5)</f>
        <v>#NAME?</v>
      </c>
      <c r="DK13" s="201" t="str" cm="1">
        <f t="array" aca="1" ref="DK13" ca="1">IFERROR(_xlfn.IFS(DJ13=1,AO13,DJ13=2,BG13,DJ13=3,BY13,DJ13=4,CQ13,DJ13=5,DI13),"")</f>
        <v/>
      </c>
      <c r="DL13" s="126" t="str">
        <f>IFERROR(SISWA!G16,"")</f>
        <v>Islam</v>
      </c>
    </row>
    <row r="14" spans="1:116" ht="15">
      <c r="A14" s="237" t="s">
        <v>356</v>
      </c>
      <c r="B14" s="59">
        <v>10</v>
      </c>
      <c r="C14" s="126" t="str">
        <f>IFERROR(SISWA!C17,"")</f>
        <v>ARKA</v>
      </c>
      <c r="D14" s="189" t="str">
        <f>IF('[1]nilai Pend Agama'!C17=0,"",'[1]nilai Pend Agama'!C17)</f>
        <v/>
      </c>
      <c r="E14" s="189" t="str">
        <f>IF('[1]nilai Pend Agama'!D17=0,"",'[1]nilai Pend Agama'!D17)</f>
        <v/>
      </c>
      <c r="F14" s="189" t="str">
        <f>IF('[1]nilai Pend Agama'!E17=0,"",'[1]nilai Pend Agama'!E17)</f>
        <v/>
      </c>
      <c r="G14" s="189" t="str">
        <f>IF('[1]nilai Pend Agama'!F17=0,"",'[1]nilai Pend Agama'!F17)</f>
        <v/>
      </c>
      <c r="H14" s="189" t="str">
        <f>IF('[1]nilai Pend Agama'!G17=0,"",'[1]nilai Pend Agama'!G17)</f>
        <v/>
      </c>
      <c r="I14" s="189" t="str">
        <f>IF('[1]nilai Pend Agama'!H17=0,"",'[1]nilai Pend Agama'!H17)</f>
        <v/>
      </c>
      <c r="J14" s="189" t="str">
        <f>IF('[1]nilai Pend Agama'!I17=0,"",'[1]nilai Pend Agama'!I17)</f>
        <v/>
      </c>
      <c r="K14" s="189" t="str">
        <f>IF('[1]nilai Pend Agama'!J17=0,"",'[1]nilai Pend Agama'!J17)</f>
        <v/>
      </c>
      <c r="L14" s="189" t="str">
        <f>IF('[1]nilai Pend Agama'!K17=0,"",'[1]nilai Pend Agama'!K17)</f>
        <v/>
      </c>
      <c r="M14" s="189" t="str">
        <f>IF('[1]nilai Pend Agama'!L17=0,"",'[1]nilai Pend Agama'!L17)</f>
        <v/>
      </c>
      <c r="N14" s="189" t="str">
        <f>IF('[1]nilai Pend Agama'!M17=0,"",'[1]nilai Pend Agama'!M17)</f>
        <v/>
      </c>
      <c r="O14" s="189" t="str">
        <f>IF('[1]nilai Pend Agama'!N17=0,"",'[1]nilai Pend Agama'!N17)</f>
        <v/>
      </c>
      <c r="P14" s="189" t="str">
        <f>IF('[1]nilai Pend Agama'!O17=0,"",'[1]nilai Pend Agama'!O17)</f>
        <v/>
      </c>
      <c r="Q14" s="189" t="str">
        <f>IF('[1]nilai Pend Agama'!P17=0,"",'[1]nilai Pend Agama'!P17)</f>
        <v/>
      </c>
      <c r="R14" s="189" t="str">
        <f>IF('[1]nilai Pend Agama'!Q17=0,"",'[1]nilai Pend Agama'!Q17)</f>
        <v/>
      </c>
      <c r="S14" s="189" t="str">
        <f>IF('[1]nilai Pend Agama'!R17=0,"",'[1]nilai Pend Agama'!R17)</f>
        <v/>
      </c>
      <c r="T14" s="189" t="str">
        <f>IF('[1]nilai Pend Agama'!S17=0,"",'[1]nilai Pend Agama'!S17)</f>
        <v/>
      </c>
      <c r="U14" s="189" t="str">
        <f>IF('[1]nilai Pend Agama'!T17=0,"",'[1]nilai Pend Agama'!T17)</f>
        <v/>
      </c>
      <c r="V14" s="189" t="str">
        <f>IF('[1]nilai Pend Agama'!U17=0,"",'[1]nilai Pend Agama'!U17)</f>
        <v/>
      </c>
      <c r="W14" s="189" t="str">
        <f>IF('[1]nilai Pend Agama'!V17=0,"",'[1]nilai Pend Agama'!V17)</f>
        <v/>
      </c>
      <c r="X14" s="60" t="str">
        <f t="shared" si="47"/>
        <v/>
      </c>
      <c r="Y14" s="60" t="str">
        <f t="shared" si="48"/>
        <v/>
      </c>
      <c r="Z14" s="60" t="str">
        <f t="shared" si="49"/>
        <v/>
      </c>
      <c r="AA14" s="60" t="str">
        <f t="shared" si="50"/>
        <v/>
      </c>
      <c r="AB14" s="60" t="str">
        <f t="shared" si="51"/>
        <v/>
      </c>
      <c r="AC14" s="60" t="str">
        <f t="shared" si="1"/>
        <v/>
      </c>
      <c r="AD14" s="60" t="str">
        <f t="shared" si="52"/>
        <v/>
      </c>
      <c r="AE14" s="60" t="str">
        <f t="shared" si="53"/>
        <v/>
      </c>
      <c r="AF14" s="60" t="str">
        <f t="shared" si="54"/>
        <v/>
      </c>
      <c r="AG14" s="155" t="str">
        <f t="shared" si="55"/>
        <v/>
      </c>
      <c r="AH14" s="66" t="str">
        <f t="shared" si="2"/>
        <v/>
      </c>
      <c r="AI14" s="56">
        <f t="shared" si="3"/>
        <v>0</v>
      </c>
      <c r="AJ14" s="56">
        <f t="shared" si="4"/>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5"/>
        <v>#N/A</v>
      </c>
      <c r="AN14" s="56" t="e">
        <f t="shared" si="6"/>
        <v>#N/A</v>
      </c>
      <c r="AO14" s="56" t="e">
        <f t="shared" ca="1" si="56"/>
        <v>#NAME?</v>
      </c>
      <c r="AP14" s="192" t="str">
        <f t="shared" si="57"/>
        <v/>
      </c>
      <c r="AQ14" s="192" t="str">
        <f t="shared" si="58"/>
        <v/>
      </c>
      <c r="AR14" s="192" t="str">
        <f t="shared" si="59"/>
        <v/>
      </c>
      <c r="AS14" s="192" t="str">
        <f t="shared" si="60"/>
        <v/>
      </c>
      <c r="AT14" s="192" t="str">
        <f t="shared" si="61"/>
        <v/>
      </c>
      <c r="AU14" s="192" t="str">
        <f t="shared" si="62"/>
        <v/>
      </c>
      <c r="AV14" s="192" t="str">
        <f t="shared" si="63"/>
        <v/>
      </c>
      <c r="AW14" s="192" t="str">
        <f t="shared" si="64"/>
        <v/>
      </c>
      <c r="AX14" s="192" t="str">
        <f t="shared" si="65"/>
        <v/>
      </c>
      <c r="AY14" s="192" t="str">
        <f t="shared" si="66"/>
        <v/>
      </c>
      <c r="AZ14" s="66" t="str">
        <f t="shared" si="67"/>
        <v/>
      </c>
      <c r="BA14" s="56">
        <f t="shared" si="68"/>
        <v>0</v>
      </c>
      <c r="BB14" s="56">
        <f t="shared" si="69"/>
        <v>0</v>
      </c>
      <c r="BC14" s="56" t="e" cm="1">
        <f t="array" aca="1" ref="BC14" ca="1">_xlfn.IFS(BA14&lt;KKTP!$K$3,"perlu bimbingan dalam ",BA14&lt;=KKTP!$L$3,"baik dalam ",BA14&gt;KKTP!$L$3,"sangat baik dalam ")</f>
        <v>#NAME?</v>
      </c>
      <c r="BD14" s="56" t="e" cm="1">
        <f t="array" aca="1" ref="BD14" ca="1">_xlfn.IFS(BB14&lt;KKTP!$K$3,"perlu bimbingan dalam ",BB14&lt;=KKTP!$L$3,"baik dalam ",BB14&gt;KKTP!$L$3,"sangat baik dalam ")</f>
        <v>#NAME?</v>
      </c>
      <c r="BE14" s="56" t="e">
        <f t="shared" si="70"/>
        <v>#N/A</v>
      </c>
      <c r="BF14" s="56" t="e">
        <f t="shared" si="71"/>
        <v>#N/A</v>
      </c>
      <c r="BG14" s="56" t="e">
        <f t="shared" ca="1" si="72"/>
        <v>#NAME?</v>
      </c>
      <c r="BH14" s="192" t="str">
        <f t="shared" si="73"/>
        <v/>
      </c>
      <c r="BI14" s="192" t="str">
        <f t="shared" si="11"/>
        <v/>
      </c>
      <c r="BJ14" s="192" t="str">
        <f t="shared" si="12"/>
        <v/>
      </c>
      <c r="BK14" s="192" t="str">
        <f t="shared" si="13"/>
        <v/>
      </c>
      <c r="BL14" s="192" t="str">
        <f t="shared" si="14"/>
        <v/>
      </c>
      <c r="BM14" s="192" t="str">
        <f t="shared" si="15"/>
        <v/>
      </c>
      <c r="BN14" s="192" t="str">
        <f t="shared" si="16"/>
        <v/>
      </c>
      <c r="BO14" s="192" t="str">
        <f t="shared" si="17"/>
        <v/>
      </c>
      <c r="BP14" s="192" t="str">
        <f t="shared" si="18"/>
        <v/>
      </c>
      <c r="BQ14" s="192" t="str">
        <f t="shared" si="19"/>
        <v/>
      </c>
      <c r="BR14" s="66" t="str">
        <f t="shared" si="20"/>
        <v/>
      </c>
      <c r="BS14" s="56">
        <f t="shared" si="21"/>
        <v>0</v>
      </c>
      <c r="BT14" s="56">
        <f t="shared" si="22"/>
        <v>0</v>
      </c>
      <c r="BU14" s="56" t="e" cm="1">
        <f t="array" aca="1" ref="BU14" ca="1">_xlfn.IFS(BS14&lt;KKTP!$K$3,"perlu bimbingan dalam ",BS14&lt;=KKTP!$L$3,"baik dalam ",BS14&gt;KKTP!$L$3,"sangat baik dalam ")</f>
        <v>#NAME?</v>
      </c>
      <c r="BV14" s="56" t="e" cm="1">
        <f t="array" aca="1" ref="BV14" ca="1">_xlfn.IFS(BT14&lt;KKTP!$K$3,"perlu bimbingan dalam ",BT14&lt;=KKTP!$L$3,"baik dalam ",BT14&gt;KKTP!$L$3,"sangat baik dalam ")</f>
        <v>#NAME?</v>
      </c>
      <c r="BW14" s="56" t="e">
        <f t="shared" si="74"/>
        <v>#N/A</v>
      </c>
      <c r="BX14" s="56" t="e">
        <f t="shared" si="75"/>
        <v>#N/A</v>
      </c>
      <c r="BY14" s="56" t="e">
        <f t="shared" ca="1" si="76"/>
        <v>#NAME?</v>
      </c>
      <c r="BZ14" s="192" t="str">
        <f t="shared" si="77"/>
        <v/>
      </c>
      <c r="CA14" s="192" t="str">
        <f t="shared" si="23"/>
        <v/>
      </c>
      <c r="CB14" s="192" t="str">
        <f t="shared" si="24"/>
        <v/>
      </c>
      <c r="CC14" s="192" t="str">
        <f t="shared" si="25"/>
        <v/>
      </c>
      <c r="CD14" s="192" t="str">
        <f t="shared" si="26"/>
        <v/>
      </c>
      <c r="CE14" s="192" t="str">
        <f t="shared" si="27"/>
        <v/>
      </c>
      <c r="CF14" s="192" t="str">
        <f t="shared" si="28"/>
        <v/>
      </c>
      <c r="CG14" s="192" t="str">
        <f t="shared" si="29"/>
        <v/>
      </c>
      <c r="CH14" s="192" t="str">
        <f t="shared" si="30"/>
        <v/>
      </c>
      <c r="CI14" s="192" t="str">
        <f t="shared" si="31"/>
        <v/>
      </c>
      <c r="CJ14" s="66" t="str">
        <f t="shared" si="32"/>
        <v/>
      </c>
      <c r="CK14" s="56">
        <f t="shared" si="33"/>
        <v>0</v>
      </c>
      <c r="CL14" s="56">
        <f t="shared" si="34"/>
        <v>0</v>
      </c>
      <c r="CM14" s="56" t="e" cm="1">
        <f t="array" aca="1" ref="CM14" ca="1">_xlfn.IFS(CK14&lt;KKTP!$K$3,"perlu bimbingan dalam ",CK14&lt;=KKTP!$L$3,"baik dalam ",CK14&gt;KKTP!$L$3,"sangat baik dalam ")</f>
        <v>#NAME?</v>
      </c>
      <c r="CN14" s="56" t="e" cm="1">
        <f t="array" aca="1" ref="CN14" ca="1">_xlfn.IFS(CL14&lt;KKTP!$K$3,"perlu bimbingan dalam ",CL14&lt;=KKTP!$L$3,"baik dalam ",CL14&gt;KKTP!$L$3,"sangat baik dalam ")</f>
        <v>#NAME?</v>
      </c>
      <c r="CO14" s="56" t="e">
        <f t="shared" si="78"/>
        <v>#N/A</v>
      </c>
      <c r="CP14" s="56" t="e">
        <f t="shared" si="79"/>
        <v>#N/A</v>
      </c>
      <c r="CQ14" s="56" t="e">
        <f t="shared" ca="1" si="80"/>
        <v>#NAME?</v>
      </c>
      <c r="CR14" s="192" t="str">
        <f t="shared" si="81"/>
        <v/>
      </c>
      <c r="CS14" s="192" t="str">
        <f t="shared" si="35"/>
        <v/>
      </c>
      <c r="CT14" s="192" t="str">
        <f t="shared" si="36"/>
        <v/>
      </c>
      <c r="CU14" s="192" t="str">
        <f t="shared" si="37"/>
        <v/>
      </c>
      <c r="CV14" s="192" t="str">
        <f t="shared" si="38"/>
        <v/>
      </c>
      <c r="CW14" s="192" t="str">
        <f t="shared" si="39"/>
        <v/>
      </c>
      <c r="CX14" s="192" t="str">
        <f t="shared" si="40"/>
        <v/>
      </c>
      <c r="CY14" s="192" t="str">
        <f t="shared" si="41"/>
        <v/>
      </c>
      <c r="CZ14" s="192" t="str">
        <f t="shared" si="42"/>
        <v/>
      </c>
      <c r="DA14" s="192" t="str">
        <f t="shared" si="43"/>
        <v/>
      </c>
      <c r="DB14" s="66" t="str">
        <f t="shared" si="44"/>
        <v/>
      </c>
      <c r="DC14" s="56">
        <f t="shared" si="45"/>
        <v>0</v>
      </c>
      <c r="DD14" s="56">
        <f t="shared" si="46"/>
        <v>0</v>
      </c>
      <c r="DE14" s="56" t="e" cm="1">
        <f t="array" aca="1" ref="DE14" ca="1">_xlfn.IFS(DC14&lt;KKTP!$K$3,"perlu bimbingan dalam ",DC14&lt;=KKTP!$L$3,"baik dalam ",DC14&gt;KKTP!$L$3,"sangat baik dalam ")</f>
        <v>#NAME?</v>
      </c>
      <c r="DF14" s="56" t="e" cm="1">
        <f t="array" aca="1" ref="DF14" ca="1">_xlfn.IFS(DD14&lt;KKTP!$K$3,"perlu bimbingan dalam ",DD14&lt;=KKTP!$L$3,"baik dalam ",DD14&gt;KKTP!$L$3,"sangat baik dalam ")</f>
        <v>#NAME?</v>
      </c>
      <c r="DG14" s="56" t="e">
        <f t="shared" si="82"/>
        <v>#N/A</v>
      </c>
      <c r="DH14" s="56" t="e">
        <f t="shared" si="83"/>
        <v>#N/A</v>
      </c>
      <c r="DI14" s="56" t="e">
        <f t="shared" ca="1" si="84"/>
        <v>#NAME?</v>
      </c>
      <c r="DJ14" s="56" t="e" cm="1">
        <f t="array" aca="1" ref="DJ14" ca="1">_xlfn.IFS(DL14="Islam",1,DL14="Kristen",2,DL14="Katholik",3,DL14="Hindu",4,DL14="Budha",5)</f>
        <v>#NAME?</v>
      </c>
      <c r="DK14" s="201" t="str" cm="1">
        <f t="array" aca="1" ref="DK14" ca="1">IFERROR(_xlfn.IFS(DJ14=1,AO14,DJ14=2,BG14,DJ14=3,BY14,DJ14=4,CQ14,DJ14=5,DI14),"")</f>
        <v/>
      </c>
      <c r="DL14" s="126" t="str">
        <f>IFERROR(SISWA!G17,"")</f>
        <v>Islam</v>
      </c>
    </row>
    <row r="15" spans="1:116" ht="15">
      <c r="A15" s="237" t="s">
        <v>98</v>
      </c>
      <c r="B15" s="59">
        <v>11</v>
      </c>
      <c r="C15" s="126" t="str">
        <f>IFERROR(SISWA!C18,"")</f>
        <v>SABIL</v>
      </c>
      <c r="D15" s="189" t="str">
        <f>IF('[1]nilai Pend Agama'!C18=0,"",'[1]nilai Pend Agama'!C18)</f>
        <v/>
      </c>
      <c r="E15" s="189" t="str">
        <f>IF('[1]nilai Pend Agama'!D18=0,"",'[1]nilai Pend Agama'!D18)</f>
        <v/>
      </c>
      <c r="F15" s="189" t="str">
        <f>IF('[1]nilai Pend Agama'!E18=0,"",'[1]nilai Pend Agama'!E18)</f>
        <v/>
      </c>
      <c r="G15" s="189" t="str">
        <f>IF('[1]nilai Pend Agama'!F18=0,"",'[1]nilai Pend Agama'!F18)</f>
        <v/>
      </c>
      <c r="H15" s="189" t="str">
        <f>IF('[1]nilai Pend Agama'!G18=0,"",'[1]nilai Pend Agama'!G18)</f>
        <v/>
      </c>
      <c r="I15" s="189" t="str">
        <f>IF('[1]nilai Pend Agama'!H18=0,"",'[1]nilai Pend Agama'!H18)</f>
        <v/>
      </c>
      <c r="J15" s="189" t="str">
        <f>IF('[1]nilai Pend Agama'!I18=0,"",'[1]nilai Pend Agama'!I18)</f>
        <v/>
      </c>
      <c r="K15" s="189" t="str">
        <f>IF('[1]nilai Pend Agama'!J18=0,"",'[1]nilai Pend Agama'!J18)</f>
        <v/>
      </c>
      <c r="L15" s="189" t="str">
        <f>IF('[1]nilai Pend Agama'!K18=0,"",'[1]nilai Pend Agama'!K18)</f>
        <v/>
      </c>
      <c r="M15" s="189" t="str">
        <f>IF('[1]nilai Pend Agama'!L18=0,"",'[1]nilai Pend Agama'!L18)</f>
        <v/>
      </c>
      <c r="N15" s="189" t="str">
        <f>IF('[1]nilai Pend Agama'!M18=0,"",'[1]nilai Pend Agama'!M18)</f>
        <v/>
      </c>
      <c r="O15" s="189" t="str">
        <f>IF('[1]nilai Pend Agama'!N18=0,"",'[1]nilai Pend Agama'!N18)</f>
        <v/>
      </c>
      <c r="P15" s="189" t="str">
        <f>IF('[1]nilai Pend Agama'!O18=0,"",'[1]nilai Pend Agama'!O18)</f>
        <v/>
      </c>
      <c r="Q15" s="189" t="str">
        <f>IF('[1]nilai Pend Agama'!P18=0,"",'[1]nilai Pend Agama'!P18)</f>
        <v/>
      </c>
      <c r="R15" s="189" t="str">
        <f>IF('[1]nilai Pend Agama'!Q18=0,"",'[1]nilai Pend Agama'!Q18)</f>
        <v/>
      </c>
      <c r="S15" s="189" t="str">
        <f>IF('[1]nilai Pend Agama'!R18=0,"",'[1]nilai Pend Agama'!R18)</f>
        <v/>
      </c>
      <c r="T15" s="189" t="str">
        <f>IF('[1]nilai Pend Agama'!S18=0,"",'[1]nilai Pend Agama'!S18)</f>
        <v/>
      </c>
      <c r="U15" s="189" t="str">
        <f>IF('[1]nilai Pend Agama'!T18=0,"",'[1]nilai Pend Agama'!T18)</f>
        <v/>
      </c>
      <c r="V15" s="189" t="str">
        <f>IF('[1]nilai Pend Agama'!U18=0,"",'[1]nilai Pend Agama'!U18)</f>
        <v/>
      </c>
      <c r="W15" s="189" t="str">
        <f>IF('[1]nilai Pend Agama'!V18=0,"",'[1]nilai Pend Agama'!V18)</f>
        <v/>
      </c>
      <c r="X15" s="60" t="str">
        <f t="shared" si="47"/>
        <v/>
      </c>
      <c r="Y15" s="60" t="str">
        <f t="shared" si="48"/>
        <v/>
      </c>
      <c r="Z15" s="60" t="str">
        <f t="shared" si="49"/>
        <v/>
      </c>
      <c r="AA15" s="60" t="str">
        <f t="shared" si="50"/>
        <v/>
      </c>
      <c r="AB15" s="60" t="str">
        <f t="shared" si="51"/>
        <v/>
      </c>
      <c r="AC15" s="60" t="str">
        <f t="shared" si="1"/>
        <v/>
      </c>
      <c r="AD15" s="60" t="str">
        <f t="shared" si="52"/>
        <v/>
      </c>
      <c r="AE15" s="60" t="str">
        <f t="shared" si="53"/>
        <v/>
      </c>
      <c r="AF15" s="60" t="str">
        <f t="shared" si="54"/>
        <v/>
      </c>
      <c r="AG15" s="155" t="str">
        <f t="shared" si="55"/>
        <v/>
      </c>
      <c r="AH15" s="66" t="str">
        <f t="shared" si="2"/>
        <v/>
      </c>
      <c r="AI15" s="56">
        <f t="shared" si="3"/>
        <v>0</v>
      </c>
      <c r="AJ15" s="56">
        <f t="shared" si="4"/>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5"/>
        <v>#N/A</v>
      </c>
      <c r="AN15" s="56" t="e">
        <f t="shared" si="6"/>
        <v>#N/A</v>
      </c>
      <c r="AO15" s="56" t="e">
        <f t="shared" ca="1" si="56"/>
        <v>#NAME?</v>
      </c>
      <c r="AP15" s="192" t="str">
        <f t="shared" si="57"/>
        <v/>
      </c>
      <c r="AQ15" s="192" t="str">
        <f t="shared" si="58"/>
        <v/>
      </c>
      <c r="AR15" s="192" t="str">
        <f t="shared" si="59"/>
        <v/>
      </c>
      <c r="AS15" s="192" t="str">
        <f t="shared" si="60"/>
        <v/>
      </c>
      <c r="AT15" s="192" t="str">
        <f t="shared" si="61"/>
        <v/>
      </c>
      <c r="AU15" s="192" t="str">
        <f t="shared" si="62"/>
        <v/>
      </c>
      <c r="AV15" s="192" t="str">
        <f t="shared" si="63"/>
        <v/>
      </c>
      <c r="AW15" s="192" t="str">
        <f t="shared" si="64"/>
        <v/>
      </c>
      <c r="AX15" s="192" t="str">
        <f t="shared" si="65"/>
        <v/>
      </c>
      <c r="AY15" s="192" t="str">
        <f t="shared" si="66"/>
        <v/>
      </c>
      <c r="AZ15" s="66" t="str">
        <f t="shared" si="67"/>
        <v/>
      </c>
      <c r="BA15" s="56">
        <f t="shared" si="68"/>
        <v>0</v>
      </c>
      <c r="BB15" s="56">
        <f t="shared" si="69"/>
        <v>0</v>
      </c>
      <c r="BC15" s="56" t="e" cm="1">
        <f t="array" aca="1" ref="BC15" ca="1">_xlfn.IFS(BA15&lt;KKTP!$K$3,"perlu bimbingan dalam ",BA15&lt;=KKTP!$L$3,"baik dalam ",BA15&gt;KKTP!$L$3,"sangat baik dalam ")</f>
        <v>#NAME?</v>
      </c>
      <c r="BD15" s="56" t="e" cm="1">
        <f t="array" aca="1" ref="BD15" ca="1">_xlfn.IFS(BB15&lt;KKTP!$K$3,"perlu bimbingan dalam ",BB15&lt;=KKTP!$L$3,"baik dalam ",BB15&gt;KKTP!$L$3,"sangat baik dalam ")</f>
        <v>#NAME?</v>
      </c>
      <c r="BE15" s="56" t="e">
        <f t="shared" si="70"/>
        <v>#N/A</v>
      </c>
      <c r="BF15" s="56" t="e">
        <f t="shared" si="71"/>
        <v>#N/A</v>
      </c>
      <c r="BG15" s="56" t="e">
        <f t="shared" ca="1" si="72"/>
        <v>#NAME?</v>
      </c>
      <c r="BH15" s="192" t="str">
        <f t="shared" si="73"/>
        <v/>
      </c>
      <c r="BI15" s="192" t="str">
        <f t="shared" si="11"/>
        <v/>
      </c>
      <c r="BJ15" s="192" t="str">
        <f t="shared" si="12"/>
        <v/>
      </c>
      <c r="BK15" s="192" t="str">
        <f t="shared" si="13"/>
        <v/>
      </c>
      <c r="BL15" s="192" t="str">
        <f t="shared" si="14"/>
        <v/>
      </c>
      <c r="BM15" s="192" t="str">
        <f t="shared" si="15"/>
        <v/>
      </c>
      <c r="BN15" s="192" t="str">
        <f t="shared" si="16"/>
        <v/>
      </c>
      <c r="BO15" s="192" t="str">
        <f t="shared" si="17"/>
        <v/>
      </c>
      <c r="BP15" s="192" t="str">
        <f t="shared" si="18"/>
        <v/>
      </c>
      <c r="BQ15" s="192" t="str">
        <f t="shared" si="19"/>
        <v/>
      </c>
      <c r="BR15" s="66" t="str">
        <f t="shared" si="20"/>
        <v/>
      </c>
      <c r="BS15" s="56">
        <f t="shared" si="21"/>
        <v>0</v>
      </c>
      <c r="BT15" s="56">
        <f t="shared" si="22"/>
        <v>0</v>
      </c>
      <c r="BU15" s="56" t="e" cm="1">
        <f t="array" aca="1" ref="BU15" ca="1">_xlfn.IFS(BS15&lt;KKTP!$K$3,"perlu bimbingan dalam ",BS15&lt;=KKTP!$L$3,"baik dalam ",BS15&gt;KKTP!$L$3,"sangat baik dalam ")</f>
        <v>#NAME?</v>
      </c>
      <c r="BV15" s="56" t="e" cm="1">
        <f t="array" aca="1" ref="BV15" ca="1">_xlfn.IFS(BT15&lt;KKTP!$K$3,"perlu bimbingan dalam ",BT15&lt;=KKTP!$L$3,"baik dalam ",BT15&gt;KKTP!$L$3,"sangat baik dalam ")</f>
        <v>#NAME?</v>
      </c>
      <c r="BW15" s="56" t="e">
        <f t="shared" si="74"/>
        <v>#N/A</v>
      </c>
      <c r="BX15" s="56" t="e">
        <f t="shared" si="75"/>
        <v>#N/A</v>
      </c>
      <c r="BY15" s="56" t="e">
        <f t="shared" ca="1" si="76"/>
        <v>#NAME?</v>
      </c>
      <c r="BZ15" s="192" t="str">
        <f t="shared" si="77"/>
        <v/>
      </c>
      <c r="CA15" s="192" t="str">
        <f t="shared" si="23"/>
        <v/>
      </c>
      <c r="CB15" s="192" t="str">
        <f t="shared" si="24"/>
        <v/>
      </c>
      <c r="CC15" s="192" t="str">
        <f t="shared" si="25"/>
        <v/>
      </c>
      <c r="CD15" s="192" t="str">
        <f t="shared" si="26"/>
        <v/>
      </c>
      <c r="CE15" s="192" t="str">
        <f t="shared" si="27"/>
        <v/>
      </c>
      <c r="CF15" s="192" t="str">
        <f t="shared" si="28"/>
        <v/>
      </c>
      <c r="CG15" s="192" t="str">
        <f t="shared" si="29"/>
        <v/>
      </c>
      <c r="CH15" s="192" t="str">
        <f t="shared" si="30"/>
        <v/>
      </c>
      <c r="CI15" s="192" t="str">
        <f t="shared" si="31"/>
        <v/>
      </c>
      <c r="CJ15" s="66" t="str">
        <f t="shared" si="32"/>
        <v/>
      </c>
      <c r="CK15" s="56">
        <f t="shared" si="33"/>
        <v>0</v>
      </c>
      <c r="CL15" s="56">
        <f t="shared" si="34"/>
        <v>0</v>
      </c>
      <c r="CM15" s="56" t="e" cm="1">
        <f t="array" aca="1" ref="CM15" ca="1">_xlfn.IFS(CK15&lt;KKTP!$K$3,"perlu bimbingan dalam ",CK15&lt;=KKTP!$L$3,"baik dalam ",CK15&gt;KKTP!$L$3,"sangat baik dalam ")</f>
        <v>#NAME?</v>
      </c>
      <c r="CN15" s="56" t="e" cm="1">
        <f t="array" aca="1" ref="CN15" ca="1">_xlfn.IFS(CL15&lt;KKTP!$K$3,"perlu bimbingan dalam ",CL15&lt;=KKTP!$L$3,"baik dalam ",CL15&gt;KKTP!$L$3,"sangat baik dalam ")</f>
        <v>#NAME?</v>
      </c>
      <c r="CO15" s="56" t="e">
        <f t="shared" si="78"/>
        <v>#N/A</v>
      </c>
      <c r="CP15" s="56" t="e">
        <f t="shared" si="79"/>
        <v>#N/A</v>
      </c>
      <c r="CQ15" s="56" t="e">
        <f t="shared" ca="1" si="80"/>
        <v>#NAME?</v>
      </c>
      <c r="CR15" s="192" t="str">
        <f t="shared" si="81"/>
        <v/>
      </c>
      <c r="CS15" s="192" t="str">
        <f t="shared" si="35"/>
        <v/>
      </c>
      <c r="CT15" s="192" t="str">
        <f t="shared" si="36"/>
        <v/>
      </c>
      <c r="CU15" s="192" t="str">
        <f t="shared" si="37"/>
        <v/>
      </c>
      <c r="CV15" s="192" t="str">
        <f t="shared" si="38"/>
        <v/>
      </c>
      <c r="CW15" s="192" t="str">
        <f t="shared" si="39"/>
        <v/>
      </c>
      <c r="CX15" s="192" t="str">
        <f t="shared" si="40"/>
        <v/>
      </c>
      <c r="CY15" s="192" t="str">
        <f t="shared" si="41"/>
        <v/>
      </c>
      <c r="CZ15" s="192" t="str">
        <f t="shared" si="42"/>
        <v/>
      </c>
      <c r="DA15" s="192" t="str">
        <f t="shared" si="43"/>
        <v/>
      </c>
      <c r="DB15" s="66" t="str">
        <f t="shared" si="44"/>
        <v/>
      </c>
      <c r="DC15" s="56">
        <f t="shared" si="45"/>
        <v>0</v>
      </c>
      <c r="DD15" s="56">
        <f t="shared" si="46"/>
        <v>0</v>
      </c>
      <c r="DE15" s="56" t="e" cm="1">
        <f t="array" aca="1" ref="DE15" ca="1">_xlfn.IFS(DC15&lt;KKTP!$K$3,"perlu bimbingan dalam ",DC15&lt;=KKTP!$L$3,"baik dalam ",DC15&gt;KKTP!$L$3,"sangat baik dalam ")</f>
        <v>#NAME?</v>
      </c>
      <c r="DF15" s="56" t="e" cm="1">
        <f t="array" aca="1" ref="DF15" ca="1">_xlfn.IFS(DD15&lt;KKTP!$K$3,"perlu bimbingan dalam ",DD15&lt;=KKTP!$L$3,"baik dalam ",DD15&gt;KKTP!$L$3,"sangat baik dalam ")</f>
        <v>#NAME?</v>
      </c>
      <c r="DG15" s="56" t="e">
        <f t="shared" si="82"/>
        <v>#N/A</v>
      </c>
      <c r="DH15" s="56" t="e">
        <f t="shared" si="83"/>
        <v>#N/A</v>
      </c>
      <c r="DI15" s="56" t="e">
        <f t="shared" ca="1" si="84"/>
        <v>#NAME?</v>
      </c>
      <c r="DJ15" s="56" t="e" cm="1">
        <f t="array" aca="1" ref="DJ15" ca="1">_xlfn.IFS(DL15="Islam",1,DL15="Kristen",2,DL15="Katholik",3,DL15="Hindu",4,DL15="Budha",5)</f>
        <v>#NAME?</v>
      </c>
      <c r="DK15" s="201" t="str" cm="1">
        <f t="array" aca="1" ref="DK15" ca="1">IFERROR(_xlfn.IFS(DJ15=1,AO15,DJ15=2,BG15,DJ15=3,BY15,DJ15=4,CQ15,DJ15=5,DI15),"")</f>
        <v/>
      </c>
      <c r="DL15" s="126" t="str">
        <f>IFERROR(SISWA!G18,"")</f>
        <v>Islam</v>
      </c>
    </row>
    <row r="16" spans="1:116" ht="15">
      <c r="A16" s="237" t="s">
        <v>357</v>
      </c>
      <c r="B16" s="59">
        <v>12</v>
      </c>
      <c r="C16" s="126" t="str">
        <f>IFERROR(SISWA!C19,"")</f>
        <v>FALISHA</v>
      </c>
      <c r="D16" s="189" t="str">
        <f>IF('[1]nilai Pend Agama'!C19=0,"",'[1]nilai Pend Agama'!C19)</f>
        <v/>
      </c>
      <c r="E16" s="189" t="str">
        <f>IF('[1]nilai Pend Agama'!D19=0,"",'[1]nilai Pend Agama'!D19)</f>
        <v/>
      </c>
      <c r="F16" s="189" t="str">
        <f>IF('[1]nilai Pend Agama'!E19=0,"",'[1]nilai Pend Agama'!E19)</f>
        <v/>
      </c>
      <c r="G16" s="189" t="str">
        <f>IF('[1]nilai Pend Agama'!F19=0,"",'[1]nilai Pend Agama'!F19)</f>
        <v/>
      </c>
      <c r="H16" s="189" t="str">
        <f>IF('[1]nilai Pend Agama'!G19=0,"",'[1]nilai Pend Agama'!G19)</f>
        <v/>
      </c>
      <c r="I16" s="189" t="str">
        <f>IF('[1]nilai Pend Agama'!H19=0,"",'[1]nilai Pend Agama'!H19)</f>
        <v/>
      </c>
      <c r="J16" s="189" t="str">
        <f>IF('[1]nilai Pend Agama'!I19=0,"",'[1]nilai Pend Agama'!I19)</f>
        <v/>
      </c>
      <c r="K16" s="189" t="str">
        <f>IF('[1]nilai Pend Agama'!J19=0,"",'[1]nilai Pend Agama'!J19)</f>
        <v/>
      </c>
      <c r="L16" s="189" t="str">
        <f>IF('[1]nilai Pend Agama'!K19=0,"",'[1]nilai Pend Agama'!K19)</f>
        <v/>
      </c>
      <c r="M16" s="189" t="str">
        <f>IF('[1]nilai Pend Agama'!L19=0,"",'[1]nilai Pend Agama'!L19)</f>
        <v/>
      </c>
      <c r="N16" s="189" t="str">
        <f>IF('[1]nilai Pend Agama'!M19=0,"",'[1]nilai Pend Agama'!M19)</f>
        <v/>
      </c>
      <c r="O16" s="189" t="str">
        <f>IF('[1]nilai Pend Agama'!N19=0,"",'[1]nilai Pend Agama'!N19)</f>
        <v/>
      </c>
      <c r="P16" s="189" t="str">
        <f>IF('[1]nilai Pend Agama'!O19=0,"",'[1]nilai Pend Agama'!O19)</f>
        <v/>
      </c>
      <c r="Q16" s="189" t="str">
        <f>IF('[1]nilai Pend Agama'!P19=0,"",'[1]nilai Pend Agama'!P19)</f>
        <v/>
      </c>
      <c r="R16" s="189" t="str">
        <f>IF('[1]nilai Pend Agama'!Q19=0,"",'[1]nilai Pend Agama'!Q19)</f>
        <v/>
      </c>
      <c r="S16" s="189" t="str">
        <f>IF('[1]nilai Pend Agama'!R19=0,"",'[1]nilai Pend Agama'!R19)</f>
        <v/>
      </c>
      <c r="T16" s="189" t="str">
        <f>IF('[1]nilai Pend Agama'!S19=0,"",'[1]nilai Pend Agama'!S19)</f>
        <v/>
      </c>
      <c r="U16" s="189" t="str">
        <f>IF('[1]nilai Pend Agama'!T19=0,"",'[1]nilai Pend Agama'!T19)</f>
        <v/>
      </c>
      <c r="V16" s="189" t="str">
        <f>IF('[1]nilai Pend Agama'!U19=0,"",'[1]nilai Pend Agama'!U19)</f>
        <v/>
      </c>
      <c r="W16" s="189" t="str">
        <f>IF('[1]nilai Pend Agama'!V19=0,"",'[1]nilai Pend Agama'!V19)</f>
        <v/>
      </c>
      <c r="X16" s="60" t="str">
        <f t="shared" si="47"/>
        <v/>
      </c>
      <c r="Y16" s="60" t="str">
        <f t="shared" si="48"/>
        <v/>
      </c>
      <c r="Z16" s="60" t="str">
        <f t="shared" si="49"/>
        <v/>
      </c>
      <c r="AA16" s="60" t="str">
        <f t="shared" si="50"/>
        <v/>
      </c>
      <c r="AB16" s="60" t="str">
        <f t="shared" si="51"/>
        <v/>
      </c>
      <c r="AC16" s="60" t="str">
        <f t="shared" si="1"/>
        <v/>
      </c>
      <c r="AD16" s="60" t="str">
        <f t="shared" si="52"/>
        <v/>
      </c>
      <c r="AE16" s="60" t="str">
        <f t="shared" si="53"/>
        <v/>
      </c>
      <c r="AF16" s="60" t="str">
        <f t="shared" si="54"/>
        <v/>
      </c>
      <c r="AG16" s="155" t="str">
        <f t="shared" si="55"/>
        <v/>
      </c>
      <c r="AH16" s="66" t="str">
        <f t="shared" si="2"/>
        <v/>
      </c>
      <c r="AI16" s="56">
        <f t="shared" si="3"/>
        <v>0</v>
      </c>
      <c r="AJ16" s="56">
        <f t="shared" si="4"/>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5"/>
        <v>#N/A</v>
      </c>
      <c r="AN16" s="56" t="e">
        <f t="shared" si="6"/>
        <v>#N/A</v>
      </c>
      <c r="AO16" s="56" t="e">
        <f t="shared" ca="1" si="56"/>
        <v>#NAME?</v>
      </c>
      <c r="AP16" s="192" t="str">
        <f t="shared" si="57"/>
        <v/>
      </c>
      <c r="AQ16" s="192" t="str">
        <f t="shared" si="58"/>
        <v/>
      </c>
      <c r="AR16" s="192" t="str">
        <f t="shared" si="59"/>
        <v/>
      </c>
      <c r="AS16" s="192" t="str">
        <f t="shared" si="60"/>
        <v/>
      </c>
      <c r="AT16" s="192" t="str">
        <f t="shared" si="61"/>
        <v/>
      </c>
      <c r="AU16" s="192" t="str">
        <f t="shared" si="62"/>
        <v/>
      </c>
      <c r="AV16" s="192" t="str">
        <f t="shared" si="63"/>
        <v/>
      </c>
      <c r="AW16" s="192" t="str">
        <f t="shared" si="64"/>
        <v/>
      </c>
      <c r="AX16" s="192" t="str">
        <f t="shared" si="65"/>
        <v/>
      </c>
      <c r="AY16" s="192" t="str">
        <f t="shared" si="66"/>
        <v/>
      </c>
      <c r="AZ16" s="66" t="str">
        <f t="shared" si="67"/>
        <v/>
      </c>
      <c r="BA16" s="56">
        <f t="shared" si="68"/>
        <v>0</v>
      </c>
      <c r="BB16" s="56">
        <f t="shared" si="69"/>
        <v>0</v>
      </c>
      <c r="BC16" s="56" t="e" cm="1">
        <f t="array" aca="1" ref="BC16" ca="1">_xlfn.IFS(BA16&lt;KKTP!$K$3,"perlu bimbingan dalam ",BA16&lt;=KKTP!$L$3,"baik dalam ",BA16&gt;KKTP!$L$3,"sangat baik dalam ")</f>
        <v>#NAME?</v>
      </c>
      <c r="BD16" s="56" t="e" cm="1">
        <f t="array" aca="1" ref="BD16" ca="1">_xlfn.IFS(BB16&lt;KKTP!$K$3,"perlu bimbingan dalam ",BB16&lt;=KKTP!$L$3,"baik dalam ",BB16&gt;KKTP!$L$3,"sangat baik dalam ")</f>
        <v>#NAME?</v>
      </c>
      <c r="BE16" s="56" t="e">
        <f t="shared" si="70"/>
        <v>#N/A</v>
      </c>
      <c r="BF16" s="56" t="e">
        <f t="shared" si="71"/>
        <v>#N/A</v>
      </c>
      <c r="BG16" s="56" t="e">
        <f t="shared" ca="1" si="72"/>
        <v>#NAME?</v>
      </c>
      <c r="BH16" s="192" t="str">
        <f t="shared" si="73"/>
        <v/>
      </c>
      <c r="BI16" s="192" t="str">
        <f t="shared" si="11"/>
        <v/>
      </c>
      <c r="BJ16" s="192" t="str">
        <f t="shared" si="12"/>
        <v/>
      </c>
      <c r="BK16" s="192" t="str">
        <f t="shared" si="13"/>
        <v/>
      </c>
      <c r="BL16" s="192" t="str">
        <f t="shared" si="14"/>
        <v/>
      </c>
      <c r="BM16" s="192" t="str">
        <f t="shared" si="15"/>
        <v/>
      </c>
      <c r="BN16" s="192" t="str">
        <f t="shared" si="16"/>
        <v/>
      </c>
      <c r="BO16" s="192" t="str">
        <f t="shared" si="17"/>
        <v/>
      </c>
      <c r="BP16" s="192" t="str">
        <f t="shared" si="18"/>
        <v/>
      </c>
      <c r="BQ16" s="192" t="str">
        <f t="shared" si="19"/>
        <v/>
      </c>
      <c r="BR16" s="66" t="str">
        <f t="shared" si="20"/>
        <v/>
      </c>
      <c r="BS16" s="56">
        <f t="shared" si="21"/>
        <v>0</v>
      </c>
      <c r="BT16" s="56">
        <f t="shared" si="22"/>
        <v>0</v>
      </c>
      <c r="BU16" s="56" t="e" cm="1">
        <f t="array" aca="1" ref="BU16" ca="1">_xlfn.IFS(BS16&lt;KKTP!$K$3,"perlu bimbingan dalam ",BS16&lt;=KKTP!$L$3,"baik dalam ",BS16&gt;KKTP!$L$3,"sangat baik dalam ")</f>
        <v>#NAME?</v>
      </c>
      <c r="BV16" s="56" t="e" cm="1">
        <f t="array" aca="1" ref="BV16" ca="1">_xlfn.IFS(BT16&lt;KKTP!$K$3,"perlu bimbingan dalam ",BT16&lt;=KKTP!$L$3,"baik dalam ",BT16&gt;KKTP!$L$3,"sangat baik dalam ")</f>
        <v>#NAME?</v>
      </c>
      <c r="BW16" s="56" t="e">
        <f t="shared" si="74"/>
        <v>#N/A</v>
      </c>
      <c r="BX16" s="56" t="e">
        <f t="shared" si="75"/>
        <v>#N/A</v>
      </c>
      <c r="BY16" s="56" t="e">
        <f t="shared" ca="1" si="76"/>
        <v>#NAME?</v>
      </c>
      <c r="BZ16" s="192" t="str">
        <f t="shared" si="77"/>
        <v/>
      </c>
      <c r="CA16" s="192" t="str">
        <f t="shared" si="23"/>
        <v/>
      </c>
      <c r="CB16" s="192" t="str">
        <f t="shared" si="24"/>
        <v/>
      </c>
      <c r="CC16" s="192" t="str">
        <f t="shared" si="25"/>
        <v/>
      </c>
      <c r="CD16" s="192" t="str">
        <f t="shared" si="26"/>
        <v/>
      </c>
      <c r="CE16" s="192" t="str">
        <f t="shared" si="27"/>
        <v/>
      </c>
      <c r="CF16" s="192" t="str">
        <f t="shared" si="28"/>
        <v/>
      </c>
      <c r="CG16" s="192" t="str">
        <f t="shared" si="29"/>
        <v/>
      </c>
      <c r="CH16" s="192" t="str">
        <f t="shared" si="30"/>
        <v/>
      </c>
      <c r="CI16" s="192" t="str">
        <f t="shared" si="31"/>
        <v/>
      </c>
      <c r="CJ16" s="66" t="str">
        <f t="shared" si="32"/>
        <v/>
      </c>
      <c r="CK16" s="56">
        <f t="shared" si="33"/>
        <v>0</v>
      </c>
      <c r="CL16" s="56">
        <f t="shared" si="34"/>
        <v>0</v>
      </c>
      <c r="CM16" s="56" t="e" cm="1">
        <f t="array" aca="1" ref="CM16" ca="1">_xlfn.IFS(CK16&lt;KKTP!$K$3,"perlu bimbingan dalam ",CK16&lt;=KKTP!$L$3,"baik dalam ",CK16&gt;KKTP!$L$3,"sangat baik dalam ")</f>
        <v>#NAME?</v>
      </c>
      <c r="CN16" s="56" t="e" cm="1">
        <f t="array" aca="1" ref="CN16" ca="1">_xlfn.IFS(CL16&lt;KKTP!$K$3,"perlu bimbingan dalam ",CL16&lt;=KKTP!$L$3,"baik dalam ",CL16&gt;KKTP!$L$3,"sangat baik dalam ")</f>
        <v>#NAME?</v>
      </c>
      <c r="CO16" s="56" t="e">
        <f t="shared" si="78"/>
        <v>#N/A</v>
      </c>
      <c r="CP16" s="56" t="e">
        <f t="shared" si="79"/>
        <v>#N/A</v>
      </c>
      <c r="CQ16" s="56" t="e">
        <f t="shared" ca="1" si="80"/>
        <v>#NAME?</v>
      </c>
      <c r="CR16" s="192" t="str">
        <f t="shared" si="81"/>
        <v/>
      </c>
      <c r="CS16" s="192" t="str">
        <f t="shared" si="35"/>
        <v/>
      </c>
      <c r="CT16" s="192" t="str">
        <f t="shared" si="36"/>
        <v/>
      </c>
      <c r="CU16" s="192" t="str">
        <f t="shared" si="37"/>
        <v/>
      </c>
      <c r="CV16" s="192" t="str">
        <f t="shared" si="38"/>
        <v/>
      </c>
      <c r="CW16" s="192" t="str">
        <f t="shared" si="39"/>
        <v/>
      </c>
      <c r="CX16" s="192" t="str">
        <f t="shared" si="40"/>
        <v/>
      </c>
      <c r="CY16" s="192" t="str">
        <f t="shared" si="41"/>
        <v/>
      </c>
      <c r="CZ16" s="192" t="str">
        <f t="shared" si="42"/>
        <v/>
      </c>
      <c r="DA16" s="192" t="str">
        <f t="shared" si="43"/>
        <v/>
      </c>
      <c r="DB16" s="66" t="str">
        <f t="shared" si="44"/>
        <v/>
      </c>
      <c r="DC16" s="56">
        <f t="shared" si="45"/>
        <v>0</v>
      </c>
      <c r="DD16" s="56">
        <f t="shared" si="46"/>
        <v>0</v>
      </c>
      <c r="DE16" s="56" t="e" cm="1">
        <f t="array" aca="1" ref="DE16" ca="1">_xlfn.IFS(DC16&lt;KKTP!$K$3,"perlu bimbingan dalam ",DC16&lt;=KKTP!$L$3,"baik dalam ",DC16&gt;KKTP!$L$3,"sangat baik dalam ")</f>
        <v>#NAME?</v>
      </c>
      <c r="DF16" s="56" t="e" cm="1">
        <f t="array" aca="1" ref="DF16" ca="1">_xlfn.IFS(DD16&lt;KKTP!$K$3,"perlu bimbingan dalam ",DD16&lt;=KKTP!$L$3,"baik dalam ",DD16&gt;KKTP!$L$3,"sangat baik dalam ")</f>
        <v>#NAME?</v>
      </c>
      <c r="DG16" s="56" t="e">
        <f t="shared" si="82"/>
        <v>#N/A</v>
      </c>
      <c r="DH16" s="56" t="e">
        <f t="shared" si="83"/>
        <v>#N/A</v>
      </c>
      <c r="DI16" s="56" t="e">
        <f t="shared" ca="1" si="84"/>
        <v>#NAME?</v>
      </c>
      <c r="DJ16" s="56" t="e" cm="1">
        <f t="array" aca="1" ref="DJ16" ca="1">_xlfn.IFS(DL16="Islam",1,DL16="Kristen",2,DL16="Katholik",3,DL16="Hindu",4,DL16="Budha",5)</f>
        <v>#NAME?</v>
      </c>
      <c r="DK16" s="201" t="str" cm="1">
        <f t="array" aca="1" ref="DK16" ca="1">IFERROR(_xlfn.IFS(DJ16=1,AO16,DJ16=2,BG16,DJ16=3,BY16,DJ16=4,CQ16,DJ16=5,DI16),"")</f>
        <v/>
      </c>
      <c r="DL16" s="126" t="str">
        <f>IFERROR(SISWA!G19,"")</f>
        <v>Islam</v>
      </c>
    </row>
    <row r="17" spans="1:116" ht="15">
      <c r="A17" s="237" t="str">
        <f>Mapel!C17</f>
        <v>Bahasa Daerah</v>
      </c>
      <c r="B17" s="59">
        <v>13</v>
      </c>
      <c r="C17" s="126" t="str">
        <f>IFERROR(SISWA!C20,"")</f>
        <v>RAFA</v>
      </c>
      <c r="D17" s="189" t="str">
        <f>IF('[1]nilai Pend Agama'!C20=0,"",'[1]nilai Pend Agama'!C20)</f>
        <v/>
      </c>
      <c r="E17" s="189" t="str">
        <f>IF('[1]nilai Pend Agama'!D20=0,"",'[1]nilai Pend Agama'!D20)</f>
        <v/>
      </c>
      <c r="F17" s="189" t="str">
        <f>IF('[1]nilai Pend Agama'!E20=0,"",'[1]nilai Pend Agama'!E20)</f>
        <v/>
      </c>
      <c r="G17" s="189" t="str">
        <f>IF('[1]nilai Pend Agama'!F20=0,"",'[1]nilai Pend Agama'!F20)</f>
        <v/>
      </c>
      <c r="H17" s="189" t="str">
        <f>IF('[1]nilai Pend Agama'!G20=0,"",'[1]nilai Pend Agama'!G20)</f>
        <v/>
      </c>
      <c r="I17" s="189" t="str">
        <f>IF('[1]nilai Pend Agama'!H20=0,"",'[1]nilai Pend Agama'!H20)</f>
        <v/>
      </c>
      <c r="J17" s="189" t="str">
        <f>IF('[1]nilai Pend Agama'!I20=0,"",'[1]nilai Pend Agama'!I20)</f>
        <v/>
      </c>
      <c r="K17" s="189" t="str">
        <f>IF('[1]nilai Pend Agama'!J20=0,"",'[1]nilai Pend Agama'!J20)</f>
        <v/>
      </c>
      <c r="L17" s="189" t="str">
        <f>IF('[1]nilai Pend Agama'!K20=0,"",'[1]nilai Pend Agama'!K20)</f>
        <v/>
      </c>
      <c r="M17" s="189" t="str">
        <f>IF('[1]nilai Pend Agama'!L20=0,"",'[1]nilai Pend Agama'!L20)</f>
        <v/>
      </c>
      <c r="N17" s="189" t="str">
        <f>IF('[1]nilai Pend Agama'!M20=0,"",'[1]nilai Pend Agama'!M20)</f>
        <v/>
      </c>
      <c r="O17" s="189" t="str">
        <f>IF('[1]nilai Pend Agama'!N20=0,"",'[1]nilai Pend Agama'!N20)</f>
        <v/>
      </c>
      <c r="P17" s="189" t="str">
        <f>IF('[1]nilai Pend Agama'!O20=0,"",'[1]nilai Pend Agama'!O20)</f>
        <v/>
      </c>
      <c r="Q17" s="189" t="str">
        <f>IF('[1]nilai Pend Agama'!P20=0,"",'[1]nilai Pend Agama'!P20)</f>
        <v/>
      </c>
      <c r="R17" s="189" t="str">
        <f>IF('[1]nilai Pend Agama'!Q20=0,"",'[1]nilai Pend Agama'!Q20)</f>
        <v/>
      </c>
      <c r="S17" s="189" t="str">
        <f>IF('[1]nilai Pend Agama'!R20=0,"",'[1]nilai Pend Agama'!R20)</f>
        <v/>
      </c>
      <c r="T17" s="189" t="str">
        <f>IF('[1]nilai Pend Agama'!S20=0,"",'[1]nilai Pend Agama'!S20)</f>
        <v/>
      </c>
      <c r="U17" s="189" t="str">
        <f>IF('[1]nilai Pend Agama'!T20=0,"",'[1]nilai Pend Agama'!T20)</f>
        <v/>
      </c>
      <c r="V17" s="189" t="str">
        <f>IF('[1]nilai Pend Agama'!U20=0,"",'[1]nilai Pend Agama'!U20)</f>
        <v/>
      </c>
      <c r="W17" s="189" t="str">
        <f>IF('[1]nilai Pend Agama'!V20=0,"",'[1]nilai Pend Agama'!V20)</f>
        <v/>
      </c>
      <c r="X17" s="60" t="str">
        <f t="shared" si="47"/>
        <v/>
      </c>
      <c r="Y17" s="60" t="str">
        <f t="shared" si="48"/>
        <v/>
      </c>
      <c r="Z17" s="60" t="str">
        <f t="shared" si="49"/>
        <v/>
      </c>
      <c r="AA17" s="60" t="str">
        <f t="shared" si="50"/>
        <v/>
      </c>
      <c r="AB17" s="60" t="str">
        <f t="shared" si="51"/>
        <v/>
      </c>
      <c r="AC17" s="60" t="str">
        <f t="shared" si="1"/>
        <v/>
      </c>
      <c r="AD17" s="60" t="str">
        <f t="shared" si="52"/>
        <v/>
      </c>
      <c r="AE17" s="60" t="str">
        <f t="shared" si="53"/>
        <v/>
      </c>
      <c r="AF17" s="60" t="str">
        <f t="shared" si="54"/>
        <v/>
      </c>
      <c r="AG17" s="155" t="str">
        <f t="shared" si="55"/>
        <v/>
      </c>
      <c r="AH17" s="66" t="str">
        <f t="shared" si="2"/>
        <v/>
      </c>
      <c r="AI17" s="56">
        <f t="shared" si="3"/>
        <v>0</v>
      </c>
      <c r="AJ17" s="56">
        <f t="shared" si="4"/>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5"/>
        <v>#N/A</v>
      </c>
      <c r="AN17" s="56" t="e">
        <f t="shared" si="6"/>
        <v>#N/A</v>
      </c>
      <c r="AO17" s="56" t="e">
        <f t="shared" ca="1" si="56"/>
        <v>#NAME?</v>
      </c>
      <c r="AP17" s="192" t="str">
        <f t="shared" si="57"/>
        <v/>
      </c>
      <c r="AQ17" s="192" t="str">
        <f t="shared" si="58"/>
        <v/>
      </c>
      <c r="AR17" s="192" t="str">
        <f t="shared" si="59"/>
        <v/>
      </c>
      <c r="AS17" s="192" t="str">
        <f t="shared" si="60"/>
        <v/>
      </c>
      <c r="AT17" s="192" t="str">
        <f t="shared" si="61"/>
        <v/>
      </c>
      <c r="AU17" s="192" t="str">
        <f t="shared" si="62"/>
        <v/>
      </c>
      <c r="AV17" s="192" t="str">
        <f t="shared" si="63"/>
        <v/>
      </c>
      <c r="AW17" s="192" t="str">
        <f t="shared" si="64"/>
        <v/>
      </c>
      <c r="AX17" s="192" t="str">
        <f t="shared" si="65"/>
        <v/>
      </c>
      <c r="AY17" s="192" t="str">
        <f t="shared" si="66"/>
        <v/>
      </c>
      <c r="AZ17" s="66" t="str">
        <f t="shared" si="67"/>
        <v/>
      </c>
      <c r="BA17" s="56">
        <f t="shared" si="68"/>
        <v>0</v>
      </c>
      <c r="BB17" s="56">
        <f t="shared" si="69"/>
        <v>0</v>
      </c>
      <c r="BC17" s="56" t="e" cm="1">
        <f t="array" aca="1" ref="BC17" ca="1">_xlfn.IFS(BA17&lt;KKTP!$K$3,"perlu bimbingan dalam ",BA17&lt;=KKTP!$L$3,"baik dalam ",BA17&gt;KKTP!$L$3,"sangat baik dalam ")</f>
        <v>#NAME?</v>
      </c>
      <c r="BD17" s="56" t="e" cm="1">
        <f t="array" aca="1" ref="BD17" ca="1">_xlfn.IFS(BB17&lt;KKTP!$K$3,"perlu bimbingan dalam ",BB17&lt;=KKTP!$L$3,"baik dalam ",BB17&gt;KKTP!$L$3,"sangat baik dalam ")</f>
        <v>#NAME?</v>
      </c>
      <c r="BE17" s="56" t="e">
        <f t="shared" si="70"/>
        <v>#N/A</v>
      </c>
      <c r="BF17" s="56" t="e">
        <f t="shared" si="71"/>
        <v>#N/A</v>
      </c>
      <c r="BG17" s="56" t="e">
        <f t="shared" ca="1" si="72"/>
        <v>#NAME?</v>
      </c>
      <c r="BH17" s="192" t="str">
        <f t="shared" si="73"/>
        <v/>
      </c>
      <c r="BI17" s="192" t="str">
        <f t="shared" si="11"/>
        <v/>
      </c>
      <c r="BJ17" s="192" t="str">
        <f t="shared" si="12"/>
        <v/>
      </c>
      <c r="BK17" s="192" t="str">
        <f t="shared" si="13"/>
        <v/>
      </c>
      <c r="BL17" s="192" t="str">
        <f t="shared" si="14"/>
        <v/>
      </c>
      <c r="BM17" s="192" t="str">
        <f t="shared" si="15"/>
        <v/>
      </c>
      <c r="BN17" s="192" t="str">
        <f t="shared" si="16"/>
        <v/>
      </c>
      <c r="BO17" s="192" t="str">
        <f t="shared" si="17"/>
        <v/>
      </c>
      <c r="BP17" s="192" t="str">
        <f t="shared" si="18"/>
        <v/>
      </c>
      <c r="BQ17" s="192" t="str">
        <f t="shared" si="19"/>
        <v/>
      </c>
      <c r="BR17" s="66" t="str">
        <f t="shared" si="20"/>
        <v/>
      </c>
      <c r="BS17" s="56">
        <f t="shared" si="21"/>
        <v>0</v>
      </c>
      <c r="BT17" s="56">
        <f t="shared" si="22"/>
        <v>0</v>
      </c>
      <c r="BU17" s="56" t="e" cm="1">
        <f t="array" aca="1" ref="BU17" ca="1">_xlfn.IFS(BS17&lt;KKTP!$K$3,"perlu bimbingan dalam ",BS17&lt;=KKTP!$L$3,"baik dalam ",BS17&gt;KKTP!$L$3,"sangat baik dalam ")</f>
        <v>#NAME?</v>
      </c>
      <c r="BV17" s="56" t="e" cm="1">
        <f t="array" aca="1" ref="BV17" ca="1">_xlfn.IFS(BT17&lt;KKTP!$K$3,"perlu bimbingan dalam ",BT17&lt;=KKTP!$L$3,"baik dalam ",BT17&gt;KKTP!$L$3,"sangat baik dalam ")</f>
        <v>#NAME?</v>
      </c>
      <c r="BW17" s="56" t="e">
        <f t="shared" si="74"/>
        <v>#N/A</v>
      </c>
      <c r="BX17" s="56" t="e">
        <f t="shared" si="75"/>
        <v>#N/A</v>
      </c>
      <c r="BY17" s="56" t="e">
        <f t="shared" ca="1" si="76"/>
        <v>#NAME?</v>
      </c>
      <c r="BZ17" s="192" t="str">
        <f t="shared" si="77"/>
        <v/>
      </c>
      <c r="CA17" s="192" t="str">
        <f t="shared" si="23"/>
        <v/>
      </c>
      <c r="CB17" s="192" t="str">
        <f t="shared" si="24"/>
        <v/>
      </c>
      <c r="CC17" s="192" t="str">
        <f t="shared" si="25"/>
        <v/>
      </c>
      <c r="CD17" s="192" t="str">
        <f t="shared" si="26"/>
        <v/>
      </c>
      <c r="CE17" s="192" t="str">
        <f t="shared" si="27"/>
        <v/>
      </c>
      <c r="CF17" s="192" t="str">
        <f t="shared" si="28"/>
        <v/>
      </c>
      <c r="CG17" s="192" t="str">
        <f t="shared" si="29"/>
        <v/>
      </c>
      <c r="CH17" s="192" t="str">
        <f t="shared" si="30"/>
        <v/>
      </c>
      <c r="CI17" s="192" t="str">
        <f t="shared" si="31"/>
        <v/>
      </c>
      <c r="CJ17" s="66" t="str">
        <f t="shared" si="32"/>
        <v/>
      </c>
      <c r="CK17" s="56">
        <f t="shared" si="33"/>
        <v>0</v>
      </c>
      <c r="CL17" s="56">
        <f t="shared" si="34"/>
        <v>0</v>
      </c>
      <c r="CM17" s="56" t="e" cm="1">
        <f t="array" aca="1" ref="CM17" ca="1">_xlfn.IFS(CK17&lt;KKTP!$K$3,"perlu bimbingan dalam ",CK17&lt;=KKTP!$L$3,"baik dalam ",CK17&gt;KKTP!$L$3,"sangat baik dalam ")</f>
        <v>#NAME?</v>
      </c>
      <c r="CN17" s="56" t="e" cm="1">
        <f t="array" aca="1" ref="CN17" ca="1">_xlfn.IFS(CL17&lt;KKTP!$K$3,"perlu bimbingan dalam ",CL17&lt;=KKTP!$L$3,"baik dalam ",CL17&gt;KKTP!$L$3,"sangat baik dalam ")</f>
        <v>#NAME?</v>
      </c>
      <c r="CO17" s="56" t="e">
        <f t="shared" si="78"/>
        <v>#N/A</v>
      </c>
      <c r="CP17" s="56" t="e">
        <f t="shared" si="79"/>
        <v>#N/A</v>
      </c>
      <c r="CQ17" s="56" t="e">
        <f t="shared" ca="1" si="80"/>
        <v>#NAME?</v>
      </c>
      <c r="CR17" s="192" t="str">
        <f t="shared" si="81"/>
        <v/>
      </c>
      <c r="CS17" s="192" t="str">
        <f t="shared" si="35"/>
        <v/>
      </c>
      <c r="CT17" s="192" t="str">
        <f t="shared" si="36"/>
        <v/>
      </c>
      <c r="CU17" s="192" t="str">
        <f t="shared" si="37"/>
        <v/>
      </c>
      <c r="CV17" s="192" t="str">
        <f t="shared" si="38"/>
        <v/>
      </c>
      <c r="CW17" s="192" t="str">
        <f t="shared" si="39"/>
        <v/>
      </c>
      <c r="CX17" s="192" t="str">
        <f t="shared" si="40"/>
        <v/>
      </c>
      <c r="CY17" s="192" t="str">
        <f t="shared" si="41"/>
        <v/>
      </c>
      <c r="CZ17" s="192" t="str">
        <f t="shared" si="42"/>
        <v/>
      </c>
      <c r="DA17" s="192" t="str">
        <f t="shared" si="43"/>
        <v/>
      </c>
      <c r="DB17" s="66" t="str">
        <f t="shared" si="44"/>
        <v/>
      </c>
      <c r="DC17" s="56">
        <f t="shared" si="45"/>
        <v>0</v>
      </c>
      <c r="DD17" s="56">
        <f t="shared" si="46"/>
        <v>0</v>
      </c>
      <c r="DE17" s="56" t="e" cm="1">
        <f t="array" aca="1" ref="DE17" ca="1">_xlfn.IFS(DC17&lt;KKTP!$K$3,"perlu bimbingan dalam ",DC17&lt;=KKTP!$L$3,"baik dalam ",DC17&gt;KKTP!$L$3,"sangat baik dalam ")</f>
        <v>#NAME?</v>
      </c>
      <c r="DF17" s="56" t="e" cm="1">
        <f t="array" aca="1" ref="DF17" ca="1">_xlfn.IFS(DD17&lt;KKTP!$K$3,"perlu bimbingan dalam ",DD17&lt;=KKTP!$L$3,"baik dalam ",DD17&gt;KKTP!$L$3,"sangat baik dalam ")</f>
        <v>#NAME?</v>
      </c>
      <c r="DG17" s="56" t="e">
        <f t="shared" si="82"/>
        <v>#N/A</v>
      </c>
      <c r="DH17" s="56" t="e">
        <f t="shared" si="83"/>
        <v>#N/A</v>
      </c>
      <c r="DI17" s="56" t="e">
        <f t="shared" ca="1" si="84"/>
        <v>#NAME?</v>
      </c>
      <c r="DJ17" s="56" t="e" cm="1">
        <f t="array" aca="1" ref="DJ17" ca="1">_xlfn.IFS(DL17="Islam",1,DL17="Kristen",2,DL17="Katholik",3,DL17="Hindu",4,DL17="Budha",5)</f>
        <v>#NAME?</v>
      </c>
      <c r="DK17" s="201" t="str" cm="1">
        <f t="array" aca="1" ref="DK17" ca="1">IFERROR(_xlfn.IFS(DJ17=1,AO17,DJ17=2,BG17,DJ17=3,BY17,DJ17=4,CQ17,DJ17=5,DI17),"")</f>
        <v/>
      </c>
      <c r="DL17" s="126" t="str">
        <f>IFERROR(SISWA!G20,"")</f>
        <v>Islam</v>
      </c>
    </row>
    <row r="18" spans="1:116" ht="15">
      <c r="A18" s="237" t="str">
        <f>Mapel!C18</f>
        <v>Bahasa Mandarin</v>
      </c>
      <c r="B18" s="59">
        <v>14</v>
      </c>
      <c r="C18" s="126" t="str">
        <f>IFERROR(SISWA!C21,"")</f>
        <v>SAFINA</v>
      </c>
      <c r="D18" s="189" t="str">
        <f>IF('[1]nilai Pend Agama'!C21=0,"",'[1]nilai Pend Agama'!C21)</f>
        <v/>
      </c>
      <c r="E18" s="189" t="str">
        <f>IF('[1]nilai Pend Agama'!D21=0,"",'[1]nilai Pend Agama'!D21)</f>
        <v/>
      </c>
      <c r="F18" s="189" t="str">
        <f>IF('[1]nilai Pend Agama'!E21=0,"",'[1]nilai Pend Agama'!E21)</f>
        <v/>
      </c>
      <c r="G18" s="189" t="str">
        <f>IF('[1]nilai Pend Agama'!F21=0,"",'[1]nilai Pend Agama'!F21)</f>
        <v/>
      </c>
      <c r="H18" s="189" t="str">
        <f>IF('[1]nilai Pend Agama'!G21=0,"",'[1]nilai Pend Agama'!G21)</f>
        <v/>
      </c>
      <c r="I18" s="189" t="str">
        <f>IF('[1]nilai Pend Agama'!H21=0,"",'[1]nilai Pend Agama'!H21)</f>
        <v/>
      </c>
      <c r="J18" s="189" t="str">
        <f>IF('[1]nilai Pend Agama'!I21=0,"",'[1]nilai Pend Agama'!I21)</f>
        <v/>
      </c>
      <c r="K18" s="189" t="str">
        <f>IF('[1]nilai Pend Agama'!J21=0,"",'[1]nilai Pend Agama'!J21)</f>
        <v/>
      </c>
      <c r="L18" s="189" t="str">
        <f>IF('[1]nilai Pend Agama'!K21=0,"",'[1]nilai Pend Agama'!K21)</f>
        <v/>
      </c>
      <c r="M18" s="189" t="str">
        <f>IF('[1]nilai Pend Agama'!L21=0,"",'[1]nilai Pend Agama'!L21)</f>
        <v/>
      </c>
      <c r="N18" s="189" t="str">
        <f>IF('[1]nilai Pend Agama'!M21=0,"",'[1]nilai Pend Agama'!M21)</f>
        <v/>
      </c>
      <c r="O18" s="189" t="str">
        <f>IF('[1]nilai Pend Agama'!N21=0,"",'[1]nilai Pend Agama'!N21)</f>
        <v/>
      </c>
      <c r="P18" s="189" t="str">
        <f>IF('[1]nilai Pend Agama'!O21=0,"",'[1]nilai Pend Agama'!O21)</f>
        <v/>
      </c>
      <c r="Q18" s="189" t="str">
        <f>IF('[1]nilai Pend Agama'!P21=0,"",'[1]nilai Pend Agama'!P21)</f>
        <v/>
      </c>
      <c r="R18" s="189" t="str">
        <f>IF('[1]nilai Pend Agama'!Q21=0,"",'[1]nilai Pend Agama'!Q21)</f>
        <v/>
      </c>
      <c r="S18" s="189" t="str">
        <f>IF('[1]nilai Pend Agama'!R21=0,"",'[1]nilai Pend Agama'!R21)</f>
        <v/>
      </c>
      <c r="T18" s="189" t="str">
        <f>IF('[1]nilai Pend Agama'!S21=0,"",'[1]nilai Pend Agama'!S21)</f>
        <v/>
      </c>
      <c r="U18" s="189" t="str">
        <f>IF('[1]nilai Pend Agama'!T21=0,"",'[1]nilai Pend Agama'!T21)</f>
        <v/>
      </c>
      <c r="V18" s="189" t="str">
        <f>IF('[1]nilai Pend Agama'!U21=0,"",'[1]nilai Pend Agama'!U21)</f>
        <v/>
      </c>
      <c r="W18" s="189" t="str">
        <f>IF('[1]nilai Pend Agama'!V21=0,"",'[1]nilai Pend Agama'!V21)</f>
        <v/>
      </c>
      <c r="X18" s="60" t="str">
        <f t="shared" si="47"/>
        <v/>
      </c>
      <c r="Y18" s="60" t="str">
        <f t="shared" si="48"/>
        <v/>
      </c>
      <c r="Z18" s="60" t="str">
        <f t="shared" si="49"/>
        <v/>
      </c>
      <c r="AA18" s="60" t="str">
        <f t="shared" si="50"/>
        <v/>
      </c>
      <c r="AB18" s="60" t="str">
        <f t="shared" si="51"/>
        <v/>
      </c>
      <c r="AC18" s="60" t="str">
        <f t="shared" si="1"/>
        <v/>
      </c>
      <c r="AD18" s="60" t="str">
        <f t="shared" si="52"/>
        <v/>
      </c>
      <c r="AE18" s="60" t="str">
        <f t="shared" si="53"/>
        <v/>
      </c>
      <c r="AF18" s="60" t="str">
        <f t="shared" si="54"/>
        <v/>
      </c>
      <c r="AG18" s="155" t="str">
        <f t="shared" si="55"/>
        <v/>
      </c>
      <c r="AH18" s="66" t="str">
        <f t="shared" si="2"/>
        <v/>
      </c>
      <c r="AI18" s="56">
        <f t="shared" si="3"/>
        <v>0</v>
      </c>
      <c r="AJ18" s="56">
        <f t="shared" si="4"/>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5"/>
        <v>#N/A</v>
      </c>
      <c r="AN18" s="56" t="e">
        <f t="shared" si="6"/>
        <v>#N/A</v>
      </c>
      <c r="AO18" s="56" t="e">
        <f t="shared" ca="1" si="56"/>
        <v>#NAME?</v>
      </c>
      <c r="AP18" s="192" t="str">
        <f t="shared" si="57"/>
        <v/>
      </c>
      <c r="AQ18" s="192" t="str">
        <f t="shared" si="58"/>
        <v/>
      </c>
      <c r="AR18" s="192" t="str">
        <f t="shared" si="59"/>
        <v/>
      </c>
      <c r="AS18" s="192" t="str">
        <f t="shared" si="60"/>
        <v/>
      </c>
      <c r="AT18" s="192" t="str">
        <f t="shared" si="61"/>
        <v/>
      </c>
      <c r="AU18" s="192" t="str">
        <f t="shared" si="62"/>
        <v/>
      </c>
      <c r="AV18" s="192" t="str">
        <f t="shared" si="63"/>
        <v/>
      </c>
      <c r="AW18" s="192" t="str">
        <f t="shared" si="64"/>
        <v/>
      </c>
      <c r="AX18" s="192" t="str">
        <f t="shared" si="65"/>
        <v/>
      </c>
      <c r="AY18" s="192" t="str">
        <f t="shared" si="66"/>
        <v/>
      </c>
      <c r="AZ18" s="66" t="str">
        <f t="shared" si="67"/>
        <v/>
      </c>
      <c r="BA18" s="56">
        <f t="shared" si="68"/>
        <v>0</v>
      </c>
      <c r="BB18" s="56">
        <f t="shared" si="69"/>
        <v>0</v>
      </c>
      <c r="BC18" s="56" t="e" cm="1">
        <f t="array" aca="1" ref="BC18" ca="1">_xlfn.IFS(BA18&lt;KKTP!$K$3,"perlu bimbingan dalam ",BA18&lt;=KKTP!$L$3,"baik dalam ",BA18&gt;KKTP!$L$3,"sangat baik dalam ")</f>
        <v>#NAME?</v>
      </c>
      <c r="BD18" s="56" t="e" cm="1">
        <f t="array" aca="1" ref="BD18" ca="1">_xlfn.IFS(BB18&lt;KKTP!$K$3,"perlu bimbingan dalam ",BB18&lt;=KKTP!$L$3,"baik dalam ",BB18&gt;KKTP!$L$3,"sangat baik dalam ")</f>
        <v>#NAME?</v>
      </c>
      <c r="BE18" s="56" t="e">
        <f t="shared" si="70"/>
        <v>#N/A</v>
      </c>
      <c r="BF18" s="56" t="e">
        <f t="shared" si="71"/>
        <v>#N/A</v>
      </c>
      <c r="BG18" s="56" t="e">
        <f t="shared" ca="1" si="72"/>
        <v>#NAME?</v>
      </c>
      <c r="BH18" s="192" t="str">
        <f t="shared" si="73"/>
        <v/>
      </c>
      <c r="BI18" s="192" t="str">
        <f t="shared" si="11"/>
        <v/>
      </c>
      <c r="BJ18" s="192" t="str">
        <f t="shared" si="12"/>
        <v/>
      </c>
      <c r="BK18" s="192" t="str">
        <f t="shared" si="13"/>
        <v/>
      </c>
      <c r="BL18" s="192" t="str">
        <f t="shared" si="14"/>
        <v/>
      </c>
      <c r="BM18" s="192" t="str">
        <f t="shared" si="15"/>
        <v/>
      </c>
      <c r="BN18" s="192" t="str">
        <f t="shared" si="16"/>
        <v/>
      </c>
      <c r="BO18" s="192" t="str">
        <f t="shared" si="17"/>
        <v/>
      </c>
      <c r="BP18" s="192" t="str">
        <f t="shared" si="18"/>
        <v/>
      </c>
      <c r="BQ18" s="192" t="str">
        <f t="shared" si="19"/>
        <v/>
      </c>
      <c r="BR18" s="66" t="str">
        <f t="shared" si="20"/>
        <v/>
      </c>
      <c r="BS18" s="56">
        <f t="shared" si="21"/>
        <v>0</v>
      </c>
      <c r="BT18" s="56">
        <f t="shared" si="22"/>
        <v>0</v>
      </c>
      <c r="BU18" s="56" t="e" cm="1">
        <f t="array" aca="1" ref="BU18" ca="1">_xlfn.IFS(BS18&lt;KKTP!$K$3,"perlu bimbingan dalam ",BS18&lt;=KKTP!$L$3,"baik dalam ",BS18&gt;KKTP!$L$3,"sangat baik dalam ")</f>
        <v>#NAME?</v>
      </c>
      <c r="BV18" s="56" t="e" cm="1">
        <f t="array" aca="1" ref="BV18" ca="1">_xlfn.IFS(BT18&lt;KKTP!$K$3,"perlu bimbingan dalam ",BT18&lt;=KKTP!$L$3,"baik dalam ",BT18&gt;KKTP!$L$3,"sangat baik dalam ")</f>
        <v>#NAME?</v>
      </c>
      <c r="BW18" s="56" t="e">
        <f t="shared" si="74"/>
        <v>#N/A</v>
      </c>
      <c r="BX18" s="56" t="e">
        <f t="shared" si="75"/>
        <v>#N/A</v>
      </c>
      <c r="BY18" s="56" t="e">
        <f t="shared" ca="1" si="76"/>
        <v>#NAME?</v>
      </c>
      <c r="BZ18" s="192" t="str">
        <f t="shared" si="77"/>
        <v/>
      </c>
      <c r="CA18" s="192" t="str">
        <f t="shared" si="23"/>
        <v/>
      </c>
      <c r="CB18" s="192" t="str">
        <f t="shared" si="24"/>
        <v/>
      </c>
      <c r="CC18" s="192" t="str">
        <f t="shared" si="25"/>
        <v/>
      </c>
      <c r="CD18" s="192" t="str">
        <f t="shared" si="26"/>
        <v/>
      </c>
      <c r="CE18" s="192" t="str">
        <f t="shared" si="27"/>
        <v/>
      </c>
      <c r="CF18" s="192" t="str">
        <f t="shared" si="28"/>
        <v/>
      </c>
      <c r="CG18" s="192" t="str">
        <f t="shared" si="29"/>
        <v/>
      </c>
      <c r="CH18" s="192" t="str">
        <f t="shared" si="30"/>
        <v/>
      </c>
      <c r="CI18" s="192" t="str">
        <f t="shared" si="31"/>
        <v/>
      </c>
      <c r="CJ18" s="66" t="str">
        <f t="shared" si="32"/>
        <v/>
      </c>
      <c r="CK18" s="56">
        <f t="shared" si="33"/>
        <v>0</v>
      </c>
      <c r="CL18" s="56">
        <f t="shared" si="34"/>
        <v>0</v>
      </c>
      <c r="CM18" s="56" t="e" cm="1">
        <f t="array" aca="1" ref="CM18" ca="1">_xlfn.IFS(CK18&lt;KKTP!$K$3,"perlu bimbingan dalam ",CK18&lt;=KKTP!$L$3,"baik dalam ",CK18&gt;KKTP!$L$3,"sangat baik dalam ")</f>
        <v>#NAME?</v>
      </c>
      <c r="CN18" s="56" t="e" cm="1">
        <f t="array" aca="1" ref="CN18" ca="1">_xlfn.IFS(CL18&lt;KKTP!$K$3,"perlu bimbingan dalam ",CL18&lt;=KKTP!$L$3,"baik dalam ",CL18&gt;KKTP!$L$3,"sangat baik dalam ")</f>
        <v>#NAME?</v>
      </c>
      <c r="CO18" s="56" t="e">
        <f t="shared" si="78"/>
        <v>#N/A</v>
      </c>
      <c r="CP18" s="56" t="e">
        <f t="shared" si="79"/>
        <v>#N/A</v>
      </c>
      <c r="CQ18" s="56" t="e">
        <f t="shared" ca="1" si="80"/>
        <v>#NAME?</v>
      </c>
      <c r="CR18" s="192" t="str">
        <f t="shared" si="81"/>
        <v/>
      </c>
      <c r="CS18" s="192" t="str">
        <f t="shared" si="35"/>
        <v/>
      </c>
      <c r="CT18" s="192" t="str">
        <f t="shared" si="36"/>
        <v/>
      </c>
      <c r="CU18" s="192" t="str">
        <f t="shared" si="37"/>
        <v/>
      </c>
      <c r="CV18" s="192" t="str">
        <f t="shared" si="38"/>
        <v/>
      </c>
      <c r="CW18" s="192" t="str">
        <f t="shared" si="39"/>
        <v/>
      </c>
      <c r="CX18" s="192" t="str">
        <f t="shared" si="40"/>
        <v/>
      </c>
      <c r="CY18" s="192" t="str">
        <f t="shared" si="41"/>
        <v/>
      </c>
      <c r="CZ18" s="192" t="str">
        <f t="shared" si="42"/>
        <v/>
      </c>
      <c r="DA18" s="192" t="str">
        <f t="shared" si="43"/>
        <v/>
      </c>
      <c r="DB18" s="66" t="str">
        <f t="shared" si="44"/>
        <v/>
      </c>
      <c r="DC18" s="56">
        <f t="shared" si="45"/>
        <v>0</v>
      </c>
      <c r="DD18" s="56">
        <f t="shared" si="46"/>
        <v>0</v>
      </c>
      <c r="DE18" s="56" t="e" cm="1">
        <f t="array" aca="1" ref="DE18" ca="1">_xlfn.IFS(DC18&lt;KKTP!$K$3,"perlu bimbingan dalam ",DC18&lt;=KKTP!$L$3,"baik dalam ",DC18&gt;KKTP!$L$3,"sangat baik dalam ")</f>
        <v>#NAME?</v>
      </c>
      <c r="DF18" s="56" t="e" cm="1">
        <f t="array" aca="1" ref="DF18" ca="1">_xlfn.IFS(DD18&lt;KKTP!$K$3,"perlu bimbingan dalam ",DD18&lt;=KKTP!$L$3,"baik dalam ",DD18&gt;KKTP!$L$3,"sangat baik dalam ")</f>
        <v>#NAME?</v>
      </c>
      <c r="DG18" s="56" t="e">
        <f t="shared" si="82"/>
        <v>#N/A</v>
      </c>
      <c r="DH18" s="56" t="e">
        <f t="shared" si="83"/>
        <v>#N/A</v>
      </c>
      <c r="DI18" s="56" t="e">
        <f t="shared" ca="1" si="84"/>
        <v>#NAME?</v>
      </c>
      <c r="DJ18" s="56" t="e" cm="1">
        <f t="array" aca="1" ref="DJ18" ca="1">_xlfn.IFS(DL18="Islam",1,DL18="Kristen",2,DL18="Katholik",3,DL18="Hindu",4,DL18="Budha",5)</f>
        <v>#NAME?</v>
      </c>
      <c r="DK18" s="201" t="str" cm="1">
        <f t="array" aca="1" ref="DK18" ca="1">IFERROR(_xlfn.IFS(DJ18=1,AO18,DJ18=2,BG18,DJ18=3,BY18,DJ18=4,CQ18,DJ18=5,DI18),"")</f>
        <v/>
      </c>
      <c r="DL18" s="126" t="str">
        <f>IFERROR(SISWA!G21,"")</f>
        <v>Islam</v>
      </c>
    </row>
    <row r="19" spans="1:116" ht="15">
      <c r="A19" s="237" t="str">
        <f>Mapel!C19</f>
        <v>Mulok 3</v>
      </c>
      <c r="B19" s="59">
        <v>15</v>
      </c>
      <c r="C19" s="126">
        <f>IFERROR(SISWA!C22,"")</f>
        <v>0</v>
      </c>
      <c r="D19" s="189" t="str">
        <f>IF('[1]nilai Pend Agama'!C22=0,"",'[1]nilai Pend Agama'!C22)</f>
        <v/>
      </c>
      <c r="E19" s="189" t="str">
        <f>IF('[1]nilai Pend Agama'!D22=0,"",'[1]nilai Pend Agama'!D22)</f>
        <v/>
      </c>
      <c r="F19" s="189" t="str">
        <f>IF('[1]nilai Pend Agama'!E22=0,"",'[1]nilai Pend Agama'!E22)</f>
        <v/>
      </c>
      <c r="G19" s="189" t="str">
        <f>IF('[1]nilai Pend Agama'!F22=0,"",'[1]nilai Pend Agama'!F22)</f>
        <v/>
      </c>
      <c r="H19" s="189" t="str">
        <f>IF('[1]nilai Pend Agama'!G22=0,"",'[1]nilai Pend Agama'!G22)</f>
        <v/>
      </c>
      <c r="I19" s="189" t="str">
        <f>IF('[1]nilai Pend Agama'!H22=0,"",'[1]nilai Pend Agama'!H22)</f>
        <v/>
      </c>
      <c r="J19" s="189" t="str">
        <f>IF('[1]nilai Pend Agama'!I22=0,"",'[1]nilai Pend Agama'!I22)</f>
        <v/>
      </c>
      <c r="K19" s="189" t="str">
        <f>IF('[1]nilai Pend Agama'!J22=0,"",'[1]nilai Pend Agama'!J22)</f>
        <v/>
      </c>
      <c r="L19" s="189" t="str">
        <f>IF('[1]nilai Pend Agama'!K22=0,"",'[1]nilai Pend Agama'!K22)</f>
        <v/>
      </c>
      <c r="M19" s="189" t="str">
        <f>IF('[1]nilai Pend Agama'!L22=0,"",'[1]nilai Pend Agama'!L22)</f>
        <v/>
      </c>
      <c r="N19" s="189" t="str">
        <f>IF('[1]nilai Pend Agama'!M22=0,"",'[1]nilai Pend Agama'!M22)</f>
        <v/>
      </c>
      <c r="O19" s="189" t="str">
        <f>IF('[1]nilai Pend Agama'!N22=0,"",'[1]nilai Pend Agama'!N22)</f>
        <v/>
      </c>
      <c r="P19" s="189" t="str">
        <f>IF('[1]nilai Pend Agama'!O22=0,"",'[1]nilai Pend Agama'!O22)</f>
        <v/>
      </c>
      <c r="Q19" s="189" t="str">
        <f>IF('[1]nilai Pend Agama'!P22=0,"",'[1]nilai Pend Agama'!P22)</f>
        <v/>
      </c>
      <c r="R19" s="189" t="str">
        <f>IF('[1]nilai Pend Agama'!Q22=0,"",'[1]nilai Pend Agama'!Q22)</f>
        <v/>
      </c>
      <c r="S19" s="189" t="str">
        <f>IF('[1]nilai Pend Agama'!R22=0,"",'[1]nilai Pend Agama'!R22)</f>
        <v/>
      </c>
      <c r="T19" s="189" t="str">
        <f>IF('[1]nilai Pend Agama'!S22=0,"",'[1]nilai Pend Agama'!S22)</f>
        <v/>
      </c>
      <c r="U19" s="189" t="str">
        <f>IF('[1]nilai Pend Agama'!T22=0,"",'[1]nilai Pend Agama'!T22)</f>
        <v/>
      </c>
      <c r="V19" s="189" t="str">
        <f>IF('[1]nilai Pend Agama'!U22=0,"",'[1]nilai Pend Agama'!U22)</f>
        <v/>
      </c>
      <c r="W19" s="189" t="str">
        <f>IF('[1]nilai Pend Agama'!V22=0,"",'[1]nilai Pend Agama'!V22)</f>
        <v/>
      </c>
      <c r="X19" s="60" t="str">
        <f t="shared" si="47"/>
        <v/>
      </c>
      <c r="Y19" s="60" t="str">
        <f t="shared" si="48"/>
        <v/>
      </c>
      <c r="Z19" s="60" t="str">
        <f t="shared" si="49"/>
        <v/>
      </c>
      <c r="AA19" s="60" t="str">
        <f t="shared" si="50"/>
        <v/>
      </c>
      <c r="AB19" s="60" t="str">
        <f t="shared" si="51"/>
        <v/>
      </c>
      <c r="AC19" s="60" t="str">
        <f t="shared" si="1"/>
        <v/>
      </c>
      <c r="AD19" s="60" t="str">
        <f t="shared" si="52"/>
        <v/>
      </c>
      <c r="AE19" s="60" t="str">
        <f t="shared" si="53"/>
        <v/>
      </c>
      <c r="AF19" s="60" t="str">
        <f t="shared" si="54"/>
        <v/>
      </c>
      <c r="AG19" s="155" t="str">
        <f t="shared" si="55"/>
        <v/>
      </c>
      <c r="AH19" s="66" t="str">
        <f t="shared" si="2"/>
        <v/>
      </c>
      <c r="AI19" s="56">
        <f t="shared" si="3"/>
        <v>0</v>
      </c>
      <c r="AJ19" s="56">
        <f t="shared" si="4"/>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5"/>
        <v>#N/A</v>
      </c>
      <c r="AN19" s="56" t="e">
        <f t="shared" si="6"/>
        <v>#N/A</v>
      </c>
      <c r="AO19" s="56" t="e">
        <f t="shared" ca="1" si="56"/>
        <v>#NAME?</v>
      </c>
      <c r="AP19" s="192" t="str">
        <f t="shared" si="57"/>
        <v/>
      </c>
      <c r="AQ19" s="192" t="str">
        <f t="shared" si="58"/>
        <v/>
      </c>
      <c r="AR19" s="192" t="str">
        <f t="shared" si="59"/>
        <v/>
      </c>
      <c r="AS19" s="192" t="str">
        <f t="shared" si="60"/>
        <v/>
      </c>
      <c r="AT19" s="192" t="str">
        <f t="shared" si="61"/>
        <v/>
      </c>
      <c r="AU19" s="192" t="str">
        <f t="shared" si="62"/>
        <v/>
      </c>
      <c r="AV19" s="192" t="str">
        <f t="shared" si="63"/>
        <v/>
      </c>
      <c r="AW19" s="192" t="str">
        <f t="shared" si="64"/>
        <v/>
      </c>
      <c r="AX19" s="192" t="str">
        <f t="shared" si="65"/>
        <v/>
      </c>
      <c r="AY19" s="192" t="str">
        <f t="shared" si="66"/>
        <v/>
      </c>
      <c r="AZ19" s="66" t="str">
        <f t="shared" si="67"/>
        <v/>
      </c>
      <c r="BA19" s="56">
        <f t="shared" si="68"/>
        <v>0</v>
      </c>
      <c r="BB19" s="56">
        <f t="shared" si="69"/>
        <v>0</v>
      </c>
      <c r="BC19" s="56" t="e" cm="1">
        <f t="array" aca="1" ref="BC19" ca="1">_xlfn.IFS(BA19&lt;KKTP!$K$3,"perlu bimbingan dalam ",BA19&lt;=KKTP!$L$3,"baik dalam ",BA19&gt;KKTP!$L$3,"sangat baik dalam ")</f>
        <v>#NAME?</v>
      </c>
      <c r="BD19" s="56" t="e" cm="1">
        <f t="array" aca="1" ref="BD19" ca="1">_xlfn.IFS(BB19&lt;KKTP!$K$3,"perlu bimbingan dalam ",BB19&lt;=KKTP!$L$3,"baik dalam ",BB19&gt;KKTP!$L$3,"sangat baik dalam ")</f>
        <v>#NAME?</v>
      </c>
      <c r="BE19" s="56" t="e">
        <f t="shared" si="70"/>
        <v>#N/A</v>
      </c>
      <c r="BF19" s="56" t="e">
        <f t="shared" si="71"/>
        <v>#N/A</v>
      </c>
      <c r="BG19" s="56" t="e">
        <f t="shared" ca="1" si="72"/>
        <v>#NAME?</v>
      </c>
      <c r="BH19" s="192" t="str">
        <f t="shared" si="73"/>
        <v/>
      </c>
      <c r="BI19" s="192" t="str">
        <f t="shared" si="11"/>
        <v/>
      </c>
      <c r="BJ19" s="192" t="str">
        <f t="shared" si="12"/>
        <v/>
      </c>
      <c r="BK19" s="192" t="str">
        <f t="shared" si="13"/>
        <v/>
      </c>
      <c r="BL19" s="192" t="str">
        <f t="shared" si="14"/>
        <v/>
      </c>
      <c r="BM19" s="192" t="str">
        <f t="shared" si="15"/>
        <v/>
      </c>
      <c r="BN19" s="192" t="str">
        <f t="shared" si="16"/>
        <v/>
      </c>
      <c r="BO19" s="192" t="str">
        <f t="shared" si="17"/>
        <v/>
      </c>
      <c r="BP19" s="192" t="str">
        <f t="shared" si="18"/>
        <v/>
      </c>
      <c r="BQ19" s="192" t="str">
        <f t="shared" si="19"/>
        <v/>
      </c>
      <c r="BR19" s="66" t="str">
        <f t="shared" si="20"/>
        <v/>
      </c>
      <c r="BS19" s="56">
        <f t="shared" si="21"/>
        <v>0</v>
      </c>
      <c r="BT19" s="56">
        <f t="shared" si="22"/>
        <v>0</v>
      </c>
      <c r="BU19" s="56" t="e" cm="1">
        <f t="array" aca="1" ref="BU19" ca="1">_xlfn.IFS(BS19&lt;KKTP!$K$3,"perlu bimbingan dalam ",BS19&lt;=KKTP!$L$3,"baik dalam ",BS19&gt;KKTP!$L$3,"sangat baik dalam ")</f>
        <v>#NAME?</v>
      </c>
      <c r="BV19" s="56" t="e" cm="1">
        <f t="array" aca="1" ref="BV19" ca="1">_xlfn.IFS(BT19&lt;KKTP!$K$3,"perlu bimbingan dalam ",BT19&lt;=KKTP!$L$3,"baik dalam ",BT19&gt;KKTP!$L$3,"sangat baik dalam ")</f>
        <v>#NAME?</v>
      </c>
      <c r="BW19" s="56" t="e">
        <f t="shared" si="74"/>
        <v>#N/A</v>
      </c>
      <c r="BX19" s="56" t="e">
        <f t="shared" si="75"/>
        <v>#N/A</v>
      </c>
      <c r="BY19" s="56" t="e">
        <f t="shared" ca="1" si="76"/>
        <v>#NAME?</v>
      </c>
      <c r="BZ19" s="192" t="str">
        <f t="shared" si="77"/>
        <v/>
      </c>
      <c r="CA19" s="192" t="str">
        <f t="shared" si="23"/>
        <v/>
      </c>
      <c r="CB19" s="192" t="str">
        <f t="shared" si="24"/>
        <v/>
      </c>
      <c r="CC19" s="192" t="str">
        <f t="shared" si="25"/>
        <v/>
      </c>
      <c r="CD19" s="192" t="str">
        <f t="shared" si="26"/>
        <v/>
      </c>
      <c r="CE19" s="192" t="str">
        <f t="shared" si="27"/>
        <v/>
      </c>
      <c r="CF19" s="192" t="str">
        <f t="shared" si="28"/>
        <v/>
      </c>
      <c r="CG19" s="192" t="str">
        <f t="shared" si="29"/>
        <v/>
      </c>
      <c r="CH19" s="192" t="str">
        <f t="shared" si="30"/>
        <v/>
      </c>
      <c r="CI19" s="192" t="str">
        <f t="shared" si="31"/>
        <v/>
      </c>
      <c r="CJ19" s="66" t="str">
        <f t="shared" si="32"/>
        <v/>
      </c>
      <c r="CK19" s="56">
        <f t="shared" si="33"/>
        <v>0</v>
      </c>
      <c r="CL19" s="56">
        <f t="shared" si="34"/>
        <v>0</v>
      </c>
      <c r="CM19" s="56" t="e" cm="1">
        <f t="array" aca="1" ref="CM19" ca="1">_xlfn.IFS(CK19&lt;KKTP!$K$3,"perlu bimbingan dalam ",CK19&lt;=KKTP!$L$3,"baik dalam ",CK19&gt;KKTP!$L$3,"sangat baik dalam ")</f>
        <v>#NAME?</v>
      </c>
      <c r="CN19" s="56" t="e" cm="1">
        <f t="array" aca="1" ref="CN19" ca="1">_xlfn.IFS(CL19&lt;KKTP!$K$3,"perlu bimbingan dalam ",CL19&lt;=KKTP!$L$3,"baik dalam ",CL19&gt;KKTP!$L$3,"sangat baik dalam ")</f>
        <v>#NAME?</v>
      </c>
      <c r="CO19" s="56" t="e">
        <f t="shared" si="78"/>
        <v>#N/A</v>
      </c>
      <c r="CP19" s="56" t="e">
        <f t="shared" si="79"/>
        <v>#N/A</v>
      </c>
      <c r="CQ19" s="56" t="e">
        <f t="shared" ca="1" si="80"/>
        <v>#NAME?</v>
      </c>
      <c r="CR19" s="192" t="str">
        <f t="shared" si="81"/>
        <v/>
      </c>
      <c r="CS19" s="192" t="str">
        <f t="shared" si="35"/>
        <v/>
      </c>
      <c r="CT19" s="192" t="str">
        <f t="shared" si="36"/>
        <v/>
      </c>
      <c r="CU19" s="192" t="str">
        <f t="shared" si="37"/>
        <v/>
      </c>
      <c r="CV19" s="192" t="str">
        <f t="shared" si="38"/>
        <v/>
      </c>
      <c r="CW19" s="192" t="str">
        <f t="shared" si="39"/>
        <v/>
      </c>
      <c r="CX19" s="192" t="str">
        <f t="shared" si="40"/>
        <v/>
      </c>
      <c r="CY19" s="192" t="str">
        <f t="shared" si="41"/>
        <v/>
      </c>
      <c r="CZ19" s="192" t="str">
        <f t="shared" si="42"/>
        <v/>
      </c>
      <c r="DA19" s="192" t="str">
        <f t="shared" si="43"/>
        <v/>
      </c>
      <c r="DB19" s="66" t="str">
        <f t="shared" si="44"/>
        <v/>
      </c>
      <c r="DC19" s="56">
        <f t="shared" si="45"/>
        <v>0</v>
      </c>
      <c r="DD19" s="56">
        <f t="shared" si="46"/>
        <v>0</v>
      </c>
      <c r="DE19" s="56" t="e" cm="1">
        <f t="array" aca="1" ref="DE19" ca="1">_xlfn.IFS(DC19&lt;KKTP!$K$3,"perlu bimbingan dalam ",DC19&lt;=KKTP!$L$3,"baik dalam ",DC19&gt;KKTP!$L$3,"sangat baik dalam ")</f>
        <v>#NAME?</v>
      </c>
      <c r="DF19" s="56" t="e" cm="1">
        <f t="array" aca="1" ref="DF19" ca="1">_xlfn.IFS(DD19&lt;KKTP!$K$3,"perlu bimbingan dalam ",DD19&lt;=KKTP!$L$3,"baik dalam ",DD19&gt;KKTP!$L$3,"sangat baik dalam ")</f>
        <v>#NAME?</v>
      </c>
      <c r="DG19" s="56" t="e">
        <f t="shared" si="82"/>
        <v>#N/A</v>
      </c>
      <c r="DH19" s="56" t="e">
        <f t="shared" si="83"/>
        <v>#N/A</v>
      </c>
      <c r="DI19" s="56" t="e">
        <f t="shared" ca="1" si="84"/>
        <v>#NAME?</v>
      </c>
      <c r="DJ19" s="56" t="e" cm="1">
        <f t="array" ref="DJ19">_xlfn.IFS(DL19="Islam",1,DL19="Kristen",2,DL19="Katholik",3,DL19="Hindu",4,DL19="Budha",5)</f>
        <v>#N/A</v>
      </c>
      <c r="DK19" s="201" t="str" cm="1">
        <f t="array" aca="1" ref="DK19" ca="1">IFERROR(_xlfn.IFS(DJ19=1,AO19,DJ19=2,BG19,DJ19=3,BY19,DJ19=4,CQ19,DJ19=5,DI19),"")</f>
        <v/>
      </c>
      <c r="DL19" s="126">
        <f>IFERROR(SISWA!G22,"")</f>
        <v>0</v>
      </c>
    </row>
    <row r="20" spans="1:116" ht="15">
      <c r="A20" s="237" t="str">
        <f>Mapel!C20</f>
        <v>Mulok 4</v>
      </c>
      <c r="B20" s="59">
        <v>16</v>
      </c>
      <c r="C20" s="126">
        <f>IFERROR(SISWA!C23,"")</f>
        <v>0</v>
      </c>
      <c r="D20" s="189" t="str">
        <f>IF('[1]nilai Pend Agama'!C23=0,"",'[1]nilai Pend Agama'!C23)</f>
        <v/>
      </c>
      <c r="E20" s="189" t="str">
        <f>IF('[1]nilai Pend Agama'!D23=0,"",'[1]nilai Pend Agama'!D23)</f>
        <v/>
      </c>
      <c r="F20" s="189" t="str">
        <f>IF('[1]nilai Pend Agama'!E23=0,"",'[1]nilai Pend Agama'!E23)</f>
        <v/>
      </c>
      <c r="G20" s="189" t="str">
        <f>IF('[1]nilai Pend Agama'!F23=0,"",'[1]nilai Pend Agama'!F23)</f>
        <v/>
      </c>
      <c r="H20" s="189" t="str">
        <f>IF('[1]nilai Pend Agama'!G23=0,"",'[1]nilai Pend Agama'!G23)</f>
        <v/>
      </c>
      <c r="I20" s="189" t="str">
        <f>IF('[1]nilai Pend Agama'!H23=0,"",'[1]nilai Pend Agama'!H23)</f>
        <v/>
      </c>
      <c r="J20" s="189" t="str">
        <f>IF('[1]nilai Pend Agama'!I23=0,"",'[1]nilai Pend Agama'!I23)</f>
        <v/>
      </c>
      <c r="K20" s="189" t="str">
        <f>IF('[1]nilai Pend Agama'!J23=0,"",'[1]nilai Pend Agama'!J23)</f>
        <v/>
      </c>
      <c r="L20" s="189" t="str">
        <f>IF('[1]nilai Pend Agama'!K23=0,"",'[1]nilai Pend Agama'!K23)</f>
        <v/>
      </c>
      <c r="M20" s="189" t="str">
        <f>IF('[1]nilai Pend Agama'!L23=0,"",'[1]nilai Pend Agama'!L23)</f>
        <v/>
      </c>
      <c r="N20" s="189" t="str">
        <f>IF('[1]nilai Pend Agama'!M23=0,"",'[1]nilai Pend Agama'!M23)</f>
        <v/>
      </c>
      <c r="O20" s="189" t="str">
        <f>IF('[1]nilai Pend Agama'!N23=0,"",'[1]nilai Pend Agama'!N23)</f>
        <v/>
      </c>
      <c r="P20" s="189" t="str">
        <f>IF('[1]nilai Pend Agama'!O23=0,"",'[1]nilai Pend Agama'!O23)</f>
        <v/>
      </c>
      <c r="Q20" s="189" t="str">
        <f>IF('[1]nilai Pend Agama'!P23=0,"",'[1]nilai Pend Agama'!P23)</f>
        <v/>
      </c>
      <c r="R20" s="189" t="str">
        <f>IF('[1]nilai Pend Agama'!Q23=0,"",'[1]nilai Pend Agama'!Q23)</f>
        <v/>
      </c>
      <c r="S20" s="189" t="str">
        <f>IF('[1]nilai Pend Agama'!R23=0,"",'[1]nilai Pend Agama'!R23)</f>
        <v/>
      </c>
      <c r="T20" s="189" t="str">
        <f>IF('[1]nilai Pend Agama'!S23=0,"",'[1]nilai Pend Agama'!S23)</f>
        <v/>
      </c>
      <c r="U20" s="189" t="str">
        <f>IF('[1]nilai Pend Agama'!T23=0,"",'[1]nilai Pend Agama'!T23)</f>
        <v/>
      </c>
      <c r="V20" s="189" t="str">
        <f>IF('[1]nilai Pend Agama'!U23=0,"",'[1]nilai Pend Agama'!U23)</f>
        <v/>
      </c>
      <c r="W20" s="189" t="str">
        <f>IF('[1]nilai Pend Agama'!V23=0,"",'[1]nilai Pend Agama'!V23)</f>
        <v/>
      </c>
      <c r="X20" s="60" t="str">
        <f t="shared" si="47"/>
        <v/>
      </c>
      <c r="Y20" s="60" t="str">
        <f t="shared" si="48"/>
        <v/>
      </c>
      <c r="Z20" s="60" t="str">
        <f t="shared" si="49"/>
        <v/>
      </c>
      <c r="AA20" s="60" t="str">
        <f t="shared" si="50"/>
        <v/>
      </c>
      <c r="AB20" s="60" t="str">
        <f t="shared" si="51"/>
        <v/>
      </c>
      <c r="AC20" s="60" t="str">
        <f t="shared" si="1"/>
        <v/>
      </c>
      <c r="AD20" s="60" t="str">
        <f t="shared" si="52"/>
        <v/>
      </c>
      <c r="AE20" s="60" t="str">
        <f t="shared" si="53"/>
        <v/>
      </c>
      <c r="AF20" s="60" t="str">
        <f t="shared" si="54"/>
        <v/>
      </c>
      <c r="AG20" s="155" t="str">
        <f t="shared" si="55"/>
        <v/>
      </c>
      <c r="AH20" s="66" t="str">
        <f t="shared" si="2"/>
        <v/>
      </c>
      <c r="AI20" s="56">
        <f t="shared" si="3"/>
        <v>0</v>
      </c>
      <c r="AJ20" s="56">
        <f t="shared" si="4"/>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5"/>
        <v>#N/A</v>
      </c>
      <c r="AN20" s="56" t="e">
        <f t="shared" si="6"/>
        <v>#N/A</v>
      </c>
      <c r="AO20" s="56" t="e">
        <f t="shared" ca="1" si="56"/>
        <v>#NAME?</v>
      </c>
      <c r="AP20" s="192" t="str">
        <f t="shared" si="57"/>
        <v/>
      </c>
      <c r="AQ20" s="192" t="str">
        <f t="shared" si="58"/>
        <v/>
      </c>
      <c r="AR20" s="192" t="str">
        <f t="shared" si="59"/>
        <v/>
      </c>
      <c r="AS20" s="192" t="str">
        <f t="shared" si="60"/>
        <v/>
      </c>
      <c r="AT20" s="192" t="str">
        <f t="shared" si="61"/>
        <v/>
      </c>
      <c r="AU20" s="192" t="str">
        <f t="shared" si="62"/>
        <v/>
      </c>
      <c r="AV20" s="192" t="str">
        <f t="shared" si="63"/>
        <v/>
      </c>
      <c r="AW20" s="192" t="str">
        <f t="shared" si="64"/>
        <v/>
      </c>
      <c r="AX20" s="192" t="str">
        <f t="shared" si="65"/>
        <v/>
      </c>
      <c r="AY20" s="192" t="str">
        <f t="shared" si="66"/>
        <v/>
      </c>
      <c r="AZ20" s="66" t="str">
        <f t="shared" si="67"/>
        <v/>
      </c>
      <c r="BA20" s="56">
        <f t="shared" si="68"/>
        <v>0</v>
      </c>
      <c r="BB20" s="56">
        <f t="shared" si="69"/>
        <v>0</v>
      </c>
      <c r="BC20" s="56" t="e" cm="1">
        <f t="array" aca="1" ref="BC20" ca="1">_xlfn.IFS(BA20&lt;KKTP!$K$3,"perlu bimbingan dalam ",BA20&lt;=KKTP!$L$3,"baik dalam ",BA20&gt;KKTP!$L$3,"sangat baik dalam ")</f>
        <v>#NAME?</v>
      </c>
      <c r="BD20" s="56" t="e" cm="1">
        <f t="array" aca="1" ref="BD20" ca="1">_xlfn.IFS(BB20&lt;KKTP!$K$3,"perlu bimbingan dalam ",BB20&lt;=KKTP!$L$3,"baik dalam ",BB20&gt;KKTP!$L$3,"sangat baik dalam ")</f>
        <v>#NAME?</v>
      </c>
      <c r="BE20" s="56" t="e">
        <f t="shared" si="70"/>
        <v>#N/A</v>
      </c>
      <c r="BF20" s="56" t="e">
        <f t="shared" si="71"/>
        <v>#N/A</v>
      </c>
      <c r="BG20" s="56" t="e">
        <f t="shared" ca="1" si="72"/>
        <v>#NAME?</v>
      </c>
      <c r="BH20" s="192" t="str">
        <f t="shared" si="73"/>
        <v/>
      </c>
      <c r="BI20" s="192" t="str">
        <f t="shared" si="11"/>
        <v/>
      </c>
      <c r="BJ20" s="192" t="str">
        <f t="shared" si="12"/>
        <v/>
      </c>
      <c r="BK20" s="192" t="str">
        <f t="shared" si="13"/>
        <v/>
      </c>
      <c r="BL20" s="192" t="str">
        <f t="shared" si="14"/>
        <v/>
      </c>
      <c r="BM20" s="192" t="str">
        <f t="shared" si="15"/>
        <v/>
      </c>
      <c r="BN20" s="192" t="str">
        <f t="shared" si="16"/>
        <v/>
      </c>
      <c r="BO20" s="192" t="str">
        <f t="shared" si="17"/>
        <v/>
      </c>
      <c r="BP20" s="192" t="str">
        <f t="shared" si="18"/>
        <v/>
      </c>
      <c r="BQ20" s="192" t="str">
        <f t="shared" si="19"/>
        <v/>
      </c>
      <c r="BR20" s="66" t="str">
        <f t="shared" si="20"/>
        <v/>
      </c>
      <c r="BS20" s="56">
        <f t="shared" si="21"/>
        <v>0</v>
      </c>
      <c r="BT20" s="56">
        <f t="shared" si="22"/>
        <v>0</v>
      </c>
      <c r="BU20" s="56" t="e" cm="1">
        <f t="array" aca="1" ref="BU20" ca="1">_xlfn.IFS(BS20&lt;KKTP!$K$3,"perlu bimbingan dalam ",BS20&lt;=KKTP!$L$3,"baik dalam ",BS20&gt;KKTP!$L$3,"sangat baik dalam ")</f>
        <v>#NAME?</v>
      </c>
      <c r="BV20" s="56" t="e" cm="1">
        <f t="array" aca="1" ref="BV20" ca="1">_xlfn.IFS(BT20&lt;KKTP!$K$3,"perlu bimbingan dalam ",BT20&lt;=KKTP!$L$3,"baik dalam ",BT20&gt;KKTP!$L$3,"sangat baik dalam ")</f>
        <v>#NAME?</v>
      </c>
      <c r="BW20" s="56" t="e">
        <f t="shared" si="74"/>
        <v>#N/A</v>
      </c>
      <c r="BX20" s="56" t="e">
        <f t="shared" si="75"/>
        <v>#N/A</v>
      </c>
      <c r="BY20" s="56" t="e">
        <f t="shared" ca="1" si="76"/>
        <v>#NAME?</v>
      </c>
      <c r="BZ20" s="192" t="str">
        <f t="shared" si="77"/>
        <v/>
      </c>
      <c r="CA20" s="192" t="str">
        <f t="shared" si="23"/>
        <v/>
      </c>
      <c r="CB20" s="192" t="str">
        <f t="shared" si="24"/>
        <v/>
      </c>
      <c r="CC20" s="192" t="str">
        <f t="shared" si="25"/>
        <v/>
      </c>
      <c r="CD20" s="192" t="str">
        <f t="shared" si="26"/>
        <v/>
      </c>
      <c r="CE20" s="192" t="str">
        <f t="shared" si="27"/>
        <v/>
      </c>
      <c r="CF20" s="192" t="str">
        <f t="shared" si="28"/>
        <v/>
      </c>
      <c r="CG20" s="192" t="str">
        <f t="shared" si="29"/>
        <v/>
      </c>
      <c r="CH20" s="192" t="str">
        <f t="shared" si="30"/>
        <v/>
      </c>
      <c r="CI20" s="192" t="str">
        <f t="shared" si="31"/>
        <v/>
      </c>
      <c r="CJ20" s="66" t="str">
        <f t="shared" si="32"/>
        <v/>
      </c>
      <c r="CK20" s="56">
        <f t="shared" si="33"/>
        <v>0</v>
      </c>
      <c r="CL20" s="56">
        <f t="shared" si="34"/>
        <v>0</v>
      </c>
      <c r="CM20" s="56" t="e" cm="1">
        <f t="array" aca="1" ref="CM20" ca="1">_xlfn.IFS(CK20&lt;KKTP!$K$3,"perlu bimbingan dalam ",CK20&lt;=KKTP!$L$3,"baik dalam ",CK20&gt;KKTP!$L$3,"sangat baik dalam ")</f>
        <v>#NAME?</v>
      </c>
      <c r="CN20" s="56" t="e" cm="1">
        <f t="array" aca="1" ref="CN20" ca="1">_xlfn.IFS(CL20&lt;KKTP!$K$3,"perlu bimbingan dalam ",CL20&lt;=KKTP!$L$3,"baik dalam ",CL20&gt;KKTP!$L$3,"sangat baik dalam ")</f>
        <v>#NAME?</v>
      </c>
      <c r="CO20" s="56" t="e">
        <f t="shared" si="78"/>
        <v>#N/A</v>
      </c>
      <c r="CP20" s="56" t="e">
        <f t="shared" si="79"/>
        <v>#N/A</v>
      </c>
      <c r="CQ20" s="56" t="e">
        <f t="shared" ca="1" si="80"/>
        <v>#NAME?</v>
      </c>
      <c r="CR20" s="192" t="str">
        <f t="shared" si="81"/>
        <v/>
      </c>
      <c r="CS20" s="192" t="str">
        <f t="shared" si="35"/>
        <v/>
      </c>
      <c r="CT20" s="192" t="str">
        <f t="shared" si="36"/>
        <v/>
      </c>
      <c r="CU20" s="192" t="str">
        <f t="shared" si="37"/>
        <v/>
      </c>
      <c r="CV20" s="192" t="str">
        <f t="shared" si="38"/>
        <v/>
      </c>
      <c r="CW20" s="192" t="str">
        <f t="shared" si="39"/>
        <v/>
      </c>
      <c r="CX20" s="192" t="str">
        <f t="shared" si="40"/>
        <v/>
      </c>
      <c r="CY20" s="192" t="str">
        <f t="shared" si="41"/>
        <v/>
      </c>
      <c r="CZ20" s="192" t="str">
        <f t="shared" si="42"/>
        <v/>
      </c>
      <c r="DA20" s="192" t="str">
        <f t="shared" si="43"/>
        <v/>
      </c>
      <c r="DB20" s="66" t="str">
        <f t="shared" si="44"/>
        <v/>
      </c>
      <c r="DC20" s="56">
        <f t="shared" si="45"/>
        <v>0</v>
      </c>
      <c r="DD20" s="56">
        <f t="shared" si="46"/>
        <v>0</v>
      </c>
      <c r="DE20" s="56" t="e" cm="1">
        <f t="array" aca="1" ref="DE20" ca="1">_xlfn.IFS(DC20&lt;KKTP!$K$3,"perlu bimbingan dalam ",DC20&lt;=KKTP!$L$3,"baik dalam ",DC20&gt;KKTP!$L$3,"sangat baik dalam ")</f>
        <v>#NAME?</v>
      </c>
      <c r="DF20" s="56" t="e" cm="1">
        <f t="array" aca="1" ref="DF20" ca="1">_xlfn.IFS(DD20&lt;KKTP!$K$3,"perlu bimbingan dalam ",DD20&lt;=KKTP!$L$3,"baik dalam ",DD20&gt;KKTP!$L$3,"sangat baik dalam ")</f>
        <v>#NAME?</v>
      </c>
      <c r="DG20" s="56" t="e">
        <f t="shared" si="82"/>
        <v>#N/A</v>
      </c>
      <c r="DH20" s="56" t="e">
        <f t="shared" si="83"/>
        <v>#N/A</v>
      </c>
      <c r="DI20" s="56" t="e">
        <f t="shared" ca="1" si="84"/>
        <v>#NAME?</v>
      </c>
      <c r="DJ20" s="56" t="e" cm="1">
        <f t="array" ref="DJ20">_xlfn.IFS(DL20="Islam",1,DL20="Kristen",2,DL20="Katholik",3,DL20="Hindu",4,DL20="Budha",5)</f>
        <v>#N/A</v>
      </c>
      <c r="DK20" s="201" t="str" cm="1">
        <f t="array" aca="1" ref="DK20" ca="1">IFERROR(_xlfn.IFS(DJ20=1,AO20,DJ20=2,BG20,DJ20=3,BY20,DJ20=4,CQ20,DJ20=5,DI20),"")</f>
        <v/>
      </c>
      <c r="DL20" s="126">
        <f>IFERROR(SISWA!G23,"")</f>
        <v>0</v>
      </c>
    </row>
    <row r="21" spans="1:116" ht="15">
      <c r="A21" s="237" t="str">
        <f>Mapel!C21</f>
        <v>Mulok 5</v>
      </c>
      <c r="B21" s="59">
        <v>17</v>
      </c>
      <c r="C21" s="126">
        <f>IFERROR(SISWA!C24,"")</f>
        <v>0</v>
      </c>
      <c r="D21" s="189" t="str">
        <f>IF('[1]nilai Pend Agama'!C24=0,"",'[1]nilai Pend Agama'!C24)</f>
        <v/>
      </c>
      <c r="E21" s="189" t="str">
        <f>IF('[1]nilai Pend Agama'!D24=0,"",'[1]nilai Pend Agama'!D24)</f>
        <v/>
      </c>
      <c r="F21" s="189" t="str">
        <f>IF('[1]nilai Pend Agama'!E24=0,"",'[1]nilai Pend Agama'!E24)</f>
        <v/>
      </c>
      <c r="G21" s="189" t="str">
        <f>IF('[1]nilai Pend Agama'!F24=0,"",'[1]nilai Pend Agama'!F24)</f>
        <v/>
      </c>
      <c r="H21" s="189" t="str">
        <f>IF('[1]nilai Pend Agama'!G24=0,"",'[1]nilai Pend Agama'!G24)</f>
        <v/>
      </c>
      <c r="I21" s="189" t="str">
        <f>IF('[1]nilai Pend Agama'!H24=0,"",'[1]nilai Pend Agama'!H24)</f>
        <v/>
      </c>
      <c r="J21" s="189" t="str">
        <f>IF('[1]nilai Pend Agama'!I24=0,"",'[1]nilai Pend Agama'!I24)</f>
        <v/>
      </c>
      <c r="K21" s="189" t="str">
        <f>IF('[1]nilai Pend Agama'!J24=0,"",'[1]nilai Pend Agama'!J24)</f>
        <v/>
      </c>
      <c r="L21" s="189" t="str">
        <f>IF('[1]nilai Pend Agama'!K24=0,"",'[1]nilai Pend Agama'!K24)</f>
        <v/>
      </c>
      <c r="M21" s="189" t="str">
        <f>IF('[1]nilai Pend Agama'!L24=0,"",'[1]nilai Pend Agama'!L24)</f>
        <v/>
      </c>
      <c r="N21" s="189" t="str">
        <f>IF('[1]nilai Pend Agama'!M24=0,"",'[1]nilai Pend Agama'!M24)</f>
        <v/>
      </c>
      <c r="O21" s="189" t="str">
        <f>IF('[1]nilai Pend Agama'!N24=0,"",'[1]nilai Pend Agama'!N24)</f>
        <v/>
      </c>
      <c r="P21" s="189" t="str">
        <f>IF('[1]nilai Pend Agama'!O24=0,"",'[1]nilai Pend Agama'!O24)</f>
        <v/>
      </c>
      <c r="Q21" s="189" t="str">
        <f>IF('[1]nilai Pend Agama'!P24=0,"",'[1]nilai Pend Agama'!P24)</f>
        <v/>
      </c>
      <c r="R21" s="189" t="str">
        <f>IF('[1]nilai Pend Agama'!Q24=0,"",'[1]nilai Pend Agama'!Q24)</f>
        <v/>
      </c>
      <c r="S21" s="189" t="str">
        <f>IF('[1]nilai Pend Agama'!R24=0,"",'[1]nilai Pend Agama'!R24)</f>
        <v/>
      </c>
      <c r="T21" s="189" t="str">
        <f>IF('[1]nilai Pend Agama'!S24=0,"",'[1]nilai Pend Agama'!S24)</f>
        <v/>
      </c>
      <c r="U21" s="189" t="str">
        <f>IF('[1]nilai Pend Agama'!T24=0,"",'[1]nilai Pend Agama'!T24)</f>
        <v/>
      </c>
      <c r="V21" s="189" t="str">
        <f>IF('[1]nilai Pend Agama'!U24=0,"",'[1]nilai Pend Agama'!U24)</f>
        <v/>
      </c>
      <c r="W21" s="189" t="str">
        <f>IF('[1]nilai Pend Agama'!V24=0,"",'[1]nilai Pend Agama'!V24)</f>
        <v/>
      </c>
      <c r="X21" s="60" t="str">
        <f t="shared" si="47"/>
        <v/>
      </c>
      <c r="Y21" s="60" t="str">
        <f t="shared" si="48"/>
        <v/>
      </c>
      <c r="Z21" s="60" t="str">
        <f t="shared" si="49"/>
        <v/>
      </c>
      <c r="AA21" s="60" t="str">
        <f t="shared" si="50"/>
        <v/>
      </c>
      <c r="AB21" s="60" t="str">
        <f t="shared" si="51"/>
        <v/>
      </c>
      <c r="AC21" s="60" t="str">
        <f t="shared" si="1"/>
        <v/>
      </c>
      <c r="AD21" s="60" t="str">
        <f t="shared" si="52"/>
        <v/>
      </c>
      <c r="AE21" s="60" t="str">
        <f t="shared" si="53"/>
        <v/>
      </c>
      <c r="AF21" s="60" t="str">
        <f t="shared" si="54"/>
        <v/>
      </c>
      <c r="AG21" s="155" t="str">
        <f t="shared" si="55"/>
        <v/>
      </c>
      <c r="AH21" s="66" t="str">
        <f t="shared" si="2"/>
        <v/>
      </c>
      <c r="AI21" s="56">
        <f t="shared" si="3"/>
        <v>0</v>
      </c>
      <c r="AJ21" s="56">
        <f t="shared" si="4"/>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5"/>
        <v>#N/A</v>
      </c>
      <c r="AN21" s="56" t="e">
        <f t="shared" si="6"/>
        <v>#N/A</v>
      </c>
      <c r="AO21" s="56" t="e">
        <f t="shared" ca="1" si="56"/>
        <v>#NAME?</v>
      </c>
      <c r="AP21" s="192" t="str">
        <f t="shared" si="57"/>
        <v/>
      </c>
      <c r="AQ21" s="192" t="str">
        <f t="shared" si="58"/>
        <v/>
      </c>
      <c r="AR21" s="192" t="str">
        <f t="shared" si="59"/>
        <v/>
      </c>
      <c r="AS21" s="192" t="str">
        <f t="shared" si="60"/>
        <v/>
      </c>
      <c r="AT21" s="192" t="str">
        <f t="shared" si="61"/>
        <v/>
      </c>
      <c r="AU21" s="192" t="str">
        <f t="shared" si="62"/>
        <v/>
      </c>
      <c r="AV21" s="192" t="str">
        <f t="shared" si="63"/>
        <v/>
      </c>
      <c r="AW21" s="192" t="str">
        <f t="shared" si="64"/>
        <v/>
      </c>
      <c r="AX21" s="192" t="str">
        <f t="shared" si="65"/>
        <v/>
      </c>
      <c r="AY21" s="192" t="str">
        <f t="shared" si="66"/>
        <v/>
      </c>
      <c r="AZ21" s="66" t="str">
        <f t="shared" si="67"/>
        <v/>
      </c>
      <c r="BA21" s="56">
        <f t="shared" si="68"/>
        <v>0</v>
      </c>
      <c r="BB21" s="56">
        <f t="shared" si="69"/>
        <v>0</v>
      </c>
      <c r="BC21" s="56" t="e" cm="1">
        <f t="array" aca="1" ref="BC21" ca="1">_xlfn.IFS(BA21&lt;KKTP!$K$3,"perlu bimbingan dalam ",BA21&lt;=KKTP!$L$3,"baik dalam ",BA21&gt;KKTP!$L$3,"sangat baik dalam ")</f>
        <v>#NAME?</v>
      </c>
      <c r="BD21" s="56" t="e" cm="1">
        <f t="array" aca="1" ref="BD21" ca="1">_xlfn.IFS(BB21&lt;KKTP!$K$3,"perlu bimbingan dalam ",BB21&lt;=KKTP!$L$3,"baik dalam ",BB21&gt;KKTP!$L$3,"sangat baik dalam ")</f>
        <v>#NAME?</v>
      </c>
      <c r="BE21" s="56" t="e">
        <f t="shared" si="70"/>
        <v>#N/A</v>
      </c>
      <c r="BF21" s="56" t="e">
        <f t="shared" si="71"/>
        <v>#N/A</v>
      </c>
      <c r="BG21" s="56" t="e">
        <f t="shared" ca="1" si="72"/>
        <v>#NAME?</v>
      </c>
      <c r="BH21" s="192" t="str">
        <f t="shared" si="73"/>
        <v/>
      </c>
      <c r="BI21" s="192" t="str">
        <f t="shared" si="11"/>
        <v/>
      </c>
      <c r="BJ21" s="192" t="str">
        <f t="shared" si="12"/>
        <v/>
      </c>
      <c r="BK21" s="192" t="str">
        <f t="shared" si="13"/>
        <v/>
      </c>
      <c r="BL21" s="192" t="str">
        <f t="shared" si="14"/>
        <v/>
      </c>
      <c r="BM21" s="192" t="str">
        <f t="shared" si="15"/>
        <v/>
      </c>
      <c r="BN21" s="192" t="str">
        <f t="shared" si="16"/>
        <v/>
      </c>
      <c r="BO21" s="192" t="str">
        <f t="shared" si="17"/>
        <v/>
      </c>
      <c r="BP21" s="192" t="str">
        <f t="shared" si="18"/>
        <v/>
      </c>
      <c r="BQ21" s="192" t="str">
        <f t="shared" si="19"/>
        <v/>
      </c>
      <c r="BR21" s="66" t="str">
        <f t="shared" si="20"/>
        <v/>
      </c>
      <c r="BS21" s="56">
        <f t="shared" si="21"/>
        <v>0</v>
      </c>
      <c r="BT21" s="56">
        <f t="shared" si="22"/>
        <v>0</v>
      </c>
      <c r="BU21" s="56" t="e" cm="1">
        <f t="array" aca="1" ref="BU21" ca="1">_xlfn.IFS(BS21&lt;KKTP!$K$3,"perlu bimbingan dalam ",BS21&lt;=KKTP!$L$3,"baik dalam ",BS21&gt;KKTP!$L$3,"sangat baik dalam ")</f>
        <v>#NAME?</v>
      </c>
      <c r="BV21" s="56" t="e" cm="1">
        <f t="array" aca="1" ref="BV21" ca="1">_xlfn.IFS(BT21&lt;KKTP!$K$3,"perlu bimbingan dalam ",BT21&lt;=KKTP!$L$3,"baik dalam ",BT21&gt;KKTP!$L$3,"sangat baik dalam ")</f>
        <v>#NAME?</v>
      </c>
      <c r="BW21" s="56" t="e">
        <f t="shared" si="74"/>
        <v>#N/A</v>
      </c>
      <c r="BX21" s="56" t="e">
        <f t="shared" si="75"/>
        <v>#N/A</v>
      </c>
      <c r="BY21" s="56" t="e">
        <f t="shared" ca="1" si="76"/>
        <v>#NAME?</v>
      </c>
      <c r="BZ21" s="192" t="str">
        <f t="shared" si="77"/>
        <v/>
      </c>
      <c r="CA21" s="192" t="str">
        <f t="shared" si="23"/>
        <v/>
      </c>
      <c r="CB21" s="192" t="str">
        <f t="shared" si="24"/>
        <v/>
      </c>
      <c r="CC21" s="192" t="str">
        <f t="shared" si="25"/>
        <v/>
      </c>
      <c r="CD21" s="192" t="str">
        <f t="shared" si="26"/>
        <v/>
      </c>
      <c r="CE21" s="192" t="str">
        <f t="shared" si="27"/>
        <v/>
      </c>
      <c r="CF21" s="192" t="str">
        <f t="shared" si="28"/>
        <v/>
      </c>
      <c r="CG21" s="192" t="str">
        <f t="shared" si="29"/>
        <v/>
      </c>
      <c r="CH21" s="192" t="str">
        <f t="shared" si="30"/>
        <v/>
      </c>
      <c r="CI21" s="192" t="str">
        <f t="shared" si="31"/>
        <v/>
      </c>
      <c r="CJ21" s="66" t="str">
        <f t="shared" si="32"/>
        <v/>
      </c>
      <c r="CK21" s="56">
        <f t="shared" si="33"/>
        <v>0</v>
      </c>
      <c r="CL21" s="56">
        <f t="shared" si="34"/>
        <v>0</v>
      </c>
      <c r="CM21" s="56" t="e" cm="1">
        <f t="array" aca="1" ref="CM21" ca="1">_xlfn.IFS(CK21&lt;KKTP!$K$3,"perlu bimbingan dalam ",CK21&lt;=KKTP!$L$3,"baik dalam ",CK21&gt;KKTP!$L$3,"sangat baik dalam ")</f>
        <v>#NAME?</v>
      </c>
      <c r="CN21" s="56" t="e" cm="1">
        <f t="array" aca="1" ref="CN21" ca="1">_xlfn.IFS(CL21&lt;KKTP!$K$3,"perlu bimbingan dalam ",CL21&lt;=KKTP!$L$3,"baik dalam ",CL21&gt;KKTP!$L$3,"sangat baik dalam ")</f>
        <v>#NAME?</v>
      </c>
      <c r="CO21" s="56" t="e">
        <f t="shared" si="78"/>
        <v>#N/A</v>
      </c>
      <c r="CP21" s="56" t="e">
        <f t="shared" si="79"/>
        <v>#N/A</v>
      </c>
      <c r="CQ21" s="56" t="e">
        <f t="shared" ca="1" si="80"/>
        <v>#NAME?</v>
      </c>
      <c r="CR21" s="192" t="str">
        <f t="shared" si="81"/>
        <v/>
      </c>
      <c r="CS21" s="192" t="str">
        <f t="shared" si="35"/>
        <v/>
      </c>
      <c r="CT21" s="192" t="str">
        <f t="shared" si="36"/>
        <v/>
      </c>
      <c r="CU21" s="192" t="str">
        <f t="shared" si="37"/>
        <v/>
      </c>
      <c r="CV21" s="192" t="str">
        <f t="shared" si="38"/>
        <v/>
      </c>
      <c r="CW21" s="192" t="str">
        <f t="shared" si="39"/>
        <v/>
      </c>
      <c r="CX21" s="192" t="str">
        <f t="shared" si="40"/>
        <v/>
      </c>
      <c r="CY21" s="192" t="str">
        <f t="shared" si="41"/>
        <v/>
      </c>
      <c r="CZ21" s="192" t="str">
        <f t="shared" si="42"/>
        <v/>
      </c>
      <c r="DA21" s="192" t="str">
        <f t="shared" si="43"/>
        <v/>
      </c>
      <c r="DB21" s="66" t="str">
        <f t="shared" si="44"/>
        <v/>
      </c>
      <c r="DC21" s="56">
        <f t="shared" si="45"/>
        <v>0</v>
      </c>
      <c r="DD21" s="56">
        <f t="shared" si="46"/>
        <v>0</v>
      </c>
      <c r="DE21" s="56" t="e" cm="1">
        <f t="array" aca="1" ref="DE21" ca="1">_xlfn.IFS(DC21&lt;KKTP!$K$3,"perlu bimbingan dalam ",DC21&lt;=KKTP!$L$3,"baik dalam ",DC21&gt;KKTP!$L$3,"sangat baik dalam ")</f>
        <v>#NAME?</v>
      </c>
      <c r="DF21" s="56" t="e" cm="1">
        <f t="array" aca="1" ref="DF21" ca="1">_xlfn.IFS(DD21&lt;KKTP!$K$3,"perlu bimbingan dalam ",DD21&lt;=KKTP!$L$3,"baik dalam ",DD21&gt;KKTP!$L$3,"sangat baik dalam ")</f>
        <v>#NAME?</v>
      </c>
      <c r="DG21" s="56" t="e">
        <f t="shared" si="82"/>
        <v>#N/A</v>
      </c>
      <c r="DH21" s="56" t="e">
        <f t="shared" si="83"/>
        <v>#N/A</v>
      </c>
      <c r="DI21" s="56" t="e">
        <f t="shared" ca="1" si="84"/>
        <v>#NAME?</v>
      </c>
      <c r="DJ21" s="56" t="e" cm="1">
        <f t="array" ref="DJ21">_xlfn.IFS(DL21="Islam",1,DL21="Kristen",2,DL21="Katholik",3,DL21="Hindu",4,DL21="Budha",5)</f>
        <v>#N/A</v>
      </c>
      <c r="DK21" s="201" t="str" cm="1">
        <f t="array" aca="1" ref="DK21" ca="1">IFERROR(_xlfn.IFS(DJ21=1,AO21,DJ21=2,BG21,DJ21=3,BY21,DJ21=4,CQ21,DJ21=5,DI21),"")</f>
        <v/>
      </c>
      <c r="DL21" s="126">
        <f>IFERROR(SISWA!G24,"")</f>
        <v>0</v>
      </c>
    </row>
    <row r="22" spans="1:116" ht="15">
      <c r="B22" s="59">
        <v>18</v>
      </c>
      <c r="C22" s="126">
        <f>IFERROR(SISWA!C25,"")</f>
        <v>0</v>
      </c>
      <c r="D22" s="189" t="str">
        <f>IF('[1]nilai Pend Agama'!C25=0,"",'[1]nilai Pend Agama'!C25)</f>
        <v/>
      </c>
      <c r="E22" s="189" t="str">
        <f>IF('[1]nilai Pend Agama'!D25=0,"",'[1]nilai Pend Agama'!D25)</f>
        <v/>
      </c>
      <c r="F22" s="189" t="str">
        <f>IF('[1]nilai Pend Agama'!E25=0,"",'[1]nilai Pend Agama'!E25)</f>
        <v/>
      </c>
      <c r="G22" s="189" t="str">
        <f>IF('[1]nilai Pend Agama'!F25=0,"",'[1]nilai Pend Agama'!F25)</f>
        <v/>
      </c>
      <c r="H22" s="189" t="str">
        <f>IF('[1]nilai Pend Agama'!G25=0,"",'[1]nilai Pend Agama'!G25)</f>
        <v/>
      </c>
      <c r="I22" s="189" t="str">
        <f>IF('[1]nilai Pend Agama'!H25=0,"",'[1]nilai Pend Agama'!H25)</f>
        <v/>
      </c>
      <c r="J22" s="189" t="str">
        <f>IF('[1]nilai Pend Agama'!I25=0,"",'[1]nilai Pend Agama'!I25)</f>
        <v/>
      </c>
      <c r="K22" s="189" t="str">
        <f>IF('[1]nilai Pend Agama'!J25=0,"",'[1]nilai Pend Agama'!J25)</f>
        <v/>
      </c>
      <c r="L22" s="189" t="str">
        <f>IF('[1]nilai Pend Agama'!K25=0,"",'[1]nilai Pend Agama'!K25)</f>
        <v/>
      </c>
      <c r="M22" s="189" t="str">
        <f>IF('[1]nilai Pend Agama'!L25=0,"",'[1]nilai Pend Agama'!L25)</f>
        <v/>
      </c>
      <c r="N22" s="189" t="str">
        <f>IF('[1]nilai Pend Agama'!M25=0,"",'[1]nilai Pend Agama'!M25)</f>
        <v/>
      </c>
      <c r="O22" s="189" t="str">
        <f>IF('[1]nilai Pend Agama'!N25=0,"",'[1]nilai Pend Agama'!N25)</f>
        <v/>
      </c>
      <c r="P22" s="189" t="str">
        <f>IF('[1]nilai Pend Agama'!O25=0,"",'[1]nilai Pend Agama'!O25)</f>
        <v/>
      </c>
      <c r="Q22" s="189" t="str">
        <f>IF('[1]nilai Pend Agama'!P25=0,"",'[1]nilai Pend Agama'!P25)</f>
        <v/>
      </c>
      <c r="R22" s="189" t="str">
        <f>IF('[1]nilai Pend Agama'!Q25=0,"",'[1]nilai Pend Agama'!Q25)</f>
        <v/>
      </c>
      <c r="S22" s="189" t="str">
        <f>IF('[1]nilai Pend Agama'!R25=0,"",'[1]nilai Pend Agama'!R25)</f>
        <v/>
      </c>
      <c r="T22" s="189" t="str">
        <f>IF('[1]nilai Pend Agama'!S25=0,"",'[1]nilai Pend Agama'!S25)</f>
        <v/>
      </c>
      <c r="U22" s="189" t="str">
        <f>IF('[1]nilai Pend Agama'!T25=0,"",'[1]nilai Pend Agama'!T25)</f>
        <v/>
      </c>
      <c r="V22" s="189" t="str">
        <f>IF('[1]nilai Pend Agama'!U25=0,"",'[1]nilai Pend Agama'!U25)</f>
        <v/>
      </c>
      <c r="W22" s="189" t="str">
        <f>IF('[1]nilai Pend Agama'!V25=0,"",'[1]nilai Pend Agama'!V25)</f>
        <v/>
      </c>
      <c r="X22" s="60" t="str">
        <f t="shared" si="47"/>
        <v/>
      </c>
      <c r="Y22" s="60" t="str">
        <f t="shared" si="48"/>
        <v/>
      </c>
      <c r="Z22" s="60" t="str">
        <f t="shared" si="49"/>
        <v/>
      </c>
      <c r="AA22" s="60" t="str">
        <f t="shared" si="50"/>
        <v/>
      </c>
      <c r="AB22" s="60" t="str">
        <f t="shared" si="51"/>
        <v/>
      </c>
      <c r="AC22" s="60" t="str">
        <f t="shared" si="1"/>
        <v/>
      </c>
      <c r="AD22" s="60" t="str">
        <f t="shared" si="52"/>
        <v/>
      </c>
      <c r="AE22" s="60" t="str">
        <f t="shared" si="53"/>
        <v/>
      </c>
      <c r="AF22" s="60" t="str">
        <f t="shared" si="54"/>
        <v/>
      </c>
      <c r="AG22" s="155" t="str">
        <f t="shared" si="55"/>
        <v/>
      </c>
      <c r="AH22" s="66" t="str">
        <f t="shared" si="2"/>
        <v/>
      </c>
      <c r="AI22" s="56">
        <f t="shared" si="3"/>
        <v>0</v>
      </c>
      <c r="AJ22" s="56">
        <f t="shared" si="4"/>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5"/>
        <v>#N/A</v>
      </c>
      <c r="AN22" s="56" t="e">
        <f t="shared" si="6"/>
        <v>#N/A</v>
      </c>
      <c r="AO22" s="56" t="e">
        <f t="shared" ca="1" si="56"/>
        <v>#NAME?</v>
      </c>
      <c r="AP22" s="192" t="str">
        <f t="shared" si="57"/>
        <v/>
      </c>
      <c r="AQ22" s="192" t="str">
        <f t="shared" si="58"/>
        <v/>
      </c>
      <c r="AR22" s="192" t="str">
        <f t="shared" si="59"/>
        <v/>
      </c>
      <c r="AS22" s="192" t="str">
        <f t="shared" si="60"/>
        <v/>
      </c>
      <c r="AT22" s="192" t="str">
        <f t="shared" si="61"/>
        <v/>
      </c>
      <c r="AU22" s="192" t="str">
        <f t="shared" si="62"/>
        <v/>
      </c>
      <c r="AV22" s="192" t="str">
        <f t="shared" si="63"/>
        <v/>
      </c>
      <c r="AW22" s="192" t="str">
        <f t="shared" si="64"/>
        <v/>
      </c>
      <c r="AX22" s="192" t="str">
        <f t="shared" si="65"/>
        <v/>
      </c>
      <c r="AY22" s="192" t="str">
        <f t="shared" si="66"/>
        <v/>
      </c>
      <c r="AZ22" s="66" t="str">
        <f t="shared" si="67"/>
        <v/>
      </c>
      <c r="BA22" s="56">
        <f t="shared" si="68"/>
        <v>0</v>
      </c>
      <c r="BB22" s="56">
        <f t="shared" si="69"/>
        <v>0</v>
      </c>
      <c r="BC22" s="56" t="e" cm="1">
        <f t="array" aca="1" ref="BC22" ca="1">_xlfn.IFS(BA22&lt;KKTP!$K$3,"perlu bimbingan dalam ",BA22&lt;=KKTP!$L$3,"baik dalam ",BA22&gt;KKTP!$L$3,"sangat baik dalam ")</f>
        <v>#NAME?</v>
      </c>
      <c r="BD22" s="56" t="e" cm="1">
        <f t="array" aca="1" ref="BD22" ca="1">_xlfn.IFS(BB22&lt;KKTP!$K$3,"perlu bimbingan dalam ",BB22&lt;=KKTP!$L$3,"baik dalam ",BB22&gt;KKTP!$L$3,"sangat baik dalam ")</f>
        <v>#NAME?</v>
      </c>
      <c r="BE22" s="56" t="e">
        <f t="shared" si="70"/>
        <v>#N/A</v>
      </c>
      <c r="BF22" s="56" t="e">
        <f t="shared" si="71"/>
        <v>#N/A</v>
      </c>
      <c r="BG22" s="56" t="e">
        <f t="shared" ca="1" si="72"/>
        <v>#NAME?</v>
      </c>
      <c r="BH22" s="192" t="str">
        <f t="shared" si="73"/>
        <v/>
      </c>
      <c r="BI22" s="192" t="str">
        <f t="shared" si="11"/>
        <v/>
      </c>
      <c r="BJ22" s="192" t="str">
        <f t="shared" si="12"/>
        <v/>
      </c>
      <c r="BK22" s="192" t="str">
        <f t="shared" si="13"/>
        <v/>
      </c>
      <c r="BL22" s="192" t="str">
        <f t="shared" si="14"/>
        <v/>
      </c>
      <c r="BM22" s="192" t="str">
        <f t="shared" si="15"/>
        <v/>
      </c>
      <c r="BN22" s="192" t="str">
        <f t="shared" si="16"/>
        <v/>
      </c>
      <c r="BO22" s="192" t="str">
        <f t="shared" si="17"/>
        <v/>
      </c>
      <c r="BP22" s="192" t="str">
        <f t="shared" si="18"/>
        <v/>
      </c>
      <c r="BQ22" s="192" t="str">
        <f t="shared" si="19"/>
        <v/>
      </c>
      <c r="BR22" s="66" t="str">
        <f t="shared" si="20"/>
        <v/>
      </c>
      <c r="BS22" s="56">
        <f t="shared" si="21"/>
        <v>0</v>
      </c>
      <c r="BT22" s="56">
        <f t="shared" si="22"/>
        <v>0</v>
      </c>
      <c r="BU22" s="56" t="e" cm="1">
        <f t="array" aca="1" ref="BU22" ca="1">_xlfn.IFS(BS22&lt;KKTP!$K$3,"perlu bimbingan dalam ",BS22&lt;=KKTP!$L$3,"baik dalam ",BS22&gt;KKTP!$L$3,"sangat baik dalam ")</f>
        <v>#NAME?</v>
      </c>
      <c r="BV22" s="56" t="e" cm="1">
        <f t="array" aca="1" ref="BV22" ca="1">_xlfn.IFS(BT22&lt;KKTP!$K$3,"perlu bimbingan dalam ",BT22&lt;=KKTP!$L$3,"baik dalam ",BT22&gt;KKTP!$L$3,"sangat baik dalam ")</f>
        <v>#NAME?</v>
      </c>
      <c r="BW22" s="56" t="e">
        <f t="shared" si="74"/>
        <v>#N/A</v>
      </c>
      <c r="BX22" s="56" t="e">
        <f t="shared" si="75"/>
        <v>#N/A</v>
      </c>
      <c r="BY22" s="56" t="e">
        <f t="shared" ca="1" si="76"/>
        <v>#NAME?</v>
      </c>
      <c r="BZ22" s="192" t="str">
        <f t="shared" si="77"/>
        <v/>
      </c>
      <c r="CA22" s="192" t="str">
        <f t="shared" si="23"/>
        <v/>
      </c>
      <c r="CB22" s="192" t="str">
        <f t="shared" si="24"/>
        <v/>
      </c>
      <c r="CC22" s="192" t="str">
        <f t="shared" si="25"/>
        <v/>
      </c>
      <c r="CD22" s="192" t="str">
        <f t="shared" si="26"/>
        <v/>
      </c>
      <c r="CE22" s="192" t="str">
        <f t="shared" si="27"/>
        <v/>
      </c>
      <c r="CF22" s="192" t="str">
        <f t="shared" si="28"/>
        <v/>
      </c>
      <c r="CG22" s="192" t="str">
        <f t="shared" si="29"/>
        <v/>
      </c>
      <c r="CH22" s="192" t="str">
        <f t="shared" si="30"/>
        <v/>
      </c>
      <c r="CI22" s="192" t="str">
        <f t="shared" si="31"/>
        <v/>
      </c>
      <c r="CJ22" s="66" t="str">
        <f t="shared" si="32"/>
        <v/>
      </c>
      <c r="CK22" s="56">
        <f t="shared" si="33"/>
        <v>0</v>
      </c>
      <c r="CL22" s="56">
        <f t="shared" si="34"/>
        <v>0</v>
      </c>
      <c r="CM22" s="56" t="e" cm="1">
        <f t="array" aca="1" ref="CM22" ca="1">_xlfn.IFS(CK22&lt;KKTP!$K$3,"perlu bimbingan dalam ",CK22&lt;=KKTP!$L$3,"baik dalam ",CK22&gt;KKTP!$L$3,"sangat baik dalam ")</f>
        <v>#NAME?</v>
      </c>
      <c r="CN22" s="56" t="e" cm="1">
        <f t="array" aca="1" ref="CN22" ca="1">_xlfn.IFS(CL22&lt;KKTP!$K$3,"perlu bimbingan dalam ",CL22&lt;=KKTP!$L$3,"baik dalam ",CL22&gt;KKTP!$L$3,"sangat baik dalam ")</f>
        <v>#NAME?</v>
      </c>
      <c r="CO22" s="56" t="e">
        <f t="shared" si="78"/>
        <v>#N/A</v>
      </c>
      <c r="CP22" s="56" t="e">
        <f t="shared" si="79"/>
        <v>#N/A</v>
      </c>
      <c r="CQ22" s="56" t="e">
        <f t="shared" ca="1" si="80"/>
        <v>#NAME?</v>
      </c>
      <c r="CR22" s="192" t="str">
        <f t="shared" si="81"/>
        <v/>
      </c>
      <c r="CS22" s="192" t="str">
        <f t="shared" si="35"/>
        <v/>
      </c>
      <c r="CT22" s="192" t="str">
        <f t="shared" si="36"/>
        <v/>
      </c>
      <c r="CU22" s="192" t="str">
        <f t="shared" si="37"/>
        <v/>
      </c>
      <c r="CV22" s="192" t="str">
        <f t="shared" si="38"/>
        <v/>
      </c>
      <c r="CW22" s="192" t="str">
        <f t="shared" si="39"/>
        <v/>
      </c>
      <c r="CX22" s="192" t="str">
        <f t="shared" si="40"/>
        <v/>
      </c>
      <c r="CY22" s="192" t="str">
        <f t="shared" si="41"/>
        <v/>
      </c>
      <c r="CZ22" s="192" t="str">
        <f t="shared" si="42"/>
        <v/>
      </c>
      <c r="DA22" s="192" t="str">
        <f t="shared" si="43"/>
        <v/>
      </c>
      <c r="DB22" s="66" t="str">
        <f t="shared" si="44"/>
        <v/>
      </c>
      <c r="DC22" s="56">
        <f t="shared" si="45"/>
        <v>0</v>
      </c>
      <c r="DD22" s="56">
        <f t="shared" si="46"/>
        <v>0</v>
      </c>
      <c r="DE22" s="56" t="e" cm="1">
        <f t="array" aca="1" ref="DE22" ca="1">_xlfn.IFS(DC22&lt;KKTP!$K$3,"perlu bimbingan dalam ",DC22&lt;=KKTP!$L$3,"baik dalam ",DC22&gt;KKTP!$L$3,"sangat baik dalam ")</f>
        <v>#NAME?</v>
      </c>
      <c r="DF22" s="56" t="e" cm="1">
        <f t="array" aca="1" ref="DF22" ca="1">_xlfn.IFS(DD22&lt;KKTP!$K$3,"perlu bimbingan dalam ",DD22&lt;=KKTP!$L$3,"baik dalam ",DD22&gt;KKTP!$L$3,"sangat baik dalam ")</f>
        <v>#NAME?</v>
      </c>
      <c r="DG22" s="56" t="e">
        <f t="shared" si="82"/>
        <v>#N/A</v>
      </c>
      <c r="DH22" s="56" t="e">
        <f t="shared" si="83"/>
        <v>#N/A</v>
      </c>
      <c r="DI22" s="56" t="e">
        <f t="shared" ca="1" si="84"/>
        <v>#NAME?</v>
      </c>
      <c r="DJ22" s="56" t="e" cm="1">
        <f t="array" ref="DJ22">_xlfn.IFS(DL22="Islam",1,DL22="Kristen",2,DL22="Katholik",3,DL22="Hindu",4,DL22="Budha",5)</f>
        <v>#N/A</v>
      </c>
      <c r="DK22" s="201" t="str" cm="1">
        <f t="array" aca="1" ref="DK22" ca="1">IFERROR(_xlfn.IFS(DJ22=1,AO22,DJ22=2,BG22,DJ22=3,BY22,DJ22=4,CQ22,DJ22=5,DI22),"")</f>
        <v/>
      </c>
      <c r="DL22" s="126">
        <f>IFERROR(SISWA!G25,"")</f>
        <v>0</v>
      </c>
    </row>
    <row r="23" spans="1:116" ht="15">
      <c r="B23" s="59">
        <v>19</v>
      </c>
      <c r="C23" s="126">
        <f>IFERROR(SISWA!C26,"")</f>
        <v>0</v>
      </c>
      <c r="D23" s="189" t="str">
        <f>IF('[1]nilai Pend Agama'!C26=0,"",'[1]nilai Pend Agama'!C26)</f>
        <v/>
      </c>
      <c r="E23" s="189" t="str">
        <f>IF('[1]nilai Pend Agama'!D26=0,"",'[1]nilai Pend Agama'!D26)</f>
        <v/>
      </c>
      <c r="F23" s="189" t="str">
        <f>IF('[1]nilai Pend Agama'!E26=0,"",'[1]nilai Pend Agama'!E26)</f>
        <v/>
      </c>
      <c r="G23" s="189" t="str">
        <f>IF('[1]nilai Pend Agama'!F26=0,"",'[1]nilai Pend Agama'!F26)</f>
        <v/>
      </c>
      <c r="H23" s="189" t="str">
        <f>IF('[1]nilai Pend Agama'!G26=0,"",'[1]nilai Pend Agama'!G26)</f>
        <v/>
      </c>
      <c r="I23" s="189" t="str">
        <f>IF('[1]nilai Pend Agama'!H26=0,"",'[1]nilai Pend Agama'!H26)</f>
        <v/>
      </c>
      <c r="J23" s="189" t="str">
        <f>IF('[1]nilai Pend Agama'!I26=0,"",'[1]nilai Pend Agama'!I26)</f>
        <v/>
      </c>
      <c r="K23" s="189" t="str">
        <f>IF('[1]nilai Pend Agama'!J26=0,"",'[1]nilai Pend Agama'!J26)</f>
        <v/>
      </c>
      <c r="L23" s="189" t="str">
        <f>IF('[1]nilai Pend Agama'!K26=0,"",'[1]nilai Pend Agama'!K26)</f>
        <v/>
      </c>
      <c r="M23" s="189" t="str">
        <f>IF('[1]nilai Pend Agama'!L26=0,"",'[1]nilai Pend Agama'!L26)</f>
        <v/>
      </c>
      <c r="N23" s="189" t="str">
        <f>IF('[1]nilai Pend Agama'!M26=0,"",'[1]nilai Pend Agama'!M26)</f>
        <v/>
      </c>
      <c r="O23" s="189" t="str">
        <f>IF('[1]nilai Pend Agama'!N26=0,"",'[1]nilai Pend Agama'!N26)</f>
        <v/>
      </c>
      <c r="P23" s="189" t="str">
        <f>IF('[1]nilai Pend Agama'!O26=0,"",'[1]nilai Pend Agama'!O26)</f>
        <v/>
      </c>
      <c r="Q23" s="189" t="str">
        <f>IF('[1]nilai Pend Agama'!P26=0,"",'[1]nilai Pend Agama'!P26)</f>
        <v/>
      </c>
      <c r="R23" s="189" t="str">
        <f>IF('[1]nilai Pend Agama'!Q26=0,"",'[1]nilai Pend Agama'!Q26)</f>
        <v/>
      </c>
      <c r="S23" s="189" t="str">
        <f>IF('[1]nilai Pend Agama'!R26=0,"",'[1]nilai Pend Agama'!R26)</f>
        <v/>
      </c>
      <c r="T23" s="189" t="str">
        <f>IF('[1]nilai Pend Agama'!S26=0,"",'[1]nilai Pend Agama'!S26)</f>
        <v/>
      </c>
      <c r="U23" s="189" t="str">
        <f>IF('[1]nilai Pend Agama'!T26=0,"",'[1]nilai Pend Agama'!T26)</f>
        <v/>
      </c>
      <c r="V23" s="189" t="str">
        <f>IF('[1]nilai Pend Agama'!U26=0,"",'[1]nilai Pend Agama'!U26)</f>
        <v/>
      </c>
      <c r="W23" s="189" t="str">
        <f>IF('[1]nilai Pend Agama'!V26=0,"",'[1]nilai Pend Agama'!V26)</f>
        <v/>
      </c>
      <c r="X23" s="60" t="str">
        <f t="shared" si="47"/>
        <v/>
      </c>
      <c r="Y23" s="60" t="str">
        <f t="shared" si="48"/>
        <v/>
      </c>
      <c r="Z23" s="60" t="str">
        <f t="shared" si="49"/>
        <v/>
      </c>
      <c r="AA23" s="60" t="str">
        <f t="shared" si="50"/>
        <v/>
      </c>
      <c r="AB23" s="60" t="str">
        <f t="shared" si="51"/>
        <v/>
      </c>
      <c r="AC23" s="60" t="str">
        <f t="shared" si="1"/>
        <v/>
      </c>
      <c r="AD23" s="60" t="str">
        <f t="shared" si="52"/>
        <v/>
      </c>
      <c r="AE23" s="60" t="str">
        <f t="shared" si="53"/>
        <v/>
      </c>
      <c r="AF23" s="60" t="str">
        <f t="shared" si="54"/>
        <v/>
      </c>
      <c r="AG23" s="155" t="str">
        <f t="shared" si="55"/>
        <v/>
      </c>
      <c r="AH23" s="66" t="str">
        <f t="shared" si="2"/>
        <v/>
      </c>
      <c r="AI23" s="56">
        <f t="shared" si="3"/>
        <v>0</v>
      </c>
      <c r="AJ23" s="56">
        <f t="shared" si="4"/>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5"/>
        <v>#N/A</v>
      </c>
      <c r="AN23" s="56" t="e">
        <f t="shared" si="6"/>
        <v>#N/A</v>
      </c>
      <c r="AO23" s="56" t="e">
        <f t="shared" ca="1" si="56"/>
        <v>#NAME?</v>
      </c>
      <c r="AP23" s="192" t="str">
        <f t="shared" si="57"/>
        <v/>
      </c>
      <c r="AQ23" s="192" t="str">
        <f t="shared" si="58"/>
        <v/>
      </c>
      <c r="AR23" s="192" t="str">
        <f t="shared" si="59"/>
        <v/>
      </c>
      <c r="AS23" s="192" t="str">
        <f t="shared" si="60"/>
        <v/>
      </c>
      <c r="AT23" s="192" t="str">
        <f t="shared" si="61"/>
        <v/>
      </c>
      <c r="AU23" s="192" t="str">
        <f t="shared" si="62"/>
        <v/>
      </c>
      <c r="AV23" s="192" t="str">
        <f t="shared" si="63"/>
        <v/>
      </c>
      <c r="AW23" s="192" t="str">
        <f t="shared" si="64"/>
        <v/>
      </c>
      <c r="AX23" s="192" t="str">
        <f t="shared" si="65"/>
        <v/>
      </c>
      <c r="AY23" s="192" t="str">
        <f t="shared" si="66"/>
        <v/>
      </c>
      <c r="AZ23" s="66" t="str">
        <f t="shared" si="67"/>
        <v/>
      </c>
      <c r="BA23" s="56">
        <f t="shared" si="68"/>
        <v>0</v>
      </c>
      <c r="BB23" s="56">
        <f t="shared" si="69"/>
        <v>0</v>
      </c>
      <c r="BC23" s="56" t="e" cm="1">
        <f t="array" aca="1" ref="BC23" ca="1">_xlfn.IFS(BA23&lt;KKTP!$K$3,"perlu bimbingan dalam ",BA23&lt;=KKTP!$L$3,"baik dalam ",BA23&gt;KKTP!$L$3,"sangat baik dalam ")</f>
        <v>#NAME?</v>
      </c>
      <c r="BD23" s="56" t="e" cm="1">
        <f t="array" aca="1" ref="BD23" ca="1">_xlfn.IFS(BB23&lt;KKTP!$K$3,"perlu bimbingan dalam ",BB23&lt;=KKTP!$L$3,"baik dalam ",BB23&gt;KKTP!$L$3,"sangat baik dalam ")</f>
        <v>#NAME?</v>
      </c>
      <c r="BE23" s="56" t="e">
        <f t="shared" si="70"/>
        <v>#N/A</v>
      </c>
      <c r="BF23" s="56" t="e">
        <f t="shared" si="71"/>
        <v>#N/A</v>
      </c>
      <c r="BG23" s="56" t="e">
        <f t="shared" ca="1" si="72"/>
        <v>#NAME?</v>
      </c>
      <c r="BH23" s="192" t="str">
        <f t="shared" si="73"/>
        <v/>
      </c>
      <c r="BI23" s="192" t="str">
        <f t="shared" si="11"/>
        <v/>
      </c>
      <c r="BJ23" s="192" t="str">
        <f t="shared" si="12"/>
        <v/>
      </c>
      <c r="BK23" s="192" t="str">
        <f t="shared" si="13"/>
        <v/>
      </c>
      <c r="BL23" s="192" t="str">
        <f t="shared" si="14"/>
        <v/>
      </c>
      <c r="BM23" s="192" t="str">
        <f t="shared" si="15"/>
        <v/>
      </c>
      <c r="BN23" s="192" t="str">
        <f t="shared" si="16"/>
        <v/>
      </c>
      <c r="BO23" s="192" t="str">
        <f t="shared" si="17"/>
        <v/>
      </c>
      <c r="BP23" s="192" t="str">
        <f t="shared" si="18"/>
        <v/>
      </c>
      <c r="BQ23" s="192" t="str">
        <f t="shared" si="19"/>
        <v/>
      </c>
      <c r="BR23" s="66" t="str">
        <f t="shared" si="20"/>
        <v/>
      </c>
      <c r="BS23" s="56">
        <f t="shared" si="21"/>
        <v>0</v>
      </c>
      <c r="BT23" s="56">
        <f t="shared" si="22"/>
        <v>0</v>
      </c>
      <c r="BU23" s="56" t="e" cm="1">
        <f t="array" aca="1" ref="BU23" ca="1">_xlfn.IFS(BS23&lt;KKTP!$K$3,"perlu bimbingan dalam ",BS23&lt;=KKTP!$L$3,"baik dalam ",BS23&gt;KKTP!$L$3,"sangat baik dalam ")</f>
        <v>#NAME?</v>
      </c>
      <c r="BV23" s="56" t="e" cm="1">
        <f t="array" aca="1" ref="BV23" ca="1">_xlfn.IFS(BT23&lt;KKTP!$K$3,"perlu bimbingan dalam ",BT23&lt;=KKTP!$L$3,"baik dalam ",BT23&gt;KKTP!$L$3,"sangat baik dalam ")</f>
        <v>#NAME?</v>
      </c>
      <c r="BW23" s="56" t="e">
        <f t="shared" si="74"/>
        <v>#N/A</v>
      </c>
      <c r="BX23" s="56" t="e">
        <f t="shared" si="75"/>
        <v>#N/A</v>
      </c>
      <c r="BY23" s="56" t="e">
        <f t="shared" ca="1" si="76"/>
        <v>#NAME?</v>
      </c>
      <c r="BZ23" s="192" t="str">
        <f t="shared" si="77"/>
        <v/>
      </c>
      <c r="CA23" s="192" t="str">
        <f t="shared" si="23"/>
        <v/>
      </c>
      <c r="CB23" s="192" t="str">
        <f t="shared" si="24"/>
        <v/>
      </c>
      <c r="CC23" s="192" t="str">
        <f t="shared" si="25"/>
        <v/>
      </c>
      <c r="CD23" s="192" t="str">
        <f t="shared" si="26"/>
        <v/>
      </c>
      <c r="CE23" s="192" t="str">
        <f t="shared" si="27"/>
        <v/>
      </c>
      <c r="CF23" s="192" t="str">
        <f t="shared" si="28"/>
        <v/>
      </c>
      <c r="CG23" s="192" t="str">
        <f t="shared" si="29"/>
        <v/>
      </c>
      <c r="CH23" s="192" t="str">
        <f t="shared" si="30"/>
        <v/>
      </c>
      <c r="CI23" s="192" t="str">
        <f t="shared" si="31"/>
        <v/>
      </c>
      <c r="CJ23" s="66" t="str">
        <f t="shared" si="32"/>
        <v/>
      </c>
      <c r="CK23" s="56">
        <f t="shared" si="33"/>
        <v>0</v>
      </c>
      <c r="CL23" s="56">
        <f t="shared" si="34"/>
        <v>0</v>
      </c>
      <c r="CM23" s="56" t="e" cm="1">
        <f t="array" aca="1" ref="CM23" ca="1">_xlfn.IFS(CK23&lt;KKTP!$K$3,"perlu bimbingan dalam ",CK23&lt;=KKTP!$L$3,"baik dalam ",CK23&gt;KKTP!$L$3,"sangat baik dalam ")</f>
        <v>#NAME?</v>
      </c>
      <c r="CN23" s="56" t="e" cm="1">
        <f t="array" aca="1" ref="CN23" ca="1">_xlfn.IFS(CL23&lt;KKTP!$K$3,"perlu bimbingan dalam ",CL23&lt;=KKTP!$L$3,"baik dalam ",CL23&gt;KKTP!$L$3,"sangat baik dalam ")</f>
        <v>#NAME?</v>
      </c>
      <c r="CO23" s="56" t="e">
        <f t="shared" si="78"/>
        <v>#N/A</v>
      </c>
      <c r="CP23" s="56" t="e">
        <f t="shared" si="79"/>
        <v>#N/A</v>
      </c>
      <c r="CQ23" s="56" t="e">
        <f t="shared" ca="1" si="80"/>
        <v>#NAME?</v>
      </c>
      <c r="CR23" s="192" t="str">
        <f t="shared" si="81"/>
        <v/>
      </c>
      <c r="CS23" s="192" t="str">
        <f t="shared" si="35"/>
        <v/>
      </c>
      <c r="CT23" s="192" t="str">
        <f t="shared" si="36"/>
        <v/>
      </c>
      <c r="CU23" s="192" t="str">
        <f t="shared" si="37"/>
        <v/>
      </c>
      <c r="CV23" s="192" t="str">
        <f t="shared" si="38"/>
        <v/>
      </c>
      <c r="CW23" s="192" t="str">
        <f t="shared" si="39"/>
        <v/>
      </c>
      <c r="CX23" s="192" t="str">
        <f t="shared" si="40"/>
        <v/>
      </c>
      <c r="CY23" s="192" t="str">
        <f t="shared" si="41"/>
        <v/>
      </c>
      <c r="CZ23" s="192" t="str">
        <f t="shared" si="42"/>
        <v/>
      </c>
      <c r="DA23" s="192" t="str">
        <f t="shared" si="43"/>
        <v/>
      </c>
      <c r="DB23" s="66" t="str">
        <f t="shared" si="44"/>
        <v/>
      </c>
      <c r="DC23" s="56">
        <f t="shared" si="45"/>
        <v>0</v>
      </c>
      <c r="DD23" s="56">
        <f t="shared" si="46"/>
        <v>0</v>
      </c>
      <c r="DE23" s="56" t="e" cm="1">
        <f t="array" aca="1" ref="DE23" ca="1">_xlfn.IFS(DC23&lt;KKTP!$K$3,"perlu bimbingan dalam ",DC23&lt;=KKTP!$L$3,"baik dalam ",DC23&gt;KKTP!$L$3,"sangat baik dalam ")</f>
        <v>#NAME?</v>
      </c>
      <c r="DF23" s="56" t="e" cm="1">
        <f t="array" aca="1" ref="DF23" ca="1">_xlfn.IFS(DD23&lt;KKTP!$K$3,"perlu bimbingan dalam ",DD23&lt;=KKTP!$L$3,"baik dalam ",DD23&gt;KKTP!$L$3,"sangat baik dalam ")</f>
        <v>#NAME?</v>
      </c>
      <c r="DG23" s="56" t="e">
        <f t="shared" si="82"/>
        <v>#N/A</v>
      </c>
      <c r="DH23" s="56" t="e">
        <f t="shared" si="83"/>
        <v>#N/A</v>
      </c>
      <c r="DI23" s="56" t="e">
        <f t="shared" ca="1" si="84"/>
        <v>#NAME?</v>
      </c>
      <c r="DJ23" s="56" t="e" cm="1">
        <f t="array" ref="DJ23">_xlfn.IFS(DL23="Islam",1,DL23="Kristen",2,DL23="Katholik",3,DL23="Hindu",4,DL23="Budha",5)</f>
        <v>#N/A</v>
      </c>
      <c r="DK23" s="201" t="str" cm="1">
        <f t="array" aca="1" ref="DK23" ca="1">IFERROR(_xlfn.IFS(DJ23=1,AO23,DJ23=2,BG23,DJ23=3,BY23,DJ23=4,CQ23,DJ23=5,DI23),"")</f>
        <v/>
      </c>
      <c r="DL23" s="126">
        <f>IFERROR(SISWA!G26,"")</f>
        <v>0</v>
      </c>
    </row>
    <row r="24" spans="1:116" ht="15">
      <c r="B24" s="59">
        <v>20</v>
      </c>
      <c r="C24" s="126">
        <f>IFERROR(SISWA!C27,"")</f>
        <v>0</v>
      </c>
      <c r="D24" s="189" t="str">
        <f>IF('[1]nilai Pend Agama'!C27=0,"",'[1]nilai Pend Agama'!C27)</f>
        <v/>
      </c>
      <c r="E24" s="189" t="str">
        <f>IF('[1]nilai Pend Agama'!D27=0,"",'[1]nilai Pend Agama'!D27)</f>
        <v/>
      </c>
      <c r="F24" s="189" t="str">
        <f>IF('[1]nilai Pend Agama'!E27=0,"",'[1]nilai Pend Agama'!E27)</f>
        <v/>
      </c>
      <c r="G24" s="189" t="str">
        <f>IF('[1]nilai Pend Agama'!F27=0,"",'[1]nilai Pend Agama'!F27)</f>
        <v/>
      </c>
      <c r="H24" s="189" t="str">
        <f>IF('[1]nilai Pend Agama'!G27=0,"",'[1]nilai Pend Agama'!G27)</f>
        <v/>
      </c>
      <c r="I24" s="189" t="str">
        <f>IF('[1]nilai Pend Agama'!H27=0,"",'[1]nilai Pend Agama'!H27)</f>
        <v/>
      </c>
      <c r="J24" s="189" t="str">
        <f>IF('[1]nilai Pend Agama'!I27=0,"",'[1]nilai Pend Agama'!I27)</f>
        <v/>
      </c>
      <c r="K24" s="189" t="str">
        <f>IF('[1]nilai Pend Agama'!J27=0,"",'[1]nilai Pend Agama'!J27)</f>
        <v/>
      </c>
      <c r="L24" s="189" t="str">
        <f>IF('[1]nilai Pend Agama'!K27=0,"",'[1]nilai Pend Agama'!K27)</f>
        <v/>
      </c>
      <c r="M24" s="189" t="str">
        <f>IF('[1]nilai Pend Agama'!L27=0,"",'[1]nilai Pend Agama'!L27)</f>
        <v/>
      </c>
      <c r="N24" s="189" t="str">
        <f>IF('[1]nilai Pend Agama'!M27=0,"",'[1]nilai Pend Agama'!M27)</f>
        <v/>
      </c>
      <c r="O24" s="189" t="str">
        <f>IF('[1]nilai Pend Agama'!N27=0,"",'[1]nilai Pend Agama'!N27)</f>
        <v/>
      </c>
      <c r="P24" s="189" t="str">
        <f>IF('[1]nilai Pend Agama'!O27=0,"",'[1]nilai Pend Agama'!O27)</f>
        <v/>
      </c>
      <c r="Q24" s="189" t="str">
        <f>IF('[1]nilai Pend Agama'!P27=0,"",'[1]nilai Pend Agama'!P27)</f>
        <v/>
      </c>
      <c r="R24" s="189" t="str">
        <f>IF('[1]nilai Pend Agama'!Q27=0,"",'[1]nilai Pend Agama'!Q27)</f>
        <v/>
      </c>
      <c r="S24" s="189" t="str">
        <f>IF('[1]nilai Pend Agama'!R27=0,"",'[1]nilai Pend Agama'!R27)</f>
        <v/>
      </c>
      <c r="T24" s="189" t="str">
        <f>IF('[1]nilai Pend Agama'!S27=0,"",'[1]nilai Pend Agama'!S27)</f>
        <v/>
      </c>
      <c r="U24" s="189" t="str">
        <f>IF('[1]nilai Pend Agama'!T27=0,"",'[1]nilai Pend Agama'!T27)</f>
        <v/>
      </c>
      <c r="V24" s="189" t="str">
        <f>IF('[1]nilai Pend Agama'!U27=0,"",'[1]nilai Pend Agama'!U27)</f>
        <v/>
      </c>
      <c r="W24" s="189" t="str">
        <f>IF('[1]nilai Pend Agama'!V27=0,"",'[1]nilai Pend Agama'!V27)</f>
        <v/>
      </c>
      <c r="X24" s="60" t="str">
        <f t="shared" si="47"/>
        <v/>
      </c>
      <c r="Y24" s="60" t="str">
        <f t="shared" si="48"/>
        <v/>
      </c>
      <c r="Z24" s="60" t="str">
        <f t="shared" si="49"/>
        <v/>
      </c>
      <c r="AA24" s="60" t="str">
        <f t="shared" si="50"/>
        <v/>
      </c>
      <c r="AB24" s="60" t="str">
        <f t="shared" si="51"/>
        <v/>
      </c>
      <c r="AC24" s="60" t="str">
        <f t="shared" si="1"/>
        <v/>
      </c>
      <c r="AD24" s="60" t="str">
        <f t="shared" si="52"/>
        <v/>
      </c>
      <c r="AE24" s="60" t="str">
        <f t="shared" si="53"/>
        <v/>
      </c>
      <c r="AF24" s="60" t="str">
        <f t="shared" si="54"/>
        <v/>
      </c>
      <c r="AG24" s="155" t="str">
        <f t="shared" si="55"/>
        <v/>
      </c>
      <c r="AH24" s="66" t="str">
        <f t="shared" si="2"/>
        <v/>
      </c>
      <c r="AI24" s="56">
        <f t="shared" si="3"/>
        <v>0</v>
      </c>
      <c r="AJ24" s="56">
        <f t="shared" si="4"/>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5"/>
        <v>#N/A</v>
      </c>
      <c r="AN24" s="56" t="e">
        <f t="shared" si="6"/>
        <v>#N/A</v>
      </c>
      <c r="AO24" s="56" t="e">
        <f t="shared" ca="1" si="56"/>
        <v>#NAME?</v>
      </c>
      <c r="AP24" s="192" t="str">
        <f t="shared" si="57"/>
        <v/>
      </c>
      <c r="AQ24" s="192" t="str">
        <f t="shared" si="58"/>
        <v/>
      </c>
      <c r="AR24" s="192" t="str">
        <f t="shared" si="59"/>
        <v/>
      </c>
      <c r="AS24" s="192" t="str">
        <f t="shared" si="60"/>
        <v/>
      </c>
      <c r="AT24" s="192" t="str">
        <f t="shared" si="61"/>
        <v/>
      </c>
      <c r="AU24" s="192" t="str">
        <f t="shared" si="62"/>
        <v/>
      </c>
      <c r="AV24" s="192" t="str">
        <f t="shared" si="63"/>
        <v/>
      </c>
      <c r="AW24" s="192" t="str">
        <f t="shared" si="64"/>
        <v/>
      </c>
      <c r="AX24" s="192" t="str">
        <f t="shared" si="65"/>
        <v/>
      </c>
      <c r="AY24" s="192" t="str">
        <f t="shared" si="66"/>
        <v/>
      </c>
      <c r="AZ24" s="66" t="str">
        <f t="shared" si="67"/>
        <v/>
      </c>
      <c r="BA24" s="56">
        <f t="shared" si="68"/>
        <v>0</v>
      </c>
      <c r="BB24" s="56">
        <f t="shared" si="69"/>
        <v>0</v>
      </c>
      <c r="BC24" s="56" t="e" cm="1">
        <f t="array" aca="1" ref="BC24" ca="1">_xlfn.IFS(BA24&lt;KKTP!$K$3,"perlu bimbingan dalam ",BA24&lt;=KKTP!$L$3,"baik dalam ",BA24&gt;KKTP!$L$3,"sangat baik dalam ")</f>
        <v>#NAME?</v>
      </c>
      <c r="BD24" s="56" t="e" cm="1">
        <f t="array" aca="1" ref="BD24" ca="1">_xlfn.IFS(BB24&lt;KKTP!$K$3,"perlu bimbingan dalam ",BB24&lt;=KKTP!$L$3,"baik dalam ",BB24&gt;KKTP!$L$3,"sangat baik dalam ")</f>
        <v>#NAME?</v>
      </c>
      <c r="BE24" s="56" t="e">
        <f t="shared" si="70"/>
        <v>#N/A</v>
      </c>
      <c r="BF24" s="56" t="e">
        <f t="shared" si="71"/>
        <v>#N/A</v>
      </c>
      <c r="BG24" s="56" t="e">
        <f t="shared" ca="1" si="72"/>
        <v>#NAME?</v>
      </c>
      <c r="BH24" s="192" t="str">
        <f t="shared" si="73"/>
        <v/>
      </c>
      <c r="BI24" s="192" t="str">
        <f t="shared" si="11"/>
        <v/>
      </c>
      <c r="BJ24" s="192" t="str">
        <f t="shared" si="12"/>
        <v/>
      </c>
      <c r="BK24" s="192" t="str">
        <f t="shared" si="13"/>
        <v/>
      </c>
      <c r="BL24" s="192" t="str">
        <f t="shared" si="14"/>
        <v/>
      </c>
      <c r="BM24" s="192" t="str">
        <f t="shared" si="15"/>
        <v/>
      </c>
      <c r="BN24" s="192" t="str">
        <f t="shared" si="16"/>
        <v/>
      </c>
      <c r="BO24" s="192" t="str">
        <f t="shared" si="17"/>
        <v/>
      </c>
      <c r="BP24" s="192" t="str">
        <f t="shared" si="18"/>
        <v/>
      </c>
      <c r="BQ24" s="192" t="str">
        <f t="shared" si="19"/>
        <v/>
      </c>
      <c r="BR24" s="66" t="str">
        <f t="shared" si="20"/>
        <v/>
      </c>
      <c r="BS24" s="56">
        <f t="shared" si="21"/>
        <v>0</v>
      </c>
      <c r="BT24" s="56">
        <f t="shared" si="22"/>
        <v>0</v>
      </c>
      <c r="BU24" s="56" t="e" cm="1">
        <f t="array" aca="1" ref="BU24" ca="1">_xlfn.IFS(BS24&lt;KKTP!$K$3,"perlu bimbingan dalam ",BS24&lt;=KKTP!$L$3,"baik dalam ",BS24&gt;KKTP!$L$3,"sangat baik dalam ")</f>
        <v>#NAME?</v>
      </c>
      <c r="BV24" s="56" t="e" cm="1">
        <f t="array" aca="1" ref="BV24" ca="1">_xlfn.IFS(BT24&lt;KKTP!$K$3,"perlu bimbingan dalam ",BT24&lt;=KKTP!$L$3,"baik dalam ",BT24&gt;KKTP!$L$3,"sangat baik dalam ")</f>
        <v>#NAME?</v>
      </c>
      <c r="BW24" s="56" t="e">
        <f t="shared" si="74"/>
        <v>#N/A</v>
      </c>
      <c r="BX24" s="56" t="e">
        <f t="shared" si="75"/>
        <v>#N/A</v>
      </c>
      <c r="BY24" s="56" t="e">
        <f t="shared" ca="1" si="76"/>
        <v>#NAME?</v>
      </c>
      <c r="BZ24" s="192" t="str">
        <f t="shared" si="77"/>
        <v/>
      </c>
      <c r="CA24" s="192" t="str">
        <f t="shared" si="23"/>
        <v/>
      </c>
      <c r="CB24" s="192" t="str">
        <f t="shared" si="24"/>
        <v/>
      </c>
      <c r="CC24" s="192" t="str">
        <f t="shared" si="25"/>
        <v/>
      </c>
      <c r="CD24" s="192" t="str">
        <f t="shared" si="26"/>
        <v/>
      </c>
      <c r="CE24" s="192" t="str">
        <f t="shared" si="27"/>
        <v/>
      </c>
      <c r="CF24" s="192" t="str">
        <f t="shared" si="28"/>
        <v/>
      </c>
      <c r="CG24" s="192" t="str">
        <f t="shared" si="29"/>
        <v/>
      </c>
      <c r="CH24" s="192" t="str">
        <f t="shared" si="30"/>
        <v/>
      </c>
      <c r="CI24" s="192" t="str">
        <f t="shared" si="31"/>
        <v/>
      </c>
      <c r="CJ24" s="66" t="str">
        <f t="shared" si="32"/>
        <v/>
      </c>
      <c r="CK24" s="56">
        <f t="shared" si="33"/>
        <v>0</v>
      </c>
      <c r="CL24" s="56">
        <f t="shared" si="34"/>
        <v>0</v>
      </c>
      <c r="CM24" s="56" t="e" cm="1">
        <f t="array" aca="1" ref="CM24" ca="1">_xlfn.IFS(CK24&lt;KKTP!$K$3,"perlu bimbingan dalam ",CK24&lt;=KKTP!$L$3,"baik dalam ",CK24&gt;KKTP!$L$3,"sangat baik dalam ")</f>
        <v>#NAME?</v>
      </c>
      <c r="CN24" s="56" t="e" cm="1">
        <f t="array" aca="1" ref="CN24" ca="1">_xlfn.IFS(CL24&lt;KKTP!$K$3,"perlu bimbingan dalam ",CL24&lt;=KKTP!$L$3,"baik dalam ",CL24&gt;KKTP!$L$3,"sangat baik dalam ")</f>
        <v>#NAME?</v>
      </c>
      <c r="CO24" s="56" t="e">
        <f t="shared" si="78"/>
        <v>#N/A</v>
      </c>
      <c r="CP24" s="56" t="e">
        <f t="shared" si="79"/>
        <v>#N/A</v>
      </c>
      <c r="CQ24" s="56" t="e">
        <f t="shared" ca="1" si="80"/>
        <v>#NAME?</v>
      </c>
      <c r="CR24" s="192" t="str">
        <f t="shared" si="81"/>
        <v/>
      </c>
      <c r="CS24" s="192" t="str">
        <f t="shared" si="35"/>
        <v/>
      </c>
      <c r="CT24" s="192" t="str">
        <f t="shared" si="36"/>
        <v/>
      </c>
      <c r="CU24" s="192" t="str">
        <f t="shared" si="37"/>
        <v/>
      </c>
      <c r="CV24" s="192" t="str">
        <f t="shared" si="38"/>
        <v/>
      </c>
      <c r="CW24" s="192" t="str">
        <f t="shared" si="39"/>
        <v/>
      </c>
      <c r="CX24" s="192" t="str">
        <f t="shared" si="40"/>
        <v/>
      </c>
      <c r="CY24" s="192" t="str">
        <f t="shared" si="41"/>
        <v/>
      </c>
      <c r="CZ24" s="192" t="str">
        <f t="shared" si="42"/>
        <v/>
      </c>
      <c r="DA24" s="192" t="str">
        <f t="shared" si="43"/>
        <v/>
      </c>
      <c r="DB24" s="66" t="str">
        <f t="shared" si="44"/>
        <v/>
      </c>
      <c r="DC24" s="56">
        <f t="shared" si="45"/>
        <v>0</v>
      </c>
      <c r="DD24" s="56">
        <f t="shared" si="46"/>
        <v>0</v>
      </c>
      <c r="DE24" s="56" t="e" cm="1">
        <f t="array" aca="1" ref="DE24" ca="1">_xlfn.IFS(DC24&lt;KKTP!$K$3,"perlu bimbingan dalam ",DC24&lt;=KKTP!$L$3,"baik dalam ",DC24&gt;KKTP!$L$3,"sangat baik dalam ")</f>
        <v>#NAME?</v>
      </c>
      <c r="DF24" s="56" t="e" cm="1">
        <f t="array" aca="1" ref="DF24" ca="1">_xlfn.IFS(DD24&lt;KKTP!$K$3,"perlu bimbingan dalam ",DD24&lt;=KKTP!$L$3,"baik dalam ",DD24&gt;KKTP!$L$3,"sangat baik dalam ")</f>
        <v>#NAME?</v>
      </c>
      <c r="DG24" s="56" t="e">
        <f t="shared" si="82"/>
        <v>#N/A</v>
      </c>
      <c r="DH24" s="56" t="e">
        <f t="shared" si="83"/>
        <v>#N/A</v>
      </c>
      <c r="DI24" s="56" t="e">
        <f t="shared" ca="1" si="84"/>
        <v>#NAME?</v>
      </c>
      <c r="DJ24" s="56" t="e" cm="1">
        <f t="array" ref="DJ24">_xlfn.IFS(DL24="Islam",1,DL24="Kristen",2,DL24="Katholik",3,DL24="Hindu",4,DL24="Budha",5)</f>
        <v>#N/A</v>
      </c>
      <c r="DK24" s="201" t="str" cm="1">
        <f t="array" aca="1" ref="DK24" ca="1">IFERROR(_xlfn.IFS(DJ24=1,AO24,DJ24=2,BG24,DJ24=3,BY24,DJ24=4,CQ24,DJ24=5,DI24),"")</f>
        <v/>
      </c>
      <c r="DL24" s="126">
        <f>IFERROR(SISWA!G27,"")</f>
        <v>0</v>
      </c>
    </row>
    <row r="25" spans="1:116" ht="15">
      <c r="B25" s="59">
        <v>21</v>
      </c>
      <c r="C25" s="126">
        <f>IFERROR(SISWA!C28,"")</f>
        <v>0</v>
      </c>
      <c r="D25" s="189" t="str">
        <f>IF('[1]nilai Pend Agama'!C28=0,"",'[1]nilai Pend Agama'!C28)</f>
        <v/>
      </c>
      <c r="E25" s="189" t="str">
        <f>IF('[1]nilai Pend Agama'!D28=0,"",'[1]nilai Pend Agama'!D28)</f>
        <v/>
      </c>
      <c r="F25" s="189" t="str">
        <f>IF('[1]nilai Pend Agama'!E28=0,"",'[1]nilai Pend Agama'!E28)</f>
        <v/>
      </c>
      <c r="G25" s="189" t="str">
        <f>IF('[1]nilai Pend Agama'!F28=0,"",'[1]nilai Pend Agama'!F28)</f>
        <v/>
      </c>
      <c r="H25" s="189" t="str">
        <f>IF('[1]nilai Pend Agama'!G28=0,"",'[1]nilai Pend Agama'!G28)</f>
        <v/>
      </c>
      <c r="I25" s="189" t="str">
        <f>IF('[1]nilai Pend Agama'!H28=0,"",'[1]nilai Pend Agama'!H28)</f>
        <v/>
      </c>
      <c r="J25" s="189" t="str">
        <f>IF('[1]nilai Pend Agama'!I28=0,"",'[1]nilai Pend Agama'!I28)</f>
        <v/>
      </c>
      <c r="K25" s="189" t="str">
        <f>IF('[1]nilai Pend Agama'!J28=0,"",'[1]nilai Pend Agama'!J28)</f>
        <v/>
      </c>
      <c r="L25" s="189" t="str">
        <f>IF('[1]nilai Pend Agama'!K28=0,"",'[1]nilai Pend Agama'!K28)</f>
        <v/>
      </c>
      <c r="M25" s="189" t="str">
        <f>IF('[1]nilai Pend Agama'!L28=0,"",'[1]nilai Pend Agama'!L28)</f>
        <v/>
      </c>
      <c r="N25" s="189" t="str">
        <f>IF('[1]nilai Pend Agama'!M28=0,"",'[1]nilai Pend Agama'!M28)</f>
        <v/>
      </c>
      <c r="O25" s="189" t="str">
        <f>IF('[1]nilai Pend Agama'!N28=0,"",'[1]nilai Pend Agama'!N28)</f>
        <v/>
      </c>
      <c r="P25" s="189" t="str">
        <f>IF('[1]nilai Pend Agama'!O28=0,"",'[1]nilai Pend Agama'!O28)</f>
        <v/>
      </c>
      <c r="Q25" s="189" t="str">
        <f>IF('[1]nilai Pend Agama'!P28=0,"",'[1]nilai Pend Agama'!P28)</f>
        <v/>
      </c>
      <c r="R25" s="189" t="str">
        <f>IF('[1]nilai Pend Agama'!Q28=0,"",'[1]nilai Pend Agama'!Q28)</f>
        <v/>
      </c>
      <c r="S25" s="189" t="str">
        <f>IF('[1]nilai Pend Agama'!R28=0,"",'[1]nilai Pend Agama'!R28)</f>
        <v/>
      </c>
      <c r="T25" s="189" t="str">
        <f>IF('[1]nilai Pend Agama'!S28=0,"",'[1]nilai Pend Agama'!S28)</f>
        <v/>
      </c>
      <c r="U25" s="189" t="str">
        <f>IF('[1]nilai Pend Agama'!T28=0,"",'[1]nilai Pend Agama'!T28)</f>
        <v/>
      </c>
      <c r="V25" s="189" t="str">
        <f>IF('[1]nilai Pend Agama'!U28=0,"",'[1]nilai Pend Agama'!U28)</f>
        <v/>
      </c>
      <c r="W25" s="189" t="str">
        <f>IF('[1]nilai Pend Agama'!V28=0,"",'[1]nilai Pend Agama'!V28)</f>
        <v/>
      </c>
      <c r="X25" s="60" t="str">
        <f t="shared" si="47"/>
        <v/>
      </c>
      <c r="Y25" s="60" t="str">
        <f t="shared" si="48"/>
        <v/>
      </c>
      <c r="Z25" s="60" t="str">
        <f t="shared" si="49"/>
        <v/>
      </c>
      <c r="AA25" s="60" t="str">
        <f t="shared" si="50"/>
        <v/>
      </c>
      <c r="AB25" s="60" t="str">
        <f t="shared" si="51"/>
        <v/>
      </c>
      <c r="AC25" s="60" t="str">
        <f t="shared" si="1"/>
        <v/>
      </c>
      <c r="AD25" s="60" t="str">
        <f t="shared" si="52"/>
        <v/>
      </c>
      <c r="AE25" s="60" t="str">
        <f t="shared" si="53"/>
        <v/>
      </c>
      <c r="AF25" s="60" t="str">
        <f t="shared" si="54"/>
        <v/>
      </c>
      <c r="AG25" s="155" t="str">
        <f t="shared" si="55"/>
        <v/>
      </c>
      <c r="AH25" s="66" t="str">
        <f t="shared" si="2"/>
        <v/>
      </c>
      <c r="AI25" s="56">
        <f t="shared" si="3"/>
        <v>0</v>
      </c>
      <c r="AJ25" s="56">
        <f t="shared" si="4"/>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5"/>
        <v>#N/A</v>
      </c>
      <c r="AN25" s="56" t="e">
        <f t="shared" si="6"/>
        <v>#N/A</v>
      </c>
      <c r="AO25" s="56" t="e">
        <f t="shared" ca="1" si="56"/>
        <v>#NAME?</v>
      </c>
      <c r="AP25" s="192" t="str">
        <f t="shared" si="57"/>
        <v/>
      </c>
      <c r="AQ25" s="192" t="str">
        <f t="shared" si="58"/>
        <v/>
      </c>
      <c r="AR25" s="192" t="str">
        <f t="shared" si="59"/>
        <v/>
      </c>
      <c r="AS25" s="192" t="str">
        <f t="shared" si="60"/>
        <v/>
      </c>
      <c r="AT25" s="192" t="str">
        <f t="shared" si="61"/>
        <v/>
      </c>
      <c r="AU25" s="192" t="str">
        <f t="shared" si="62"/>
        <v/>
      </c>
      <c r="AV25" s="192" t="str">
        <f t="shared" si="63"/>
        <v/>
      </c>
      <c r="AW25" s="192" t="str">
        <f t="shared" si="64"/>
        <v/>
      </c>
      <c r="AX25" s="192" t="str">
        <f t="shared" si="65"/>
        <v/>
      </c>
      <c r="AY25" s="192" t="str">
        <f t="shared" si="66"/>
        <v/>
      </c>
      <c r="AZ25" s="66" t="str">
        <f t="shared" si="67"/>
        <v/>
      </c>
      <c r="BA25" s="56">
        <f t="shared" si="68"/>
        <v>0</v>
      </c>
      <c r="BB25" s="56">
        <f t="shared" si="69"/>
        <v>0</v>
      </c>
      <c r="BC25" s="56" t="e" cm="1">
        <f t="array" aca="1" ref="BC25" ca="1">_xlfn.IFS(BA25&lt;KKTP!$K$3,"perlu bimbingan dalam ",BA25&lt;=KKTP!$L$3,"baik dalam ",BA25&gt;KKTP!$L$3,"sangat baik dalam ")</f>
        <v>#NAME?</v>
      </c>
      <c r="BD25" s="56" t="e" cm="1">
        <f t="array" aca="1" ref="BD25" ca="1">_xlfn.IFS(BB25&lt;KKTP!$K$3,"perlu bimbingan dalam ",BB25&lt;=KKTP!$L$3,"baik dalam ",BB25&gt;KKTP!$L$3,"sangat baik dalam ")</f>
        <v>#NAME?</v>
      </c>
      <c r="BE25" s="56" t="e">
        <f t="shared" si="70"/>
        <v>#N/A</v>
      </c>
      <c r="BF25" s="56" t="e">
        <f t="shared" si="71"/>
        <v>#N/A</v>
      </c>
      <c r="BG25" s="56" t="e">
        <f t="shared" ca="1" si="72"/>
        <v>#NAME?</v>
      </c>
      <c r="BH25" s="192" t="str">
        <f t="shared" si="73"/>
        <v/>
      </c>
      <c r="BI25" s="192" t="str">
        <f t="shared" si="11"/>
        <v/>
      </c>
      <c r="BJ25" s="192" t="str">
        <f t="shared" si="12"/>
        <v/>
      </c>
      <c r="BK25" s="192" t="str">
        <f t="shared" si="13"/>
        <v/>
      </c>
      <c r="BL25" s="192" t="str">
        <f t="shared" si="14"/>
        <v/>
      </c>
      <c r="BM25" s="192" t="str">
        <f t="shared" si="15"/>
        <v/>
      </c>
      <c r="BN25" s="192" t="str">
        <f t="shared" si="16"/>
        <v/>
      </c>
      <c r="BO25" s="192" t="str">
        <f t="shared" si="17"/>
        <v/>
      </c>
      <c r="BP25" s="192" t="str">
        <f t="shared" si="18"/>
        <v/>
      </c>
      <c r="BQ25" s="192" t="str">
        <f t="shared" si="19"/>
        <v/>
      </c>
      <c r="BR25" s="66" t="str">
        <f t="shared" si="20"/>
        <v/>
      </c>
      <c r="BS25" s="56">
        <f t="shared" si="21"/>
        <v>0</v>
      </c>
      <c r="BT25" s="56">
        <f t="shared" si="22"/>
        <v>0</v>
      </c>
      <c r="BU25" s="56" t="e" cm="1">
        <f t="array" aca="1" ref="BU25" ca="1">_xlfn.IFS(BS25&lt;KKTP!$K$3,"perlu bimbingan dalam ",BS25&lt;=KKTP!$L$3,"baik dalam ",BS25&gt;KKTP!$L$3,"sangat baik dalam ")</f>
        <v>#NAME?</v>
      </c>
      <c r="BV25" s="56" t="e" cm="1">
        <f t="array" aca="1" ref="BV25" ca="1">_xlfn.IFS(BT25&lt;KKTP!$K$3,"perlu bimbingan dalam ",BT25&lt;=KKTP!$L$3,"baik dalam ",BT25&gt;KKTP!$L$3,"sangat baik dalam ")</f>
        <v>#NAME?</v>
      </c>
      <c r="BW25" s="56" t="e">
        <f t="shared" si="74"/>
        <v>#N/A</v>
      </c>
      <c r="BX25" s="56" t="e">
        <f t="shared" si="75"/>
        <v>#N/A</v>
      </c>
      <c r="BY25" s="56" t="e">
        <f t="shared" ca="1" si="76"/>
        <v>#NAME?</v>
      </c>
      <c r="BZ25" s="192" t="str">
        <f t="shared" si="77"/>
        <v/>
      </c>
      <c r="CA25" s="192" t="str">
        <f t="shared" si="23"/>
        <v/>
      </c>
      <c r="CB25" s="192" t="str">
        <f t="shared" si="24"/>
        <v/>
      </c>
      <c r="CC25" s="192" t="str">
        <f t="shared" si="25"/>
        <v/>
      </c>
      <c r="CD25" s="192" t="str">
        <f t="shared" si="26"/>
        <v/>
      </c>
      <c r="CE25" s="192" t="str">
        <f t="shared" si="27"/>
        <v/>
      </c>
      <c r="CF25" s="192" t="str">
        <f t="shared" si="28"/>
        <v/>
      </c>
      <c r="CG25" s="192" t="str">
        <f t="shared" si="29"/>
        <v/>
      </c>
      <c r="CH25" s="192" t="str">
        <f t="shared" si="30"/>
        <v/>
      </c>
      <c r="CI25" s="192" t="str">
        <f t="shared" si="31"/>
        <v/>
      </c>
      <c r="CJ25" s="66" t="str">
        <f t="shared" si="32"/>
        <v/>
      </c>
      <c r="CK25" s="56">
        <f t="shared" si="33"/>
        <v>0</v>
      </c>
      <c r="CL25" s="56">
        <f t="shared" si="34"/>
        <v>0</v>
      </c>
      <c r="CM25" s="56" t="e" cm="1">
        <f t="array" aca="1" ref="CM25" ca="1">_xlfn.IFS(CK25&lt;KKTP!$K$3,"perlu bimbingan dalam ",CK25&lt;=KKTP!$L$3,"baik dalam ",CK25&gt;KKTP!$L$3,"sangat baik dalam ")</f>
        <v>#NAME?</v>
      </c>
      <c r="CN25" s="56" t="e" cm="1">
        <f t="array" aca="1" ref="CN25" ca="1">_xlfn.IFS(CL25&lt;KKTP!$K$3,"perlu bimbingan dalam ",CL25&lt;=KKTP!$L$3,"baik dalam ",CL25&gt;KKTP!$L$3,"sangat baik dalam ")</f>
        <v>#NAME?</v>
      </c>
      <c r="CO25" s="56" t="e">
        <f t="shared" si="78"/>
        <v>#N/A</v>
      </c>
      <c r="CP25" s="56" t="e">
        <f t="shared" si="79"/>
        <v>#N/A</v>
      </c>
      <c r="CQ25" s="56" t="e">
        <f t="shared" ca="1" si="80"/>
        <v>#NAME?</v>
      </c>
      <c r="CR25" s="192" t="str">
        <f t="shared" si="81"/>
        <v/>
      </c>
      <c r="CS25" s="192" t="str">
        <f t="shared" si="35"/>
        <v/>
      </c>
      <c r="CT25" s="192" t="str">
        <f t="shared" si="36"/>
        <v/>
      </c>
      <c r="CU25" s="192" t="str">
        <f t="shared" si="37"/>
        <v/>
      </c>
      <c r="CV25" s="192" t="str">
        <f t="shared" si="38"/>
        <v/>
      </c>
      <c r="CW25" s="192" t="str">
        <f t="shared" si="39"/>
        <v/>
      </c>
      <c r="CX25" s="192" t="str">
        <f t="shared" si="40"/>
        <v/>
      </c>
      <c r="CY25" s="192" t="str">
        <f t="shared" si="41"/>
        <v/>
      </c>
      <c r="CZ25" s="192" t="str">
        <f t="shared" si="42"/>
        <v/>
      </c>
      <c r="DA25" s="192" t="str">
        <f t="shared" si="43"/>
        <v/>
      </c>
      <c r="DB25" s="66" t="str">
        <f t="shared" si="44"/>
        <v/>
      </c>
      <c r="DC25" s="56">
        <f t="shared" si="45"/>
        <v>0</v>
      </c>
      <c r="DD25" s="56">
        <f t="shared" si="46"/>
        <v>0</v>
      </c>
      <c r="DE25" s="56" t="e" cm="1">
        <f t="array" aca="1" ref="DE25" ca="1">_xlfn.IFS(DC25&lt;KKTP!$K$3,"perlu bimbingan dalam ",DC25&lt;=KKTP!$L$3,"baik dalam ",DC25&gt;KKTP!$L$3,"sangat baik dalam ")</f>
        <v>#NAME?</v>
      </c>
      <c r="DF25" s="56" t="e" cm="1">
        <f t="array" aca="1" ref="DF25" ca="1">_xlfn.IFS(DD25&lt;KKTP!$K$3,"perlu bimbingan dalam ",DD25&lt;=KKTP!$L$3,"baik dalam ",DD25&gt;KKTP!$L$3,"sangat baik dalam ")</f>
        <v>#NAME?</v>
      </c>
      <c r="DG25" s="56" t="e">
        <f t="shared" si="82"/>
        <v>#N/A</v>
      </c>
      <c r="DH25" s="56" t="e">
        <f t="shared" si="83"/>
        <v>#N/A</v>
      </c>
      <c r="DI25" s="56" t="e">
        <f t="shared" ca="1" si="84"/>
        <v>#NAME?</v>
      </c>
      <c r="DJ25" s="56" t="e" cm="1">
        <f t="array" ref="DJ25">_xlfn.IFS(DL25="Islam",1,DL25="Kristen",2,DL25="Katholik",3,DL25="Hindu",4,DL25="Budha",5)</f>
        <v>#N/A</v>
      </c>
      <c r="DK25" s="201" t="str" cm="1">
        <f t="array" aca="1" ref="DK25" ca="1">IFERROR(_xlfn.IFS(DJ25=1,AO25,DJ25=2,BG25,DJ25=3,BY25,DJ25=4,CQ25,DJ25=5,DI25),"")</f>
        <v/>
      </c>
      <c r="DL25" s="126">
        <f>IFERROR(SISWA!G28,"")</f>
        <v>0</v>
      </c>
    </row>
    <row r="26" spans="1:116" ht="15">
      <c r="B26" s="59">
        <v>22</v>
      </c>
      <c r="C26" s="126">
        <f>IFERROR(SISWA!C29,"")</f>
        <v>0</v>
      </c>
      <c r="D26" s="189" t="str">
        <f>IF('[1]nilai Pend Agama'!C29=0,"",'[1]nilai Pend Agama'!C29)</f>
        <v/>
      </c>
      <c r="E26" s="189" t="str">
        <f>IF('[1]nilai Pend Agama'!D29=0,"",'[1]nilai Pend Agama'!D29)</f>
        <v/>
      </c>
      <c r="F26" s="189" t="str">
        <f>IF('[1]nilai Pend Agama'!E29=0,"",'[1]nilai Pend Agama'!E29)</f>
        <v/>
      </c>
      <c r="G26" s="189" t="str">
        <f>IF('[1]nilai Pend Agama'!F29=0,"",'[1]nilai Pend Agama'!F29)</f>
        <v/>
      </c>
      <c r="H26" s="189" t="str">
        <f>IF('[1]nilai Pend Agama'!G29=0,"",'[1]nilai Pend Agama'!G29)</f>
        <v/>
      </c>
      <c r="I26" s="189" t="str">
        <f>IF('[1]nilai Pend Agama'!H29=0,"",'[1]nilai Pend Agama'!H29)</f>
        <v/>
      </c>
      <c r="J26" s="189" t="str">
        <f>IF('[1]nilai Pend Agama'!I29=0,"",'[1]nilai Pend Agama'!I29)</f>
        <v/>
      </c>
      <c r="K26" s="189" t="str">
        <f>IF('[1]nilai Pend Agama'!J29=0,"",'[1]nilai Pend Agama'!J29)</f>
        <v/>
      </c>
      <c r="L26" s="189" t="str">
        <f>IF('[1]nilai Pend Agama'!K29=0,"",'[1]nilai Pend Agama'!K29)</f>
        <v/>
      </c>
      <c r="M26" s="189" t="str">
        <f>IF('[1]nilai Pend Agama'!L29=0,"",'[1]nilai Pend Agama'!L29)</f>
        <v/>
      </c>
      <c r="N26" s="189" t="str">
        <f>IF('[1]nilai Pend Agama'!M29=0,"",'[1]nilai Pend Agama'!M29)</f>
        <v/>
      </c>
      <c r="O26" s="189" t="str">
        <f>IF('[1]nilai Pend Agama'!N29=0,"",'[1]nilai Pend Agama'!N29)</f>
        <v/>
      </c>
      <c r="P26" s="189" t="str">
        <f>IF('[1]nilai Pend Agama'!O29=0,"",'[1]nilai Pend Agama'!O29)</f>
        <v/>
      </c>
      <c r="Q26" s="189" t="str">
        <f>IF('[1]nilai Pend Agama'!P29=0,"",'[1]nilai Pend Agama'!P29)</f>
        <v/>
      </c>
      <c r="R26" s="189" t="str">
        <f>IF('[1]nilai Pend Agama'!Q29=0,"",'[1]nilai Pend Agama'!Q29)</f>
        <v/>
      </c>
      <c r="S26" s="189" t="str">
        <f>IF('[1]nilai Pend Agama'!R29=0,"",'[1]nilai Pend Agama'!R29)</f>
        <v/>
      </c>
      <c r="T26" s="189" t="str">
        <f>IF('[1]nilai Pend Agama'!S29=0,"",'[1]nilai Pend Agama'!S29)</f>
        <v/>
      </c>
      <c r="U26" s="189" t="str">
        <f>IF('[1]nilai Pend Agama'!T29=0,"",'[1]nilai Pend Agama'!T29)</f>
        <v/>
      </c>
      <c r="V26" s="189" t="str">
        <f>IF('[1]nilai Pend Agama'!U29=0,"",'[1]nilai Pend Agama'!U29)</f>
        <v/>
      </c>
      <c r="W26" s="189" t="str">
        <f>IF('[1]nilai Pend Agama'!V29=0,"",'[1]nilai Pend Agama'!V29)</f>
        <v/>
      </c>
      <c r="X26" s="60" t="str">
        <f t="shared" si="47"/>
        <v/>
      </c>
      <c r="Y26" s="60" t="str">
        <f t="shared" si="48"/>
        <v/>
      </c>
      <c r="Z26" s="60" t="str">
        <f t="shared" si="49"/>
        <v/>
      </c>
      <c r="AA26" s="60" t="str">
        <f t="shared" si="50"/>
        <v/>
      </c>
      <c r="AB26" s="60" t="str">
        <f t="shared" si="51"/>
        <v/>
      </c>
      <c r="AC26" s="60" t="str">
        <f t="shared" si="1"/>
        <v/>
      </c>
      <c r="AD26" s="60" t="str">
        <f t="shared" si="52"/>
        <v/>
      </c>
      <c r="AE26" s="60" t="str">
        <f t="shared" si="53"/>
        <v/>
      </c>
      <c r="AF26" s="60" t="str">
        <f t="shared" si="54"/>
        <v/>
      </c>
      <c r="AG26" s="155" t="str">
        <f t="shared" si="55"/>
        <v/>
      </c>
      <c r="AH26" s="66" t="str">
        <f t="shared" si="2"/>
        <v/>
      </c>
      <c r="AI26" s="56">
        <f t="shared" si="3"/>
        <v>0</v>
      </c>
      <c r="AJ26" s="56">
        <f t="shared" si="4"/>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5"/>
        <v>#N/A</v>
      </c>
      <c r="AN26" s="56" t="e">
        <f t="shared" si="6"/>
        <v>#N/A</v>
      </c>
      <c r="AO26" s="56" t="e">
        <f t="shared" ca="1" si="56"/>
        <v>#NAME?</v>
      </c>
      <c r="AP26" s="192" t="str">
        <f t="shared" si="57"/>
        <v/>
      </c>
      <c r="AQ26" s="192" t="str">
        <f t="shared" si="58"/>
        <v/>
      </c>
      <c r="AR26" s="192" t="str">
        <f t="shared" si="59"/>
        <v/>
      </c>
      <c r="AS26" s="192" t="str">
        <f t="shared" si="60"/>
        <v/>
      </c>
      <c r="AT26" s="192" t="str">
        <f t="shared" si="61"/>
        <v/>
      </c>
      <c r="AU26" s="192" t="str">
        <f t="shared" si="62"/>
        <v/>
      </c>
      <c r="AV26" s="192" t="str">
        <f t="shared" si="63"/>
        <v/>
      </c>
      <c r="AW26" s="192" t="str">
        <f t="shared" si="64"/>
        <v/>
      </c>
      <c r="AX26" s="192" t="str">
        <f t="shared" si="65"/>
        <v/>
      </c>
      <c r="AY26" s="192" t="str">
        <f t="shared" si="66"/>
        <v/>
      </c>
      <c r="AZ26" s="66" t="str">
        <f t="shared" si="67"/>
        <v/>
      </c>
      <c r="BA26" s="56">
        <f t="shared" si="68"/>
        <v>0</v>
      </c>
      <c r="BB26" s="56">
        <f t="shared" si="69"/>
        <v>0</v>
      </c>
      <c r="BC26" s="56" t="e" cm="1">
        <f t="array" aca="1" ref="BC26" ca="1">_xlfn.IFS(BA26&lt;KKTP!$K$3,"perlu bimbingan dalam ",BA26&lt;=KKTP!$L$3,"baik dalam ",BA26&gt;KKTP!$L$3,"sangat baik dalam ")</f>
        <v>#NAME?</v>
      </c>
      <c r="BD26" s="56" t="e" cm="1">
        <f t="array" aca="1" ref="BD26" ca="1">_xlfn.IFS(BB26&lt;KKTP!$K$3,"perlu bimbingan dalam ",BB26&lt;=KKTP!$L$3,"baik dalam ",BB26&gt;KKTP!$L$3,"sangat baik dalam ")</f>
        <v>#NAME?</v>
      </c>
      <c r="BE26" s="56" t="e">
        <f t="shared" si="70"/>
        <v>#N/A</v>
      </c>
      <c r="BF26" s="56" t="e">
        <f t="shared" si="71"/>
        <v>#N/A</v>
      </c>
      <c r="BG26" s="56" t="e">
        <f t="shared" ca="1" si="72"/>
        <v>#NAME?</v>
      </c>
      <c r="BH26" s="192" t="str">
        <f t="shared" si="73"/>
        <v/>
      </c>
      <c r="BI26" s="192" t="str">
        <f t="shared" si="11"/>
        <v/>
      </c>
      <c r="BJ26" s="192" t="str">
        <f t="shared" si="12"/>
        <v/>
      </c>
      <c r="BK26" s="192" t="str">
        <f t="shared" si="13"/>
        <v/>
      </c>
      <c r="BL26" s="192" t="str">
        <f t="shared" si="14"/>
        <v/>
      </c>
      <c r="BM26" s="192" t="str">
        <f t="shared" si="15"/>
        <v/>
      </c>
      <c r="BN26" s="192" t="str">
        <f t="shared" si="16"/>
        <v/>
      </c>
      <c r="BO26" s="192" t="str">
        <f t="shared" si="17"/>
        <v/>
      </c>
      <c r="BP26" s="192" t="str">
        <f t="shared" si="18"/>
        <v/>
      </c>
      <c r="BQ26" s="192" t="str">
        <f t="shared" si="19"/>
        <v/>
      </c>
      <c r="BR26" s="66" t="str">
        <f t="shared" si="20"/>
        <v/>
      </c>
      <c r="BS26" s="56">
        <f t="shared" si="21"/>
        <v>0</v>
      </c>
      <c r="BT26" s="56">
        <f t="shared" si="22"/>
        <v>0</v>
      </c>
      <c r="BU26" s="56" t="e" cm="1">
        <f t="array" aca="1" ref="BU26" ca="1">_xlfn.IFS(BS26&lt;KKTP!$K$3,"perlu bimbingan dalam ",BS26&lt;=KKTP!$L$3,"baik dalam ",BS26&gt;KKTP!$L$3,"sangat baik dalam ")</f>
        <v>#NAME?</v>
      </c>
      <c r="BV26" s="56" t="e" cm="1">
        <f t="array" aca="1" ref="BV26" ca="1">_xlfn.IFS(BT26&lt;KKTP!$K$3,"perlu bimbingan dalam ",BT26&lt;=KKTP!$L$3,"baik dalam ",BT26&gt;KKTP!$L$3,"sangat baik dalam ")</f>
        <v>#NAME?</v>
      </c>
      <c r="BW26" s="56" t="e">
        <f t="shared" si="74"/>
        <v>#N/A</v>
      </c>
      <c r="BX26" s="56" t="e">
        <f t="shared" si="75"/>
        <v>#N/A</v>
      </c>
      <c r="BY26" s="56" t="e">
        <f t="shared" ca="1" si="76"/>
        <v>#NAME?</v>
      </c>
      <c r="BZ26" s="192" t="str">
        <f t="shared" si="77"/>
        <v/>
      </c>
      <c r="CA26" s="192" t="str">
        <f t="shared" si="23"/>
        <v/>
      </c>
      <c r="CB26" s="192" t="str">
        <f t="shared" si="24"/>
        <v/>
      </c>
      <c r="CC26" s="192" t="str">
        <f t="shared" si="25"/>
        <v/>
      </c>
      <c r="CD26" s="192" t="str">
        <f t="shared" si="26"/>
        <v/>
      </c>
      <c r="CE26" s="192" t="str">
        <f t="shared" si="27"/>
        <v/>
      </c>
      <c r="CF26" s="192" t="str">
        <f t="shared" si="28"/>
        <v/>
      </c>
      <c r="CG26" s="192" t="str">
        <f t="shared" si="29"/>
        <v/>
      </c>
      <c r="CH26" s="192" t="str">
        <f t="shared" si="30"/>
        <v/>
      </c>
      <c r="CI26" s="192" t="str">
        <f t="shared" si="31"/>
        <v/>
      </c>
      <c r="CJ26" s="66" t="str">
        <f t="shared" si="32"/>
        <v/>
      </c>
      <c r="CK26" s="56">
        <f t="shared" si="33"/>
        <v>0</v>
      </c>
      <c r="CL26" s="56">
        <f t="shared" si="34"/>
        <v>0</v>
      </c>
      <c r="CM26" s="56" t="e" cm="1">
        <f t="array" aca="1" ref="CM26" ca="1">_xlfn.IFS(CK26&lt;KKTP!$K$3,"perlu bimbingan dalam ",CK26&lt;=KKTP!$L$3,"baik dalam ",CK26&gt;KKTP!$L$3,"sangat baik dalam ")</f>
        <v>#NAME?</v>
      </c>
      <c r="CN26" s="56" t="e" cm="1">
        <f t="array" aca="1" ref="CN26" ca="1">_xlfn.IFS(CL26&lt;KKTP!$K$3,"perlu bimbingan dalam ",CL26&lt;=KKTP!$L$3,"baik dalam ",CL26&gt;KKTP!$L$3,"sangat baik dalam ")</f>
        <v>#NAME?</v>
      </c>
      <c r="CO26" s="56" t="e">
        <f t="shared" si="78"/>
        <v>#N/A</v>
      </c>
      <c r="CP26" s="56" t="e">
        <f t="shared" si="79"/>
        <v>#N/A</v>
      </c>
      <c r="CQ26" s="56" t="e">
        <f t="shared" ca="1" si="80"/>
        <v>#NAME?</v>
      </c>
      <c r="CR26" s="192" t="str">
        <f t="shared" si="81"/>
        <v/>
      </c>
      <c r="CS26" s="192" t="str">
        <f t="shared" si="35"/>
        <v/>
      </c>
      <c r="CT26" s="192" t="str">
        <f t="shared" si="36"/>
        <v/>
      </c>
      <c r="CU26" s="192" t="str">
        <f t="shared" si="37"/>
        <v/>
      </c>
      <c r="CV26" s="192" t="str">
        <f t="shared" si="38"/>
        <v/>
      </c>
      <c r="CW26" s="192" t="str">
        <f t="shared" si="39"/>
        <v/>
      </c>
      <c r="CX26" s="192" t="str">
        <f t="shared" si="40"/>
        <v/>
      </c>
      <c r="CY26" s="192" t="str">
        <f t="shared" si="41"/>
        <v/>
      </c>
      <c r="CZ26" s="192" t="str">
        <f t="shared" si="42"/>
        <v/>
      </c>
      <c r="DA26" s="192" t="str">
        <f t="shared" si="43"/>
        <v/>
      </c>
      <c r="DB26" s="66" t="str">
        <f t="shared" si="44"/>
        <v/>
      </c>
      <c r="DC26" s="56">
        <f t="shared" si="45"/>
        <v>0</v>
      </c>
      <c r="DD26" s="56">
        <f t="shared" si="46"/>
        <v>0</v>
      </c>
      <c r="DE26" s="56" t="e" cm="1">
        <f t="array" aca="1" ref="DE26" ca="1">_xlfn.IFS(DC26&lt;KKTP!$K$3,"perlu bimbingan dalam ",DC26&lt;=KKTP!$L$3,"baik dalam ",DC26&gt;KKTP!$L$3,"sangat baik dalam ")</f>
        <v>#NAME?</v>
      </c>
      <c r="DF26" s="56" t="e" cm="1">
        <f t="array" aca="1" ref="DF26" ca="1">_xlfn.IFS(DD26&lt;KKTP!$K$3,"perlu bimbingan dalam ",DD26&lt;=KKTP!$L$3,"baik dalam ",DD26&gt;KKTP!$L$3,"sangat baik dalam ")</f>
        <v>#NAME?</v>
      </c>
      <c r="DG26" s="56" t="e">
        <f t="shared" si="82"/>
        <v>#N/A</v>
      </c>
      <c r="DH26" s="56" t="e">
        <f t="shared" si="83"/>
        <v>#N/A</v>
      </c>
      <c r="DI26" s="56" t="e">
        <f t="shared" ca="1" si="84"/>
        <v>#NAME?</v>
      </c>
      <c r="DJ26" s="56" t="e" cm="1">
        <f t="array" ref="DJ26">_xlfn.IFS(DL26="Islam",1,DL26="Kristen",2,DL26="Katholik",3,DL26="Hindu",4,DL26="Budha",5)</f>
        <v>#N/A</v>
      </c>
      <c r="DK26" s="201" t="str" cm="1">
        <f t="array" aca="1" ref="DK26" ca="1">IFERROR(_xlfn.IFS(DJ26=1,AO26,DJ26=2,BG26,DJ26=3,BY26,DJ26=4,CQ26,DJ26=5,DI26),"")</f>
        <v/>
      </c>
      <c r="DL26" s="126">
        <f>IFERROR(SISWA!G29,"")</f>
        <v>0</v>
      </c>
    </row>
    <row r="27" spans="1:116" ht="15">
      <c r="B27" s="59">
        <v>23</v>
      </c>
      <c r="C27" s="126">
        <f>IFERROR(SISWA!C30,"")</f>
        <v>0</v>
      </c>
      <c r="D27" s="189" t="str">
        <f>IF('[1]nilai Pend Agama'!C30=0,"",'[1]nilai Pend Agama'!C30)</f>
        <v/>
      </c>
      <c r="E27" s="189" t="str">
        <f>IF('[1]nilai Pend Agama'!D30=0,"",'[1]nilai Pend Agama'!D30)</f>
        <v/>
      </c>
      <c r="F27" s="189" t="str">
        <f>IF('[1]nilai Pend Agama'!E30=0,"",'[1]nilai Pend Agama'!E30)</f>
        <v/>
      </c>
      <c r="G27" s="189" t="str">
        <f>IF('[1]nilai Pend Agama'!F30=0,"",'[1]nilai Pend Agama'!F30)</f>
        <v/>
      </c>
      <c r="H27" s="189" t="str">
        <f>IF('[1]nilai Pend Agama'!G30=0,"",'[1]nilai Pend Agama'!G30)</f>
        <v/>
      </c>
      <c r="I27" s="189" t="str">
        <f>IF('[1]nilai Pend Agama'!H30=0,"",'[1]nilai Pend Agama'!H30)</f>
        <v/>
      </c>
      <c r="J27" s="189" t="str">
        <f>IF('[1]nilai Pend Agama'!I30=0,"",'[1]nilai Pend Agama'!I30)</f>
        <v/>
      </c>
      <c r="K27" s="189" t="str">
        <f>IF('[1]nilai Pend Agama'!J30=0,"",'[1]nilai Pend Agama'!J30)</f>
        <v/>
      </c>
      <c r="L27" s="189" t="str">
        <f>IF('[1]nilai Pend Agama'!K30=0,"",'[1]nilai Pend Agama'!K30)</f>
        <v/>
      </c>
      <c r="M27" s="189" t="str">
        <f>IF('[1]nilai Pend Agama'!L30=0,"",'[1]nilai Pend Agama'!L30)</f>
        <v/>
      </c>
      <c r="N27" s="189" t="str">
        <f>IF('[1]nilai Pend Agama'!M30=0,"",'[1]nilai Pend Agama'!M30)</f>
        <v/>
      </c>
      <c r="O27" s="189" t="str">
        <f>IF('[1]nilai Pend Agama'!N30=0,"",'[1]nilai Pend Agama'!N30)</f>
        <v/>
      </c>
      <c r="P27" s="189" t="str">
        <f>IF('[1]nilai Pend Agama'!O30=0,"",'[1]nilai Pend Agama'!O30)</f>
        <v/>
      </c>
      <c r="Q27" s="189" t="str">
        <f>IF('[1]nilai Pend Agama'!P30=0,"",'[1]nilai Pend Agama'!P30)</f>
        <v/>
      </c>
      <c r="R27" s="189" t="str">
        <f>IF('[1]nilai Pend Agama'!Q30=0,"",'[1]nilai Pend Agama'!Q30)</f>
        <v/>
      </c>
      <c r="S27" s="189" t="str">
        <f>IF('[1]nilai Pend Agama'!R30=0,"",'[1]nilai Pend Agama'!R30)</f>
        <v/>
      </c>
      <c r="T27" s="189" t="str">
        <f>IF('[1]nilai Pend Agama'!S30=0,"",'[1]nilai Pend Agama'!S30)</f>
        <v/>
      </c>
      <c r="U27" s="189" t="str">
        <f>IF('[1]nilai Pend Agama'!T30=0,"",'[1]nilai Pend Agama'!T30)</f>
        <v/>
      </c>
      <c r="V27" s="189" t="str">
        <f>IF('[1]nilai Pend Agama'!U30=0,"",'[1]nilai Pend Agama'!U30)</f>
        <v/>
      </c>
      <c r="W27" s="189" t="str">
        <f>IF('[1]nilai Pend Agama'!V30=0,"",'[1]nilai Pend Agama'!V30)</f>
        <v/>
      </c>
      <c r="X27" s="60" t="str">
        <f t="shared" si="47"/>
        <v/>
      </c>
      <c r="Y27" s="60" t="str">
        <f t="shared" si="48"/>
        <v/>
      </c>
      <c r="Z27" s="60" t="str">
        <f t="shared" si="49"/>
        <v/>
      </c>
      <c r="AA27" s="60" t="str">
        <f t="shared" si="50"/>
        <v/>
      </c>
      <c r="AB27" s="60" t="str">
        <f t="shared" si="51"/>
        <v/>
      </c>
      <c r="AC27" s="60" t="str">
        <f t="shared" si="1"/>
        <v/>
      </c>
      <c r="AD27" s="60" t="str">
        <f t="shared" si="52"/>
        <v/>
      </c>
      <c r="AE27" s="60" t="str">
        <f t="shared" si="53"/>
        <v/>
      </c>
      <c r="AF27" s="60" t="str">
        <f t="shared" si="54"/>
        <v/>
      </c>
      <c r="AG27" s="155" t="str">
        <f t="shared" si="55"/>
        <v/>
      </c>
      <c r="AH27" s="66" t="str">
        <f t="shared" si="2"/>
        <v/>
      </c>
      <c r="AI27" s="56">
        <f t="shared" si="3"/>
        <v>0</v>
      </c>
      <c r="AJ27" s="56">
        <f t="shared" si="4"/>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5"/>
        <v>#N/A</v>
      </c>
      <c r="AN27" s="56" t="e">
        <f t="shared" si="6"/>
        <v>#N/A</v>
      </c>
      <c r="AO27" s="56" t="e">
        <f t="shared" ca="1" si="56"/>
        <v>#NAME?</v>
      </c>
      <c r="AP27" s="192" t="str">
        <f t="shared" si="57"/>
        <v/>
      </c>
      <c r="AQ27" s="192" t="str">
        <f t="shared" si="58"/>
        <v/>
      </c>
      <c r="AR27" s="192" t="str">
        <f t="shared" si="59"/>
        <v/>
      </c>
      <c r="AS27" s="192" t="str">
        <f t="shared" si="60"/>
        <v/>
      </c>
      <c r="AT27" s="192" t="str">
        <f t="shared" si="61"/>
        <v/>
      </c>
      <c r="AU27" s="192" t="str">
        <f t="shared" si="62"/>
        <v/>
      </c>
      <c r="AV27" s="192" t="str">
        <f t="shared" si="63"/>
        <v/>
      </c>
      <c r="AW27" s="192" t="str">
        <f t="shared" si="64"/>
        <v/>
      </c>
      <c r="AX27" s="192" t="str">
        <f t="shared" si="65"/>
        <v/>
      </c>
      <c r="AY27" s="192" t="str">
        <f t="shared" si="66"/>
        <v/>
      </c>
      <c r="AZ27" s="66" t="str">
        <f t="shared" si="67"/>
        <v/>
      </c>
      <c r="BA27" s="56">
        <f t="shared" si="68"/>
        <v>0</v>
      </c>
      <c r="BB27" s="56">
        <f t="shared" si="69"/>
        <v>0</v>
      </c>
      <c r="BC27" s="56" t="e" cm="1">
        <f t="array" aca="1" ref="BC27" ca="1">_xlfn.IFS(BA27&lt;KKTP!$K$3,"perlu bimbingan dalam ",BA27&lt;=KKTP!$L$3,"baik dalam ",BA27&gt;KKTP!$L$3,"sangat baik dalam ")</f>
        <v>#NAME?</v>
      </c>
      <c r="BD27" s="56" t="e" cm="1">
        <f t="array" aca="1" ref="BD27" ca="1">_xlfn.IFS(BB27&lt;KKTP!$K$3,"perlu bimbingan dalam ",BB27&lt;=KKTP!$L$3,"baik dalam ",BB27&gt;KKTP!$L$3,"sangat baik dalam ")</f>
        <v>#NAME?</v>
      </c>
      <c r="BE27" s="56" t="e">
        <f t="shared" si="70"/>
        <v>#N/A</v>
      </c>
      <c r="BF27" s="56" t="e">
        <f t="shared" si="71"/>
        <v>#N/A</v>
      </c>
      <c r="BG27" s="56" t="e">
        <f t="shared" ca="1" si="72"/>
        <v>#NAME?</v>
      </c>
      <c r="BH27" s="192" t="str">
        <f t="shared" si="73"/>
        <v/>
      </c>
      <c r="BI27" s="192" t="str">
        <f t="shared" si="11"/>
        <v/>
      </c>
      <c r="BJ27" s="192" t="str">
        <f t="shared" si="12"/>
        <v/>
      </c>
      <c r="BK27" s="192" t="str">
        <f t="shared" si="13"/>
        <v/>
      </c>
      <c r="BL27" s="192" t="str">
        <f t="shared" si="14"/>
        <v/>
      </c>
      <c r="BM27" s="192" t="str">
        <f t="shared" si="15"/>
        <v/>
      </c>
      <c r="BN27" s="192" t="str">
        <f t="shared" si="16"/>
        <v/>
      </c>
      <c r="BO27" s="192" t="str">
        <f t="shared" si="17"/>
        <v/>
      </c>
      <c r="BP27" s="192" t="str">
        <f t="shared" si="18"/>
        <v/>
      </c>
      <c r="BQ27" s="192" t="str">
        <f t="shared" si="19"/>
        <v/>
      </c>
      <c r="BR27" s="66" t="str">
        <f t="shared" si="20"/>
        <v/>
      </c>
      <c r="BS27" s="56">
        <f t="shared" si="21"/>
        <v>0</v>
      </c>
      <c r="BT27" s="56">
        <f t="shared" si="22"/>
        <v>0</v>
      </c>
      <c r="BU27" s="56" t="e" cm="1">
        <f t="array" aca="1" ref="BU27" ca="1">_xlfn.IFS(BS27&lt;KKTP!$K$3,"perlu bimbingan dalam ",BS27&lt;=KKTP!$L$3,"baik dalam ",BS27&gt;KKTP!$L$3,"sangat baik dalam ")</f>
        <v>#NAME?</v>
      </c>
      <c r="BV27" s="56" t="e" cm="1">
        <f t="array" aca="1" ref="BV27" ca="1">_xlfn.IFS(BT27&lt;KKTP!$K$3,"perlu bimbingan dalam ",BT27&lt;=KKTP!$L$3,"baik dalam ",BT27&gt;KKTP!$L$3,"sangat baik dalam ")</f>
        <v>#NAME?</v>
      </c>
      <c r="BW27" s="56" t="e">
        <f t="shared" si="74"/>
        <v>#N/A</v>
      </c>
      <c r="BX27" s="56" t="e">
        <f t="shared" si="75"/>
        <v>#N/A</v>
      </c>
      <c r="BY27" s="56" t="e">
        <f t="shared" ca="1" si="76"/>
        <v>#NAME?</v>
      </c>
      <c r="BZ27" s="192" t="str">
        <f t="shared" si="77"/>
        <v/>
      </c>
      <c r="CA27" s="192" t="str">
        <f t="shared" si="23"/>
        <v/>
      </c>
      <c r="CB27" s="192" t="str">
        <f t="shared" si="24"/>
        <v/>
      </c>
      <c r="CC27" s="192" t="str">
        <f t="shared" si="25"/>
        <v/>
      </c>
      <c r="CD27" s="192" t="str">
        <f t="shared" si="26"/>
        <v/>
      </c>
      <c r="CE27" s="192" t="str">
        <f t="shared" si="27"/>
        <v/>
      </c>
      <c r="CF27" s="192" t="str">
        <f t="shared" si="28"/>
        <v/>
      </c>
      <c r="CG27" s="192" t="str">
        <f t="shared" si="29"/>
        <v/>
      </c>
      <c r="CH27" s="192" t="str">
        <f t="shared" si="30"/>
        <v/>
      </c>
      <c r="CI27" s="192" t="str">
        <f t="shared" si="31"/>
        <v/>
      </c>
      <c r="CJ27" s="66" t="str">
        <f t="shared" si="32"/>
        <v/>
      </c>
      <c r="CK27" s="56">
        <f t="shared" si="33"/>
        <v>0</v>
      </c>
      <c r="CL27" s="56">
        <f t="shared" si="34"/>
        <v>0</v>
      </c>
      <c r="CM27" s="56" t="e" cm="1">
        <f t="array" aca="1" ref="CM27" ca="1">_xlfn.IFS(CK27&lt;KKTP!$K$3,"perlu bimbingan dalam ",CK27&lt;=KKTP!$L$3,"baik dalam ",CK27&gt;KKTP!$L$3,"sangat baik dalam ")</f>
        <v>#NAME?</v>
      </c>
      <c r="CN27" s="56" t="e" cm="1">
        <f t="array" aca="1" ref="CN27" ca="1">_xlfn.IFS(CL27&lt;KKTP!$K$3,"perlu bimbingan dalam ",CL27&lt;=KKTP!$L$3,"baik dalam ",CL27&gt;KKTP!$L$3,"sangat baik dalam ")</f>
        <v>#NAME?</v>
      </c>
      <c r="CO27" s="56" t="e">
        <f t="shared" si="78"/>
        <v>#N/A</v>
      </c>
      <c r="CP27" s="56" t="e">
        <f t="shared" si="79"/>
        <v>#N/A</v>
      </c>
      <c r="CQ27" s="56" t="e">
        <f t="shared" ca="1" si="80"/>
        <v>#NAME?</v>
      </c>
      <c r="CR27" s="192" t="str">
        <f t="shared" si="81"/>
        <v/>
      </c>
      <c r="CS27" s="192" t="str">
        <f t="shared" si="35"/>
        <v/>
      </c>
      <c r="CT27" s="192" t="str">
        <f t="shared" si="36"/>
        <v/>
      </c>
      <c r="CU27" s="192" t="str">
        <f t="shared" si="37"/>
        <v/>
      </c>
      <c r="CV27" s="192" t="str">
        <f t="shared" si="38"/>
        <v/>
      </c>
      <c r="CW27" s="192" t="str">
        <f t="shared" si="39"/>
        <v/>
      </c>
      <c r="CX27" s="192" t="str">
        <f t="shared" si="40"/>
        <v/>
      </c>
      <c r="CY27" s="192" t="str">
        <f t="shared" si="41"/>
        <v/>
      </c>
      <c r="CZ27" s="192" t="str">
        <f t="shared" si="42"/>
        <v/>
      </c>
      <c r="DA27" s="192" t="str">
        <f t="shared" si="43"/>
        <v/>
      </c>
      <c r="DB27" s="66" t="str">
        <f t="shared" si="44"/>
        <v/>
      </c>
      <c r="DC27" s="56">
        <f t="shared" si="45"/>
        <v>0</v>
      </c>
      <c r="DD27" s="56">
        <f t="shared" si="46"/>
        <v>0</v>
      </c>
      <c r="DE27" s="56" t="e" cm="1">
        <f t="array" aca="1" ref="DE27" ca="1">_xlfn.IFS(DC27&lt;KKTP!$K$3,"perlu bimbingan dalam ",DC27&lt;=KKTP!$L$3,"baik dalam ",DC27&gt;KKTP!$L$3,"sangat baik dalam ")</f>
        <v>#NAME?</v>
      </c>
      <c r="DF27" s="56" t="e" cm="1">
        <f t="array" aca="1" ref="DF27" ca="1">_xlfn.IFS(DD27&lt;KKTP!$K$3,"perlu bimbingan dalam ",DD27&lt;=KKTP!$L$3,"baik dalam ",DD27&gt;KKTP!$L$3,"sangat baik dalam ")</f>
        <v>#NAME?</v>
      </c>
      <c r="DG27" s="56" t="e">
        <f t="shared" si="82"/>
        <v>#N/A</v>
      </c>
      <c r="DH27" s="56" t="e">
        <f t="shared" si="83"/>
        <v>#N/A</v>
      </c>
      <c r="DI27" s="56" t="e">
        <f t="shared" ca="1" si="84"/>
        <v>#NAME?</v>
      </c>
      <c r="DJ27" s="56" t="e" cm="1">
        <f t="array" ref="DJ27">_xlfn.IFS(DL27="Islam",1,DL27="Kristen",2,DL27="Katholik",3,DL27="Hindu",4,DL27="Budha",5)</f>
        <v>#N/A</v>
      </c>
      <c r="DK27" s="201" t="str" cm="1">
        <f t="array" aca="1" ref="DK27" ca="1">IFERROR(_xlfn.IFS(DJ27=1,AO27,DJ27=2,BG27,DJ27=3,BY27,DJ27=4,CQ27,DJ27=5,DI27),"")</f>
        <v/>
      </c>
      <c r="DL27" s="126">
        <f>IFERROR(SISWA!G30,"")</f>
        <v>0</v>
      </c>
    </row>
    <row r="28" spans="1:116" ht="15">
      <c r="B28" s="59">
        <v>24</v>
      </c>
      <c r="C28" s="126">
        <f>IFERROR(SISWA!C31,"")</f>
        <v>0</v>
      </c>
      <c r="D28" s="189" t="str">
        <f>IF('[1]nilai Pend Agama'!C31=0,"",'[1]nilai Pend Agama'!C31)</f>
        <v/>
      </c>
      <c r="E28" s="189" t="str">
        <f>IF('[1]nilai Pend Agama'!D31=0,"",'[1]nilai Pend Agama'!D31)</f>
        <v/>
      </c>
      <c r="F28" s="189" t="str">
        <f>IF('[1]nilai Pend Agama'!E31=0,"",'[1]nilai Pend Agama'!E31)</f>
        <v/>
      </c>
      <c r="G28" s="189" t="str">
        <f>IF('[1]nilai Pend Agama'!F31=0,"",'[1]nilai Pend Agama'!F31)</f>
        <v/>
      </c>
      <c r="H28" s="189" t="str">
        <f>IF('[1]nilai Pend Agama'!G31=0,"",'[1]nilai Pend Agama'!G31)</f>
        <v/>
      </c>
      <c r="I28" s="189" t="str">
        <f>IF('[1]nilai Pend Agama'!H31=0,"",'[1]nilai Pend Agama'!H31)</f>
        <v/>
      </c>
      <c r="J28" s="189" t="str">
        <f>IF('[1]nilai Pend Agama'!I31=0,"",'[1]nilai Pend Agama'!I31)</f>
        <v/>
      </c>
      <c r="K28" s="189" t="str">
        <f>IF('[1]nilai Pend Agama'!J31=0,"",'[1]nilai Pend Agama'!J31)</f>
        <v/>
      </c>
      <c r="L28" s="189" t="str">
        <f>IF('[1]nilai Pend Agama'!K31=0,"",'[1]nilai Pend Agama'!K31)</f>
        <v/>
      </c>
      <c r="M28" s="189" t="str">
        <f>IF('[1]nilai Pend Agama'!L31=0,"",'[1]nilai Pend Agama'!L31)</f>
        <v/>
      </c>
      <c r="N28" s="189" t="str">
        <f>IF('[1]nilai Pend Agama'!M31=0,"",'[1]nilai Pend Agama'!M31)</f>
        <v/>
      </c>
      <c r="O28" s="189" t="str">
        <f>IF('[1]nilai Pend Agama'!N31=0,"",'[1]nilai Pend Agama'!N31)</f>
        <v/>
      </c>
      <c r="P28" s="189" t="str">
        <f>IF('[1]nilai Pend Agama'!O31=0,"",'[1]nilai Pend Agama'!O31)</f>
        <v/>
      </c>
      <c r="Q28" s="189" t="str">
        <f>IF('[1]nilai Pend Agama'!P31=0,"",'[1]nilai Pend Agama'!P31)</f>
        <v/>
      </c>
      <c r="R28" s="189" t="str">
        <f>IF('[1]nilai Pend Agama'!Q31=0,"",'[1]nilai Pend Agama'!Q31)</f>
        <v/>
      </c>
      <c r="S28" s="189" t="str">
        <f>IF('[1]nilai Pend Agama'!R31=0,"",'[1]nilai Pend Agama'!R31)</f>
        <v/>
      </c>
      <c r="T28" s="189" t="str">
        <f>IF('[1]nilai Pend Agama'!S31=0,"",'[1]nilai Pend Agama'!S31)</f>
        <v/>
      </c>
      <c r="U28" s="189" t="str">
        <f>IF('[1]nilai Pend Agama'!T31=0,"",'[1]nilai Pend Agama'!T31)</f>
        <v/>
      </c>
      <c r="V28" s="189" t="str">
        <f>IF('[1]nilai Pend Agama'!U31=0,"",'[1]nilai Pend Agama'!U31)</f>
        <v/>
      </c>
      <c r="W28" s="189" t="str">
        <f>IF('[1]nilai Pend Agama'!V31=0,"",'[1]nilai Pend Agama'!V31)</f>
        <v/>
      </c>
      <c r="X28" s="60" t="str">
        <f t="shared" si="47"/>
        <v/>
      </c>
      <c r="Y28" s="60" t="str">
        <f t="shared" si="48"/>
        <v/>
      </c>
      <c r="Z28" s="60" t="str">
        <f t="shared" si="49"/>
        <v/>
      </c>
      <c r="AA28" s="60" t="str">
        <f t="shared" si="50"/>
        <v/>
      </c>
      <c r="AB28" s="60" t="str">
        <f t="shared" si="51"/>
        <v/>
      </c>
      <c r="AC28" s="60" t="str">
        <f t="shared" si="1"/>
        <v/>
      </c>
      <c r="AD28" s="60" t="str">
        <f t="shared" si="52"/>
        <v/>
      </c>
      <c r="AE28" s="60" t="str">
        <f t="shared" si="53"/>
        <v/>
      </c>
      <c r="AF28" s="60" t="str">
        <f t="shared" si="54"/>
        <v/>
      </c>
      <c r="AG28" s="155" t="str">
        <f t="shared" si="55"/>
        <v/>
      </c>
      <c r="AH28" s="66" t="str">
        <f t="shared" si="2"/>
        <v/>
      </c>
      <c r="AI28" s="56">
        <f t="shared" si="3"/>
        <v>0</v>
      </c>
      <c r="AJ28" s="56">
        <f t="shared" si="4"/>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5"/>
        <v>#N/A</v>
      </c>
      <c r="AN28" s="56" t="e">
        <f t="shared" si="6"/>
        <v>#N/A</v>
      </c>
      <c r="AO28" s="56" t="e">
        <f t="shared" ca="1" si="56"/>
        <v>#NAME?</v>
      </c>
      <c r="AP28" s="192" t="str">
        <f t="shared" si="57"/>
        <v/>
      </c>
      <c r="AQ28" s="192" t="str">
        <f t="shared" si="58"/>
        <v/>
      </c>
      <c r="AR28" s="192" t="str">
        <f t="shared" si="59"/>
        <v/>
      </c>
      <c r="AS28" s="192" t="str">
        <f t="shared" si="60"/>
        <v/>
      </c>
      <c r="AT28" s="192" t="str">
        <f t="shared" si="61"/>
        <v/>
      </c>
      <c r="AU28" s="192" t="str">
        <f t="shared" si="62"/>
        <v/>
      </c>
      <c r="AV28" s="192" t="str">
        <f t="shared" si="63"/>
        <v/>
      </c>
      <c r="AW28" s="192" t="str">
        <f t="shared" si="64"/>
        <v/>
      </c>
      <c r="AX28" s="192" t="str">
        <f t="shared" si="65"/>
        <v/>
      </c>
      <c r="AY28" s="192" t="str">
        <f t="shared" si="66"/>
        <v/>
      </c>
      <c r="AZ28" s="66" t="str">
        <f t="shared" si="67"/>
        <v/>
      </c>
      <c r="BA28" s="56">
        <f t="shared" si="68"/>
        <v>0</v>
      </c>
      <c r="BB28" s="56">
        <f t="shared" si="69"/>
        <v>0</v>
      </c>
      <c r="BC28" s="56" t="e" cm="1">
        <f t="array" aca="1" ref="BC28" ca="1">_xlfn.IFS(BA28&lt;KKTP!$K$3,"perlu bimbingan dalam ",BA28&lt;=KKTP!$L$3,"baik dalam ",BA28&gt;KKTP!$L$3,"sangat baik dalam ")</f>
        <v>#NAME?</v>
      </c>
      <c r="BD28" s="56" t="e" cm="1">
        <f t="array" aca="1" ref="BD28" ca="1">_xlfn.IFS(BB28&lt;KKTP!$K$3,"perlu bimbingan dalam ",BB28&lt;=KKTP!$L$3,"baik dalam ",BB28&gt;KKTP!$L$3,"sangat baik dalam ")</f>
        <v>#NAME?</v>
      </c>
      <c r="BE28" s="56" t="e">
        <f t="shared" si="70"/>
        <v>#N/A</v>
      </c>
      <c r="BF28" s="56" t="e">
        <f t="shared" si="71"/>
        <v>#N/A</v>
      </c>
      <c r="BG28" s="56" t="e">
        <f t="shared" ca="1" si="72"/>
        <v>#NAME?</v>
      </c>
      <c r="BH28" s="192" t="str">
        <f t="shared" si="73"/>
        <v/>
      </c>
      <c r="BI28" s="192" t="str">
        <f t="shared" si="11"/>
        <v/>
      </c>
      <c r="BJ28" s="192" t="str">
        <f t="shared" si="12"/>
        <v/>
      </c>
      <c r="BK28" s="192" t="str">
        <f t="shared" si="13"/>
        <v/>
      </c>
      <c r="BL28" s="192" t="str">
        <f t="shared" si="14"/>
        <v/>
      </c>
      <c r="BM28" s="192" t="str">
        <f t="shared" si="15"/>
        <v/>
      </c>
      <c r="BN28" s="192" t="str">
        <f t="shared" si="16"/>
        <v/>
      </c>
      <c r="BO28" s="192" t="str">
        <f t="shared" si="17"/>
        <v/>
      </c>
      <c r="BP28" s="192" t="str">
        <f t="shared" si="18"/>
        <v/>
      </c>
      <c r="BQ28" s="192" t="str">
        <f t="shared" si="19"/>
        <v/>
      </c>
      <c r="BR28" s="66" t="str">
        <f t="shared" si="20"/>
        <v/>
      </c>
      <c r="BS28" s="56">
        <f t="shared" si="21"/>
        <v>0</v>
      </c>
      <c r="BT28" s="56">
        <f t="shared" si="22"/>
        <v>0</v>
      </c>
      <c r="BU28" s="56" t="e" cm="1">
        <f t="array" aca="1" ref="BU28" ca="1">_xlfn.IFS(BS28&lt;KKTP!$K$3,"perlu bimbingan dalam ",BS28&lt;=KKTP!$L$3,"baik dalam ",BS28&gt;KKTP!$L$3,"sangat baik dalam ")</f>
        <v>#NAME?</v>
      </c>
      <c r="BV28" s="56" t="e" cm="1">
        <f t="array" aca="1" ref="BV28" ca="1">_xlfn.IFS(BT28&lt;KKTP!$K$3,"perlu bimbingan dalam ",BT28&lt;=KKTP!$L$3,"baik dalam ",BT28&gt;KKTP!$L$3,"sangat baik dalam ")</f>
        <v>#NAME?</v>
      </c>
      <c r="BW28" s="56" t="e">
        <f t="shared" si="74"/>
        <v>#N/A</v>
      </c>
      <c r="BX28" s="56" t="e">
        <f t="shared" si="75"/>
        <v>#N/A</v>
      </c>
      <c r="BY28" s="56" t="e">
        <f t="shared" ca="1" si="76"/>
        <v>#NAME?</v>
      </c>
      <c r="BZ28" s="192" t="str">
        <f t="shared" si="77"/>
        <v/>
      </c>
      <c r="CA28" s="192" t="str">
        <f t="shared" si="23"/>
        <v/>
      </c>
      <c r="CB28" s="192" t="str">
        <f t="shared" si="24"/>
        <v/>
      </c>
      <c r="CC28" s="192" t="str">
        <f t="shared" si="25"/>
        <v/>
      </c>
      <c r="CD28" s="192" t="str">
        <f t="shared" si="26"/>
        <v/>
      </c>
      <c r="CE28" s="192" t="str">
        <f t="shared" si="27"/>
        <v/>
      </c>
      <c r="CF28" s="192" t="str">
        <f t="shared" si="28"/>
        <v/>
      </c>
      <c r="CG28" s="192" t="str">
        <f t="shared" si="29"/>
        <v/>
      </c>
      <c r="CH28" s="192" t="str">
        <f t="shared" si="30"/>
        <v/>
      </c>
      <c r="CI28" s="192" t="str">
        <f t="shared" si="31"/>
        <v/>
      </c>
      <c r="CJ28" s="66" t="str">
        <f t="shared" si="32"/>
        <v/>
      </c>
      <c r="CK28" s="56">
        <f t="shared" si="33"/>
        <v>0</v>
      </c>
      <c r="CL28" s="56">
        <f t="shared" si="34"/>
        <v>0</v>
      </c>
      <c r="CM28" s="56" t="e" cm="1">
        <f t="array" aca="1" ref="CM28" ca="1">_xlfn.IFS(CK28&lt;KKTP!$K$3,"perlu bimbingan dalam ",CK28&lt;=KKTP!$L$3,"baik dalam ",CK28&gt;KKTP!$L$3,"sangat baik dalam ")</f>
        <v>#NAME?</v>
      </c>
      <c r="CN28" s="56" t="e" cm="1">
        <f t="array" aca="1" ref="CN28" ca="1">_xlfn.IFS(CL28&lt;KKTP!$K$3,"perlu bimbingan dalam ",CL28&lt;=KKTP!$L$3,"baik dalam ",CL28&gt;KKTP!$L$3,"sangat baik dalam ")</f>
        <v>#NAME?</v>
      </c>
      <c r="CO28" s="56" t="e">
        <f t="shared" si="78"/>
        <v>#N/A</v>
      </c>
      <c r="CP28" s="56" t="e">
        <f t="shared" si="79"/>
        <v>#N/A</v>
      </c>
      <c r="CQ28" s="56" t="e">
        <f t="shared" ca="1" si="80"/>
        <v>#NAME?</v>
      </c>
      <c r="CR28" s="192" t="str">
        <f t="shared" si="81"/>
        <v/>
      </c>
      <c r="CS28" s="192" t="str">
        <f t="shared" si="35"/>
        <v/>
      </c>
      <c r="CT28" s="192" t="str">
        <f t="shared" si="36"/>
        <v/>
      </c>
      <c r="CU28" s="192" t="str">
        <f t="shared" si="37"/>
        <v/>
      </c>
      <c r="CV28" s="192" t="str">
        <f t="shared" si="38"/>
        <v/>
      </c>
      <c r="CW28" s="192" t="str">
        <f t="shared" si="39"/>
        <v/>
      </c>
      <c r="CX28" s="192" t="str">
        <f t="shared" si="40"/>
        <v/>
      </c>
      <c r="CY28" s="192" t="str">
        <f t="shared" si="41"/>
        <v/>
      </c>
      <c r="CZ28" s="192" t="str">
        <f t="shared" si="42"/>
        <v/>
      </c>
      <c r="DA28" s="192" t="str">
        <f t="shared" si="43"/>
        <v/>
      </c>
      <c r="DB28" s="66" t="str">
        <f t="shared" si="44"/>
        <v/>
      </c>
      <c r="DC28" s="56">
        <f t="shared" si="45"/>
        <v>0</v>
      </c>
      <c r="DD28" s="56">
        <f t="shared" si="46"/>
        <v>0</v>
      </c>
      <c r="DE28" s="56" t="e" cm="1">
        <f t="array" aca="1" ref="DE28" ca="1">_xlfn.IFS(DC28&lt;KKTP!$K$3,"perlu bimbingan dalam ",DC28&lt;=KKTP!$L$3,"baik dalam ",DC28&gt;KKTP!$L$3,"sangat baik dalam ")</f>
        <v>#NAME?</v>
      </c>
      <c r="DF28" s="56" t="e" cm="1">
        <f t="array" aca="1" ref="DF28" ca="1">_xlfn.IFS(DD28&lt;KKTP!$K$3,"perlu bimbingan dalam ",DD28&lt;=KKTP!$L$3,"baik dalam ",DD28&gt;KKTP!$L$3,"sangat baik dalam ")</f>
        <v>#NAME?</v>
      </c>
      <c r="DG28" s="56" t="e">
        <f t="shared" si="82"/>
        <v>#N/A</v>
      </c>
      <c r="DH28" s="56" t="e">
        <f t="shared" si="83"/>
        <v>#N/A</v>
      </c>
      <c r="DI28" s="56" t="e">
        <f t="shared" ca="1" si="84"/>
        <v>#NAME?</v>
      </c>
      <c r="DJ28" s="56" t="e" cm="1">
        <f t="array" ref="DJ28">_xlfn.IFS(DL28="Islam",1,DL28="Kristen",2,DL28="Katholik",3,DL28="Hindu",4,DL28="Budha",5)</f>
        <v>#N/A</v>
      </c>
      <c r="DK28" s="201" t="str" cm="1">
        <f t="array" aca="1" ref="DK28" ca="1">IFERROR(_xlfn.IFS(DJ28=1,AO28,DJ28=2,BG28,DJ28=3,BY28,DJ28=4,CQ28,DJ28=5,DI28),"")</f>
        <v/>
      </c>
      <c r="DL28" s="126">
        <f>IFERROR(SISWA!G31,"")</f>
        <v>0</v>
      </c>
    </row>
    <row r="29" spans="1:116" ht="15">
      <c r="B29" s="59">
        <v>25</v>
      </c>
      <c r="C29" s="126">
        <f>IFERROR(SISWA!C32,"")</f>
        <v>0</v>
      </c>
      <c r="D29" s="189" t="str">
        <f>IF('[1]nilai Pend Agama'!C32=0,"",'[1]nilai Pend Agama'!C32)</f>
        <v/>
      </c>
      <c r="E29" s="189" t="str">
        <f>IF('[1]nilai Pend Agama'!D32=0,"",'[1]nilai Pend Agama'!D32)</f>
        <v/>
      </c>
      <c r="F29" s="189" t="str">
        <f>IF('[1]nilai Pend Agama'!E32=0,"",'[1]nilai Pend Agama'!E32)</f>
        <v/>
      </c>
      <c r="G29" s="189" t="str">
        <f>IF('[1]nilai Pend Agama'!F32=0,"",'[1]nilai Pend Agama'!F32)</f>
        <v/>
      </c>
      <c r="H29" s="189" t="str">
        <f>IF('[1]nilai Pend Agama'!G32=0,"",'[1]nilai Pend Agama'!G32)</f>
        <v/>
      </c>
      <c r="I29" s="189" t="str">
        <f>IF('[1]nilai Pend Agama'!H32=0,"",'[1]nilai Pend Agama'!H32)</f>
        <v/>
      </c>
      <c r="J29" s="189" t="str">
        <f>IF('[1]nilai Pend Agama'!I32=0,"",'[1]nilai Pend Agama'!I32)</f>
        <v/>
      </c>
      <c r="K29" s="189" t="str">
        <f>IF('[1]nilai Pend Agama'!J32=0,"",'[1]nilai Pend Agama'!J32)</f>
        <v/>
      </c>
      <c r="L29" s="189" t="str">
        <f>IF('[1]nilai Pend Agama'!K32=0,"",'[1]nilai Pend Agama'!K32)</f>
        <v/>
      </c>
      <c r="M29" s="189" t="str">
        <f>IF('[1]nilai Pend Agama'!L32=0,"",'[1]nilai Pend Agama'!L32)</f>
        <v/>
      </c>
      <c r="N29" s="189" t="str">
        <f>IF('[1]nilai Pend Agama'!M32=0,"",'[1]nilai Pend Agama'!M32)</f>
        <v/>
      </c>
      <c r="O29" s="189" t="str">
        <f>IF('[1]nilai Pend Agama'!N32=0,"",'[1]nilai Pend Agama'!N32)</f>
        <v/>
      </c>
      <c r="P29" s="189" t="str">
        <f>IF('[1]nilai Pend Agama'!O32=0,"",'[1]nilai Pend Agama'!O32)</f>
        <v/>
      </c>
      <c r="Q29" s="189" t="str">
        <f>IF('[1]nilai Pend Agama'!P32=0,"",'[1]nilai Pend Agama'!P32)</f>
        <v/>
      </c>
      <c r="R29" s="189" t="str">
        <f>IF('[1]nilai Pend Agama'!Q32=0,"",'[1]nilai Pend Agama'!Q32)</f>
        <v/>
      </c>
      <c r="S29" s="189" t="str">
        <f>IF('[1]nilai Pend Agama'!R32=0,"",'[1]nilai Pend Agama'!R32)</f>
        <v/>
      </c>
      <c r="T29" s="189" t="str">
        <f>IF('[1]nilai Pend Agama'!S32=0,"",'[1]nilai Pend Agama'!S32)</f>
        <v/>
      </c>
      <c r="U29" s="189" t="str">
        <f>IF('[1]nilai Pend Agama'!T32=0,"",'[1]nilai Pend Agama'!T32)</f>
        <v/>
      </c>
      <c r="V29" s="189" t="str">
        <f>IF('[1]nilai Pend Agama'!U32=0,"",'[1]nilai Pend Agama'!U32)</f>
        <v/>
      </c>
      <c r="W29" s="189" t="str">
        <f>IF('[1]nilai Pend Agama'!V32=0,"",'[1]nilai Pend Agama'!V32)</f>
        <v/>
      </c>
      <c r="X29" s="60" t="str">
        <f t="shared" si="47"/>
        <v/>
      </c>
      <c r="Y29" s="60" t="str">
        <f t="shared" si="48"/>
        <v/>
      </c>
      <c r="Z29" s="60" t="str">
        <f t="shared" si="49"/>
        <v/>
      </c>
      <c r="AA29" s="60" t="str">
        <f t="shared" si="50"/>
        <v/>
      </c>
      <c r="AB29" s="60" t="str">
        <f t="shared" si="51"/>
        <v/>
      </c>
      <c r="AC29" s="60" t="str">
        <f t="shared" si="1"/>
        <v/>
      </c>
      <c r="AD29" s="60" t="str">
        <f t="shared" si="52"/>
        <v/>
      </c>
      <c r="AE29" s="60" t="str">
        <f t="shared" si="53"/>
        <v/>
      </c>
      <c r="AF29" s="60" t="str">
        <f t="shared" si="54"/>
        <v/>
      </c>
      <c r="AG29" s="155" t="str">
        <f t="shared" si="55"/>
        <v/>
      </c>
      <c r="AH29" s="66" t="str">
        <f t="shared" si="2"/>
        <v/>
      </c>
      <c r="AI29" s="56">
        <f t="shared" si="3"/>
        <v>0</v>
      </c>
      <c r="AJ29" s="56">
        <f t="shared" si="4"/>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5"/>
        <v>#N/A</v>
      </c>
      <c r="AN29" s="56" t="e">
        <f t="shared" si="6"/>
        <v>#N/A</v>
      </c>
      <c r="AO29" s="56" t="e">
        <f t="shared" ca="1" si="56"/>
        <v>#NAME?</v>
      </c>
      <c r="AP29" s="192" t="str">
        <f t="shared" si="57"/>
        <v/>
      </c>
      <c r="AQ29" s="192" t="str">
        <f t="shared" si="58"/>
        <v/>
      </c>
      <c r="AR29" s="192" t="str">
        <f t="shared" si="59"/>
        <v/>
      </c>
      <c r="AS29" s="192" t="str">
        <f t="shared" si="60"/>
        <v/>
      </c>
      <c r="AT29" s="192" t="str">
        <f t="shared" si="61"/>
        <v/>
      </c>
      <c r="AU29" s="192" t="str">
        <f t="shared" si="62"/>
        <v/>
      </c>
      <c r="AV29" s="192" t="str">
        <f t="shared" si="63"/>
        <v/>
      </c>
      <c r="AW29" s="192" t="str">
        <f t="shared" si="64"/>
        <v/>
      </c>
      <c r="AX29" s="192" t="str">
        <f t="shared" si="65"/>
        <v/>
      </c>
      <c r="AY29" s="192" t="str">
        <f t="shared" si="66"/>
        <v/>
      </c>
      <c r="AZ29" s="66" t="str">
        <f t="shared" si="67"/>
        <v/>
      </c>
      <c r="BA29" s="56">
        <f t="shared" si="68"/>
        <v>0</v>
      </c>
      <c r="BB29" s="56">
        <f t="shared" si="69"/>
        <v>0</v>
      </c>
      <c r="BC29" s="56" t="e" cm="1">
        <f t="array" aca="1" ref="BC29" ca="1">_xlfn.IFS(BA29&lt;KKTP!$K$3,"perlu bimbingan dalam ",BA29&lt;=KKTP!$L$3,"baik dalam ",BA29&gt;KKTP!$L$3,"sangat baik dalam ")</f>
        <v>#NAME?</v>
      </c>
      <c r="BD29" s="56" t="e" cm="1">
        <f t="array" aca="1" ref="BD29" ca="1">_xlfn.IFS(BB29&lt;KKTP!$K$3,"perlu bimbingan dalam ",BB29&lt;=KKTP!$L$3,"baik dalam ",BB29&gt;KKTP!$L$3,"sangat baik dalam ")</f>
        <v>#NAME?</v>
      </c>
      <c r="BE29" s="56" t="e">
        <f t="shared" si="70"/>
        <v>#N/A</v>
      </c>
      <c r="BF29" s="56" t="e">
        <f t="shared" si="71"/>
        <v>#N/A</v>
      </c>
      <c r="BG29" s="56" t="e">
        <f t="shared" ca="1" si="72"/>
        <v>#NAME?</v>
      </c>
      <c r="BH29" s="192" t="str">
        <f t="shared" si="73"/>
        <v/>
      </c>
      <c r="BI29" s="192" t="str">
        <f t="shared" si="11"/>
        <v/>
      </c>
      <c r="BJ29" s="192" t="str">
        <f t="shared" si="12"/>
        <v/>
      </c>
      <c r="BK29" s="192" t="str">
        <f t="shared" si="13"/>
        <v/>
      </c>
      <c r="BL29" s="192" t="str">
        <f t="shared" si="14"/>
        <v/>
      </c>
      <c r="BM29" s="192" t="str">
        <f t="shared" si="15"/>
        <v/>
      </c>
      <c r="BN29" s="192" t="str">
        <f t="shared" si="16"/>
        <v/>
      </c>
      <c r="BO29" s="192" t="str">
        <f t="shared" si="17"/>
        <v/>
      </c>
      <c r="BP29" s="192" t="str">
        <f t="shared" si="18"/>
        <v/>
      </c>
      <c r="BQ29" s="192" t="str">
        <f t="shared" si="19"/>
        <v/>
      </c>
      <c r="BR29" s="66" t="str">
        <f t="shared" si="20"/>
        <v/>
      </c>
      <c r="BS29" s="56">
        <f t="shared" si="21"/>
        <v>0</v>
      </c>
      <c r="BT29" s="56">
        <f t="shared" si="22"/>
        <v>0</v>
      </c>
      <c r="BU29" s="56" t="e" cm="1">
        <f t="array" aca="1" ref="BU29" ca="1">_xlfn.IFS(BS29&lt;KKTP!$K$3,"perlu bimbingan dalam ",BS29&lt;=KKTP!$L$3,"baik dalam ",BS29&gt;KKTP!$L$3,"sangat baik dalam ")</f>
        <v>#NAME?</v>
      </c>
      <c r="BV29" s="56" t="e" cm="1">
        <f t="array" aca="1" ref="BV29" ca="1">_xlfn.IFS(BT29&lt;KKTP!$K$3,"perlu bimbingan dalam ",BT29&lt;=KKTP!$L$3,"baik dalam ",BT29&gt;KKTP!$L$3,"sangat baik dalam ")</f>
        <v>#NAME?</v>
      </c>
      <c r="BW29" s="56" t="e">
        <f t="shared" si="74"/>
        <v>#N/A</v>
      </c>
      <c r="BX29" s="56" t="e">
        <f t="shared" si="75"/>
        <v>#N/A</v>
      </c>
      <c r="BY29" s="56" t="e">
        <f t="shared" ca="1" si="76"/>
        <v>#NAME?</v>
      </c>
      <c r="BZ29" s="192" t="str">
        <f t="shared" si="77"/>
        <v/>
      </c>
      <c r="CA29" s="192" t="str">
        <f t="shared" si="23"/>
        <v/>
      </c>
      <c r="CB29" s="192" t="str">
        <f t="shared" si="24"/>
        <v/>
      </c>
      <c r="CC29" s="192" t="str">
        <f t="shared" si="25"/>
        <v/>
      </c>
      <c r="CD29" s="192" t="str">
        <f t="shared" si="26"/>
        <v/>
      </c>
      <c r="CE29" s="192" t="str">
        <f t="shared" si="27"/>
        <v/>
      </c>
      <c r="CF29" s="192" t="str">
        <f t="shared" si="28"/>
        <v/>
      </c>
      <c r="CG29" s="192" t="str">
        <f t="shared" si="29"/>
        <v/>
      </c>
      <c r="CH29" s="192" t="str">
        <f t="shared" si="30"/>
        <v/>
      </c>
      <c r="CI29" s="192" t="str">
        <f t="shared" si="31"/>
        <v/>
      </c>
      <c r="CJ29" s="66" t="str">
        <f t="shared" si="32"/>
        <v/>
      </c>
      <c r="CK29" s="56">
        <f t="shared" si="33"/>
        <v>0</v>
      </c>
      <c r="CL29" s="56">
        <f t="shared" si="34"/>
        <v>0</v>
      </c>
      <c r="CM29" s="56" t="e" cm="1">
        <f t="array" aca="1" ref="CM29" ca="1">_xlfn.IFS(CK29&lt;KKTP!$K$3,"perlu bimbingan dalam ",CK29&lt;=KKTP!$L$3,"baik dalam ",CK29&gt;KKTP!$L$3,"sangat baik dalam ")</f>
        <v>#NAME?</v>
      </c>
      <c r="CN29" s="56" t="e" cm="1">
        <f t="array" aca="1" ref="CN29" ca="1">_xlfn.IFS(CL29&lt;KKTP!$K$3,"perlu bimbingan dalam ",CL29&lt;=KKTP!$L$3,"baik dalam ",CL29&gt;KKTP!$L$3,"sangat baik dalam ")</f>
        <v>#NAME?</v>
      </c>
      <c r="CO29" s="56" t="e">
        <f t="shared" si="78"/>
        <v>#N/A</v>
      </c>
      <c r="CP29" s="56" t="e">
        <f t="shared" si="79"/>
        <v>#N/A</v>
      </c>
      <c r="CQ29" s="56" t="e">
        <f t="shared" ca="1" si="80"/>
        <v>#NAME?</v>
      </c>
      <c r="CR29" s="192" t="str">
        <f t="shared" si="81"/>
        <v/>
      </c>
      <c r="CS29" s="192" t="str">
        <f t="shared" si="35"/>
        <v/>
      </c>
      <c r="CT29" s="192" t="str">
        <f t="shared" si="36"/>
        <v/>
      </c>
      <c r="CU29" s="192" t="str">
        <f t="shared" si="37"/>
        <v/>
      </c>
      <c r="CV29" s="192" t="str">
        <f t="shared" si="38"/>
        <v/>
      </c>
      <c r="CW29" s="192" t="str">
        <f t="shared" si="39"/>
        <v/>
      </c>
      <c r="CX29" s="192" t="str">
        <f t="shared" si="40"/>
        <v/>
      </c>
      <c r="CY29" s="192" t="str">
        <f t="shared" si="41"/>
        <v/>
      </c>
      <c r="CZ29" s="192" t="str">
        <f t="shared" si="42"/>
        <v/>
      </c>
      <c r="DA29" s="192" t="str">
        <f t="shared" si="43"/>
        <v/>
      </c>
      <c r="DB29" s="66" t="str">
        <f t="shared" si="44"/>
        <v/>
      </c>
      <c r="DC29" s="56">
        <f t="shared" si="45"/>
        <v>0</v>
      </c>
      <c r="DD29" s="56">
        <f t="shared" si="46"/>
        <v>0</v>
      </c>
      <c r="DE29" s="56" t="e" cm="1">
        <f t="array" aca="1" ref="DE29" ca="1">_xlfn.IFS(DC29&lt;KKTP!$K$3,"perlu bimbingan dalam ",DC29&lt;=KKTP!$L$3,"baik dalam ",DC29&gt;KKTP!$L$3,"sangat baik dalam ")</f>
        <v>#NAME?</v>
      </c>
      <c r="DF29" s="56" t="e" cm="1">
        <f t="array" aca="1" ref="DF29" ca="1">_xlfn.IFS(DD29&lt;KKTP!$K$3,"perlu bimbingan dalam ",DD29&lt;=KKTP!$L$3,"baik dalam ",DD29&gt;KKTP!$L$3,"sangat baik dalam ")</f>
        <v>#NAME?</v>
      </c>
      <c r="DG29" s="56" t="e">
        <f t="shared" si="82"/>
        <v>#N/A</v>
      </c>
      <c r="DH29" s="56" t="e">
        <f t="shared" si="83"/>
        <v>#N/A</v>
      </c>
      <c r="DI29" s="56" t="e">
        <f t="shared" ca="1" si="84"/>
        <v>#NAME?</v>
      </c>
      <c r="DJ29" s="56" t="e" cm="1">
        <f t="array" ref="DJ29">_xlfn.IFS(DL29="Islam",1,DL29="Kristen",2,DL29="Katholik",3,DL29="Hindu",4,DL29="Budha",5)</f>
        <v>#N/A</v>
      </c>
      <c r="DK29" s="201" t="str" cm="1">
        <f t="array" aca="1" ref="DK29" ca="1">IFERROR(_xlfn.IFS(DJ29=1,AO29,DJ29=2,BG29,DJ29=3,BY29,DJ29=4,CQ29,DJ29=5,DI29),"")</f>
        <v/>
      </c>
      <c r="DL29" s="126">
        <f>IFERROR(SISWA!G32,"")</f>
        <v>0</v>
      </c>
    </row>
    <row r="30" spans="1:116" ht="15">
      <c r="B30" s="59">
        <v>26</v>
      </c>
      <c r="C30" s="126">
        <f>IFERROR(SISWA!C33,"")</f>
        <v>0</v>
      </c>
      <c r="D30" s="189" t="str">
        <f>IF('[1]nilai Pend Agama'!C33=0,"",'[1]nilai Pend Agama'!C33)</f>
        <v/>
      </c>
      <c r="E30" s="189" t="str">
        <f>IF('[1]nilai Pend Agama'!D33=0,"",'[1]nilai Pend Agama'!D33)</f>
        <v/>
      </c>
      <c r="F30" s="189" t="str">
        <f>IF('[1]nilai Pend Agama'!E33=0,"",'[1]nilai Pend Agama'!E33)</f>
        <v/>
      </c>
      <c r="G30" s="189" t="str">
        <f>IF('[1]nilai Pend Agama'!F33=0,"",'[1]nilai Pend Agama'!F33)</f>
        <v/>
      </c>
      <c r="H30" s="189" t="str">
        <f>IF('[1]nilai Pend Agama'!G33=0,"",'[1]nilai Pend Agama'!G33)</f>
        <v/>
      </c>
      <c r="I30" s="189" t="str">
        <f>IF('[1]nilai Pend Agama'!H33=0,"",'[1]nilai Pend Agama'!H33)</f>
        <v/>
      </c>
      <c r="J30" s="189" t="str">
        <f>IF('[1]nilai Pend Agama'!I33=0,"",'[1]nilai Pend Agama'!I33)</f>
        <v/>
      </c>
      <c r="K30" s="189" t="str">
        <f>IF('[1]nilai Pend Agama'!J33=0,"",'[1]nilai Pend Agama'!J33)</f>
        <v/>
      </c>
      <c r="L30" s="189" t="str">
        <f>IF('[1]nilai Pend Agama'!K33=0,"",'[1]nilai Pend Agama'!K33)</f>
        <v/>
      </c>
      <c r="M30" s="189" t="str">
        <f>IF('[1]nilai Pend Agama'!L33=0,"",'[1]nilai Pend Agama'!L33)</f>
        <v/>
      </c>
      <c r="N30" s="189" t="str">
        <f>IF('[1]nilai Pend Agama'!M33=0,"",'[1]nilai Pend Agama'!M33)</f>
        <v/>
      </c>
      <c r="O30" s="189" t="str">
        <f>IF('[1]nilai Pend Agama'!N33=0,"",'[1]nilai Pend Agama'!N33)</f>
        <v/>
      </c>
      <c r="P30" s="189" t="str">
        <f>IF('[1]nilai Pend Agama'!O33=0,"",'[1]nilai Pend Agama'!O33)</f>
        <v/>
      </c>
      <c r="Q30" s="189" t="str">
        <f>IF('[1]nilai Pend Agama'!P33=0,"",'[1]nilai Pend Agama'!P33)</f>
        <v/>
      </c>
      <c r="R30" s="189" t="str">
        <f>IF('[1]nilai Pend Agama'!Q33=0,"",'[1]nilai Pend Agama'!Q33)</f>
        <v/>
      </c>
      <c r="S30" s="189" t="str">
        <f>IF('[1]nilai Pend Agama'!R33=0,"",'[1]nilai Pend Agama'!R33)</f>
        <v/>
      </c>
      <c r="T30" s="189" t="str">
        <f>IF('[1]nilai Pend Agama'!S33=0,"",'[1]nilai Pend Agama'!S33)</f>
        <v/>
      </c>
      <c r="U30" s="189" t="str">
        <f>IF('[1]nilai Pend Agama'!T33=0,"",'[1]nilai Pend Agama'!T33)</f>
        <v/>
      </c>
      <c r="V30" s="189" t="str">
        <f>IF('[1]nilai Pend Agama'!U33=0,"",'[1]nilai Pend Agama'!U33)</f>
        <v/>
      </c>
      <c r="W30" s="189" t="str">
        <f>IF('[1]nilai Pend Agama'!V33=0,"",'[1]nilai Pend Agama'!V33)</f>
        <v/>
      </c>
      <c r="X30" s="60" t="str">
        <f t="shared" si="47"/>
        <v/>
      </c>
      <c r="Y30" s="60" t="str">
        <f t="shared" si="48"/>
        <v/>
      </c>
      <c r="Z30" s="60" t="str">
        <f t="shared" si="49"/>
        <v/>
      </c>
      <c r="AA30" s="60" t="str">
        <f t="shared" si="50"/>
        <v/>
      </c>
      <c r="AB30" s="60" t="str">
        <f t="shared" si="51"/>
        <v/>
      </c>
      <c r="AC30" s="60" t="str">
        <f t="shared" si="1"/>
        <v/>
      </c>
      <c r="AD30" s="60" t="str">
        <f t="shared" si="52"/>
        <v/>
      </c>
      <c r="AE30" s="60" t="str">
        <f t="shared" si="53"/>
        <v/>
      </c>
      <c r="AF30" s="60" t="str">
        <f t="shared" si="54"/>
        <v/>
      </c>
      <c r="AG30" s="155" t="str">
        <f t="shared" si="55"/>
        <v/>
      </c>
      <c r="AH30" s="66" t="str">
        <f t="shared" si="2"/>
        <v/>
      </c>
      <c r="AI30" s="56">
        <f t="shared" si="3"/>
        <v>0</v>
      </c>
      <c r="AJ30" s="56">
        <f t="shared" si="4"/>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5"/>
        <v>#N/A</v>
      </c>
      <c r="AN30" s="56" t="e">
        <f t="shared" si="6"/>
        <v>#N/A</v>
      </c>
      <c r="AO30" s="56" t="e">
        <f t="shared" ca="1" si="56"/>
        <v>#NAME?</v>
      </c>
      <c r="AP30" s="192" t="str">
        <f t="shared" si="57"/>
        <v/>
      </c>
      <c r="AQ30" s="192" t="str">
        <f t="shared" si="58"/>
        <v/>
      </c>
      <c r="AR30" s="192" t="str">
        <f t="shared" si="59"/>
        <v/>
      </c>
      <c r="AS30" s="192" t="str">
        <f t="shared" si="60"/>
        <v/>
      </c>
      <c r="AT30" s="192" t="str">
        <f t="shared" si="61"/>
        <v/>
      </c>
      <c r="AU30" s="192" t="str">
        <f t="shared" si="62"/>
        <v/>
      </c>
      <c r="AV30" s="192" t="str">
        <f t="shared" si="63"/>
        <v/>
      </c>
      <c r="AW30" s="192" t="str">
        <f t="shared" si="64"/>
        <v/>
      </c>
      <c r="AX30" s="192" t="str">
        <f t="shared" si="65"/>
        <v/>
      </c>
      <c r="AY30" s="192" t="str">
        <f t="shared" si="66"/>
        <v/>
      </c>
      <c r="AZ30" s="66" t="str">
        <f t="shared" si="67"/>
        <v/>
      </c>
      <c r="BA30" s="56">
        <f t="shared" si="68"/>
        <v>0</v>
      </c>
      <c r="BB30" s="56">
        <f t="shared" si="69"/>
        <v>0</v>
      </c>
      <c r="BC30" s="56" t="e" cm="1">
        <f t="array" aca="1" ref="BC30" ca="1">_xlfn.IFS(BA30&lt;KKTP!$K$3,"perlu bimbingan dalam ",BA30&lt;=KKTP!$L$3,"baik dalam ",BA30&gt;KKTP!$L$3,"sangat baik dalam ")</f>
        <v>#NAME?</v>
      </c>
      <c r="BD30" s="56" t="e" cm="1">
        <f t="array" aca="1" ref="BD30" ca="1">_xlfn.IFS(BB30&lt;KKTP!$K$3,"perlu bimbingan dalam ",BB30&lt;=KKTP!$L$3,"baik dalam ",BB30&gt;KKTP!$L$3,"sangat baik dalam ")</f>
        <v>#NAME?</v>
      </c>
      <c r="BE30" s="56" t="e">
        <f t="shared" si="70"/>
        <v>#N/A</v>
      </c>
      <c r="BF30" s="56" t="e">
        <f t="shared" si="71"/>
        <v>#N/A</v>
      </c>
      <c r="BG30" s="56" t="e">
        <f t="shared" ca="1" si="72"/>
        <v>#NAME?</v>
      </c>
      <c r="BH30" s="192" t="str">
        <f t="shared" si="73"/>
        <v/>
      </c>
      <c r="BI30" s="192" t="str">
        <f t="shared" si="11"/>
        <v/>
      </c>
      <c r="BJ30" s="192" t="str">
        <f t="shared" si="12"/>
        <v/>
      </c>
      <c r="BK30" s="192" t="str">
        <f t="shared" si="13"/>
        <v/>
      </c>
      <c r="BL30" s="192" t="str">
        <f t="shared" si="14"/>
        <v/>
      </c>
      <c r="BM30" s="192" t="str">
        <f t="shared" si="15"/>
        <v/>
      </c>
      <c r="BN30" s="192" t="str">
        <f t="shared" si="16"/>
        <v/>
      </c>
      <c r="BO30" s="192" t="str">
        <f t="shared" si="17"/>
        <v/>
      </c>
      <c r="BP30" s="192" t="str">
        <f t="shared" si="18"/>
        <v/>
      </c>
      <c r="BQ30" s="192" t="str">
        <f t="shared" si="19"/>
        <v/>
      </c>
      <c r="BR30" s="66" t="str">
        <f t="shared" si="20"/>
        <v/>
      </c>
      <c r="BS30" s="56">
        <f t="shared" si="21"/>
        <v>0</v>
      </c>
      <c r="BT30" s="56">
        <f t="shared" si="22"/>
        <v>0</v>
      </c>
      <c r="BU30" s="56" t="e" cm="1">
        <f t="array" aca="1" ref="BU30" ca="1">_xlfn.IFS(BS30&lt;KKTP!$K$3,"perlu bimbingan dalam ",BS30&lt;=KKTP!$L$3,"baik dalam ",BS30&gt;KKTP!$L$3,"sangat baik dalam ")</f>
        <v>#NAME?</v>
      </c>
      <c r="BV30" s="56" t="e" cm="1">
        <f t="array" aca="1" ref="BV30" ca="1">_xlfn.IFS(BT30&lt;KKTP!$K$3,"perlu bimbingan dalam ",BT30&lt;=KKTP!$L$3,"baik dalam ",BT30&gt;KKTP!$L$3,"sangat baik dalam ")</f>
        <v>#NAME?</v>
      </c>
      <c r="BW30" s="56" t="e">
        <f t="shared" si="74"/>
        <v>#N/A</v>
      </c>
      <c r="BX30" s="56" t="e">
        <f t="shared" si="75"/>
        <v>#N/A</v>
      </c>
      <c r="BY30" s="56" t="e">
        <f t="shared" ca="1" si="76"/>
        <v>#NAME?</v>
      </c>
      <c r="BZ30" s="192" t="str">
        <f t="shared" si="77"/>
        <v/>
      </c>
      <c r="CA30" s="192" t="str">
        <f t="shared" si="23"/>
        <v/>
      </c>
      <c r="CB30" s="192" t="str">
        <f t="shared" si="24"/>
        <v/>
      </c>
      <c r="CC30" s="192" t="str">
        <f t="shared" si="25"/>
        <v/>
      </c>
      <c r="CD30" s="192" t="str">
        <f t="shared" si="26"/>
        <v/>
      </c>
      <c r="CE30" s="192" t="str">
        <f t="shared" si="27"/>
        <v/>
      </c>
      <c r="CF30" s="192" t="str">
        <f t="shared" si="28"/>
        <v/>
      </c>
      <c r="CG30" s="192" t="str">
        <f t="shared" si="29"/>
        <v/>
      </c>
      <c r="CH30" s="192" t="str">
        <f t="shared" si="30"/>
        <v/>
      </c>
      <c r="CI30" s="192" t="str">
        <f t="shared" si="31"/>
        <v/>
      </c>
      <c r="CJ30" s="66" t="str">
        <f t="shared" si="32"/>
        <v/>
      </c>
      <c r="CK30" s="56">
        <f t="shared" si="33"/>
        <v>0</v>
      </c>
      <c r="CL30" s="56">
        <f t="shared" si="34"/>
        <v>0</v>
      </c>
      <c r="CM30" s="56" t="e" cm="1">
        <f t="array" aca="1" ref="CM30" ca="1">_xlfn.IFS(CK30&lt;KKTP!$K$3,"perlu bimbingan dalam ",CK30&lt;=KKTP!$L$3,"baik dalam ",CK30&gt;KKTP!$L$3,"sangat baik dalam ")</f>
        <v>#NAME?</v>
      </c>
      <c r="CN30" s="56" t="e" cm="1">
        <f t="array" aca="1" ref="CN30" ca="1">_xlfn.IFS(CL30&lt;KKTP!$K$3,"perlu bimbingan dalam ",CL30&lt;=KKTP!$L$3,"baik dalam ",CL30&gt;KKTP!$L$3,"sangat baik dalam ")</f>
        <v>#NAME?</v>
      </c>
      <c r="CO30" s="56" t="e">
        <f t="shared" si="78"/>
        <v>#N/A</v>
      </c>
      <c r="CP30" s="56" t="e">
        <f t="shared" si="79"/>
        <v>#N/A</v>
      </c>
      <c r="CQ30" s="56" t="e">
        <f t="shared" ca="1" si="80"/>
        <v>#NAME?</v>
      </c>
      <c r="CR30" s="192" t="str">
        <f t="shared" si="81"/>
        <v/>
      </c>
      <c r="CS30" s="192" t="str">
        <f t="shared" si="35"/>
        <v/>
      </c>
      <c r="CT30" s="192" t="str">
        <f t="shared" si="36"/>
        <v/>
      </c>
      <c r="CU30" s="192" t="str">
        <f t="shared" si="37"/>
        <v/>
      </c>
      <c r="CV30" s="192" t="str">
        <f t="shared" si="38"/>
        <v/>
      </c>
      <c r="CW30" s="192" t="str">
        <f t="shared" si="39"/>
        <v/>
      </c>
      <c r="CX30" s="192" t="str">
        <f t="shared" si="40"/>
        <v/>
      </c>
      <c r="CY30" s="192" t="str">
        <f t="shared" si="41"/>
        <v/>
      </c>
      <c r="CZ30" s="192" t="str">
        <f t="shared" si="42"/>
        <v/>
      </c>
      <c r="DA30" s="192" t="str">
        <f t="shared" si="43"/>
        <v/>
      </c>
      <c r="DB30" s="66" t="str">
        <f t="shared" si="44"/>
        <v/>
      </c>
      <c r="DC30" s="56">
        <f t="shared" si="45"/>
        <v>0</v>
      </c>
      <c r="DD30" s="56">
        <f t="shared" si="46"/>
        <v>0</v>
      </c>
      <c r="DE30" s="56" t="e" cm="1">
        <f t="array" aca="1" ref="DE30" ca="1">_xlfn.IFS(DC30&lt;KKTP!$K$3,"perlu bimbingan dalam ",DC30&lt;=KKTP!$L$3,"baik dalam ",DC30&gt;KKTP!$L$3,"sangat baik dalam ")</f>
        <v>#NAME?</v>
      </c>
      <c r="DF30" s="56" t="e" cm="1">
        <f t="array" aca="1" ref="DF30" ca="1">_xlfn.IFS(DD30&lt;KKTP!$K$3,"perlu bimbingan dalam ",DD30&lt;=KKTP!$L$3,"baik dalam ",DD30&gt;KKTP!$L$3,"sangat baik dalam ")</f>
        <v>#NAME?</v>
      </c>
      <c r="DG30" s="56" t="e">
        <f t="shared" si="82"/>
        <v>#N/A</v>
      </c>
      <c r="DH30" s="56" t="e">
        <f t="shared" si="83"/>
        <v>#N/A</v>
      </c>
      <c r="DI30" s="56" t="e">
        <f t="shared" ca="1" si="84"/>
        <v>#NAME?</v>
      </c>
      <c r="DJ30" s="56" t="e" cm="1">
        <f t="array" ref="DJ30">_xlfn.IFS(DL30="Islam",1,DL30="Kristen",2,DL30="Katholik",3,DL30="Hindu",4,DL30="Budha",5)</f>
        <v>#N/A</v>
      </c>
      <c r="DK30" s="201" t="str" cm="1">
        <f t="array" aca="1" ref="DK30" ca="1">IFERROR(_xlfn.IFS(DJ30=1,AO30,DJ30=2,BG30,DJ30=3,BY30,DJ30=4,CQ30,DJ30=5,DI30),"")</f>
        <v/>
      </c>
      <c r="DL30" s="126">
        <f>IFERROR(SISWA!G33,"")</f>
        <v>0</v>
      </c>
    </row>
    <row r="31" spans="1:116" ht="15">
      <c r="B31" s="59">
        <v>27</v>
      </c>
      <c r="C31" s="126">
        <f>IFERROR(SISWA!C34,"")</f>
        <v>0</v>
      </c>
      <c r="D31" s="189" t="str">
        <f>IF('[1]nilai Pend Agama'!C34=0,"",'[1]nilai Pend Agama'!C34)</f>
        <v/>
      </c>
      <c r="E31" s="189" t="str">
        <f>IF('[1]nilai Pend Agama'!D34=0,"",'[1]nilai Pend Agama'!D34)</f>
        <v/>
      </c>
      <c r="F31" s="189" t="str">
        <f>IF('[1]nilai Pend Agama'!E34=0,"",'[1]nilai Pend Agama'!E34)</f>
        <v/>
      </c>
      <c r="G31" s="189" t="str">
        <f>IF('[1]nilai Pend Agama'!F34=0,"",'[1]nilai Pend Agama'!F34)</f>
        <v/>
      </c>
      <c r="H31" s="189" t="str">
        <f>IF('[1]nilai Pend Agama'!G34=0,"",'[1]nilai Pend Agama'!G34)</f>
        <v/>
      </c>
      <c r="I31" s="189" t="str">
        <f>IF('[1]nilai Pend Agama'!H34=0,"",'[1]nilai Pend Agama'!H34)</f>
        <v/>
      </c>
      <c r="J31" s="189" t="str">
        <f>IF('[1]nilai Pend Agama'!I34=0,"",'[1]nilai Pend Agama'!I34)</f>
        <v/>
      </c>
      <c r="K31" s="189" t="str">
        <f>IF('[1]nilai Pend Agama'!J34=0,"",'[1]nilai Pend Agama'!J34)</f>
        <v/>
      </c>
      <c r="L31" s="189" t="str">
        <f>IF('[1]nilai Pend Agama'!K34=0,"",'[1]nilai Pend Agama'!K34)</f>
        <v/>
      </c>
      <c r="M31" s="189" t="str">
        <f>IF('[1]nilai Pend Agama'!L34=0,"",'[1]nilai Pend Agama'!L34)</f>
        <v/>
      </c>
      <c r="N31" s="189" t="str">
        <f>IF('[1]nilai Pend Agama'!M34=0,"",'[1]nilai Pend Agama'!M34)</f>
        <v/>
      </c>
      <c r="O31" s="189" t="str">
        <f>IF('[1]nilai Pend Agama'!N34=0,"",'[1]nilai Pend Agama'!N34)</f>
        <v/>
      </c>
      <c r="P31" s="189" t="str">
        <f>IF('[1]nilai Pend Agama'!O34=0,"",'[1]nilai Pend Agama'!O34)</f>
        <v/>
      </c>
      <c r="Q31" s="189" t="str">
        <f>IF('[1]nilai Pend Agama'!P34=0,"",'[1]nilai Pend Agama'!P34)</f>
        <v/>
      </c>
      <c r="R31" s="189" t="str">
        <f>IF('[1]nilai Pend Agama'!Q34=0,"",'[1]nilai Pend Agama'!Q34)</f>
        <v/>
      </c>
      <c r="S31" s="189" t="str">
        <f>IF('[1]nilai Pend Agama'!R34=0,"",'[1]nilai Pend Agama'!R34)</f>
        <v/>
      </c>
      <c r="T31" s="189" t="str">
        <f>IF('[1]nilai Pend Agama'!S34=0,"",'[1]nilai Pend Agama'!S34)</f>
        <v/>
      </c>
      <c r="U31" s="189" t="str">
        <f>IF('[1]nilai Pend Agama'!T34=0,"",'[1]nilai Pend Agama'!T34)</f>
        <v/>
      </c>
      <c r="V31" s="189" t="str">
        <f>IF('[1]nilai Pend Agama'!U34=0,"",'[1]nilai Pend Agama'!U34)</f>
        <v/>
      </c>
      <c r="W31" s="189" t="str">
        <f>IF('[1]nilai Pend Agama'!V34=0,"",'[1]nilai Pend Agama'!V34)</f>
        <v/>
      </c>
      <c r="X31" s="60" t="str">
        <f t="shared" si="47"/>
        <v/>
      </c>
      <c r="Y31" s="60" t="str">
        <f t="shared" si="48"/>
        <v/>
      </c>
      <c r="Z31" s="60" t="str">
        <f t="shared" si="49"/>
        <v/>
      </c>
      <c r="AA31" s="60" t="str">
        <f t="shared" si="50"/>
        <v/>
      </c>
      <c r="AB31" s="60" t="str">
        <f t="shared" si="51"/>
        <v/>
      </c>
      <c r="AC31" s="60" t="str">
        <f t="shared" si="1"/>
        <v/>
      </c>
      <c r="AD31" s="60" t="str">
        <f t="shared" si="52"/>
        <v/>
      </c>
      <c r="AE31" s="60" t="str">
        <f t="shared" si="53"/>
        <v/>
      </c>
      <c r="AF31" s="60" t="str">
        <f t="shared" si="54"/>
        <v/>
      </c>
      <c r="AG31" s="155" t="str">
        <f t="shared" si="55"/>
        <v/>
      </c>
      <c r="AH31" s="66" t="str">
        <f t="shared" si="2"/>
        <v/>
      </c>
      <c r="AI31" s="56">
        <f t="shared" si="3"/>
        <v>0</v>
      </c>
      <c r="AJ31" s="56">
        <f t="shared" si="4"/>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5"/>
        <v>#N/A</v>
      </c>
      <c r="AN31" s="56" t="e">
        <f t="shared" si="6"/>
        <v>#N/A</v>
      </c>
      <c r="AO31" s="56" t="e">
        <f t="shared" ca="1" si="56"/>
        <v>#NAME?</v>
      </c>
      <c r="AP31" s="192" t="str">
        <f t="shared" si="57"/>
        <v/>
      </c>
      <c r="AQ31" s="192" t="str">
        <f t="shared" si="58"/>
        <v/>
      </c>
      <c r="AR31" s="192" t="str">
        <f t="shared" si="59"/>
        <v/>
      </c>
      <c r="AS31" s="192" t="str">
        <f t="shared" si="60"/>
        <v/>
      </c>
      <c r="AT31" s="192" t="str">
        <f t="shared" si="61"/>
        <v/>
      </c>
      <c r="AU31" s="192" t="str">
        <f t="shared" si="62"/>
        <v/>
      </c>
      <c r="AV31" s="192" t="str">
        <f t="shared" si="63"/>
        <v/>
      </c>
      <c r="AW31" s="192" t="str">
        <f t="shared" si="64"/>
        <v/>
      </c>
      <c r="AX31" s="192" t="str">
        <f t="shared" si="65"/>
        <v/>
      </c>
      <c r="AY31" s="192" t="str">
        <f t="shared" si="66"/>
        <v/>
      </c>
      <c r="AZ31" s="66" t="str">
        <f t="shared" si="67"/>
        <v/>
      </c>
      <c r="BA31" s="56">
        <f t="shared" si="68"/>
        <v>0</v>
      </c>
      <c r="BB31" s="56">
        <f t="shared" si="69"/>
        <v>0</v>
      </c>
      <c r="BC31" s="56" t="e" cm="1">
        <f t="array" aca="1" ref="BC31" ca="1">_xlfn.IFS(BA31&lt;KKTP!$K$3,"perlu bimbingan dalam ",BA31&lt;=KKTP!$L$3,"baik dalam ",BA31&gt;KKTP!$L$3,"sangat baik dalam ")</f>
        <v>#NAME?</v>
      </c>
      <c r="BD31" s="56" t="e" cm="1">
        <f t="array" aca="1" ref="BD31" ca="1">_xlfn.IFS(BB31&lt;KKTP!$K$3,"perlu bimbingan dalam ",BB31&lt;=KKTP!$L$3,"baik dalam ",BB31&gt;KKTP!$L$3,"sangat baik dalam ")</f>
        <v>#NAME?</v>
      </c>
      <c r="BE31" s="56" t="e">
        <f t="shared" si="70"/>
        <v>#N/A</v>
      </c>
      <c r="BF31" s="56" t="e">
        <f t="shared" si="71"/>
        <v>#N/A</v>
      </c>
      <c r="BG31" s="56" t="e">
        <f t="shared" ca="1" si="72"/>
        <v>#NAME?</v>
      </c>
      <c r="BH31" s="192" t="str">
        <f t="shared" si="73"/>
        <v/>
      </c>
      <c r="BI31" s="192" t="str">
        <f t="shared" si="11"/>
        <v/>
      </c>
      <c r="BJ31" s="192" t="str">
        <f t="shared" si="12"/>
        <v/>
      </c>
      <c r="BK31" s="192" t="str">
        <f t="shared" si="13"/>
        <v/>
      </c>
      <c r="BL31" s="192" t="str">
        <f t="shared" si="14"/>
        <v/>
      </c>
      <c r="BM31" s="192" t="str">
        <f t="shared" si="15"/>
        <v/>
      </c>
      <c r="BN31" s="192" t="str">
        <f t="shared" si="16"/>
        <v/>
      </c>
      <c r="BO31" s="192" t="str">
        <f t="shared" si="17"/>
        <v/>
      </c>
      <c r="BP31" s="192" t="str">
        <f t="shared" si="18"/>
        <v/>
      </c>
      <c r="BQ31" s="192" t="str">
        <f t="shared" si="19"/>
        <v/>
      </c>
      <c r="BR31" s="66" t="str">
        <f t="shared" si="20"/>
        <v/>
      </c>
      <c r="BS31" s="56">
        <f t="shared" si="21"/>
        <v>0</v>
      </c>
      <c r="BT31" s="56">
        <f t="shared" si="22"/>
        <v>0</v>
      </c>
      <c r="BU31" s="56" t="e" cm="1">
        <f t="array" aca="1" ref="BU31" ca="1">_xlfn.IFS(BS31&lt;KKTP!$K$3,"perlu bimbingan dalam ",BS31&lt;=KKTP!$L$3,"baik dalam ",BS31&gt;KKTP!$L$3,"sangat baik dalam ")</f>
        <v>#NAME?</v>
      </c>
      <c r="BV31" s="56" t="e" cm="1">
        <f t="array" aca="1" ref="BV31" ca="1">_xlfn.IFS(BT31&lt;KKTP!$K$3,"perlu bimbingan dalam ",BT31&lt;=KKTP!$L$3,"baik dalam ",BT31&gt;KKTP!$L$3,"sangat baik dalam ")</f>
        <v>#NAME?</v>
      </c>
      <c r="BW31" s="56" t="e">
        <f t="shared" si="74"/>
        <v>#N/A</v>
      </c>
      <c r="BX31" s="56" t="e">
        <f t="shared" si="75"/>
        <v>#N/A</v>
      </c>
      <c r="BY31" s="56" t="e">
        <f t="shared" ca="1" si="76"/>
        <v>#NAME?</v>
      </c>
      <c r="BZ31" s="192" t="str">
        <f t="shared" si="77"/>
        <v/>
      </c>
      <c r="CA31" s="192" t="str">
        <f t="shared" si="23"/>
        <v/>
      </c>
      <c r="CB31" s="192" t="str">
        <f t="shared" si="24"/>
        <v/>
      </c>
      <c r="CC31" s="192" t="str">
        <f t="shared" si="25"/>
        <v/>
      </c>
      <c r="CD31" s="192" t="str">
        <f t="shared" si="26"/>
        <v/>
      </c>
      <c r="CE31" s="192" t="str">
        <f t="shared" si="27"/>
        <v/>
      </c>
      <c r="CF31" s="192" t="str">
        <f t="shared" si="28"/>
        <v/>
      </c>
      <c r="CG31" s="192" t="str">
        <f t="shared" si="29"/>
        <v/>
      </c>
      <c r="CH31" s="192" t="str">
        <f t="shared" si="30"/>
        <v/>
      </c>
      <c r="CI31" s="192" t="str">
        <f t="shared" si="31"/>
        <v/>
      </c>
      <c r="CJ31" s="66" t="str">
        <f t="shared" si="32"/>
        <v/>
      </c>
      <c r="CK31" s="56">
        <f t="shared" si="33"/>
        <v>0</v>
      </c>
      <c r="CL31" s="56">
        <f t="shared" si="34"/>
        <v>0</v>
      </c>
      <c r="CM31" s="56" t="e" cm="1">
        <f t="array" aca="1" ref="CM31" ca="1">_xlfn.IFS(CK31&lt;KKTP!$K$3,"perlu bimbingan dalam ",CK31&lt;=KKTP!$L$3,"baik dalam ",CK31&gt;KKTP!$L$3,"sangat baik dalam ")</f>
        <v>#NAME?</v>
      </c>
      <c r="CN31" s="56" t="e" cm="1">
        <f t="array" aca="1" ref="CN31" ca="1">_xlfn.IFS(CL31&lt;KKTP!$K$3,"perlu bimbingan dalam ",CL31&lt;=KKTP!$L$3,"baik dalam ",CL31&gt;KKTP!$L$3,"sangat baik dalam ")</f>
        <v>#NAME?</v>
      </c>
      <c r="CO31" s="56" t="e">
        <f t="shared" si="78"/>
        <v>#N/A</v>
      </c>
      <c r="CP31" s="56" t="e">
        <f t="shared" si="79"/>
        <v>#N/A</v>
      </c>
      <c r="CQ31" s="56" t="e">
        <f t="shared" ca="1" si="80"/>
        <v>#NAME?</v>
      </c>
      <c r="CR31" s="192" t="str">
        <f t="shared" si="81"/>
        <v/>
      </c>
      <c r="CS31" s="192" t="str">
        <f t="shared" si="35"/>
        <v/>
      </c>
      <c r="CT31" s="192" t="str">
        <f t="shared" si="36"/>
        <v/>
      </c>
      <c r="CU31" s="192" t="str">
        <f t="shared" si="37"/>
        <v/>
      </c>
      <c r="CV31" s="192" t="str">
        <f t="shared" si="38"/>
        <v/>
      </c>
      <c r="CW31" s="192" t="str">
        <f t="shared" si="39"/>
        <v/>
      </c>
      <c r="CX31" s="192" t="str">
        <f t="shared" si="40"/>
        <v/>
      </c>
      <c r="CY31" s="192" t="str">
        <f t="shared" si="41"/>
        <v/>
      </c>
      <c r="CZ31" s="192" t="str">
        <f t="shared" si="42"/>
        <v/>
      </c>
      <c r="DA31" s="192" t="str">
        <f t="shared" si="43"/>
        <v/>
      </c>
      <c r="DB31" s="66" t="str">
        <f t="shared" si="44"/>
        <v/>
      </c>
      <c r="DC31" s="56">
        <f t="shared" si="45"/>
        <v>0</v>
      </c>
      <c r="DD31" s="56">
        <f t="shared" si="46"/>
        <v>0</v>
      </c>
      <c r="DE31" s="56" t="e" cm="1">
        <f t="array" aca="1" ref="DE31" ca="1">_xlfn.IFS(DC31&lt;KKTP!$K$3,"perlu bimbingan dalam ",DC31&lt;=KKTP!$L$3,"baik dalam ",DC31&gt;KKTP!$L$3,"sangat baik dalam ")</f>
        <v>#NAME?</v>
      </c>
      <c r="DF31" s="56" t="e" cm="1">
        <f t="array" aca="1" ref="DF31" ca="1">_xlfn.IFS(DD31&lt;KKTP!$K$3,"perlu bimbingan dalam ",DD31&lt;=KKTP!$L$3,"baik dalam ",DD31&gt;KKTP!$L$3,"sangat baik dalam ")</f>
        <v>#NAME?</v>
      </c>
      <c r="DG31" s="56" t="e">
        <f t="shared" si="82"/>
        <v>#N/A</v>
      </c>
      <c r="DH31" s="56" t="e">
        <f t="shared" si="83"/>
        <v>#N/A</v>
      </c>
      <c r="DI31" s="56" t="e">
        <f t="shared" ca="1" si="84"/>
        <v>#NAME?</v>
      </c>
      <c r="DJ31" s="56" t="e" cm="1">
        <f t="array" ref="DJ31">_xlfn.IFS(DL31="Islam",1,DL31="Kristen",2,DL31="Katholik",3,DL31="Hindu",4,DL31="Budha",5)</f>
        <v>#N/A</v>
      </c>
      <c r="DK31" s="201" t="str" cm="1">
        <f t="array" aca="1" ref="DK31" ca="1">IFERROR(_xlfn.IFS(DJ31=1,AO31,DJ31=2,BG31,DJ31=3,BY31,DJ31=4,CQ31,DJ31=5,DI31),"")</f>
        <v/>
      </c>
      <c r="DL31" s="126">
        <f>IFERROR(SISWA!G34,"")</f>
        <v>0</v>
      </c>
    </row>
    <row r="32" spans="1:116" ht="15">
      <c r="B32" s="59">
        <v>28</v>
      </c>
      <c r="C32" s="126">
        <f>IFERROR(SISWA!C35,"")</f>
        <v>0</v>
      </c>
      <c r="D32" s="189" t="str">
        <f>IF('[1]nilai Pend Agama'!C35=0,"",'[1]nilai Pend Agama'!C35)</f>
        <v/>
      </c>
      <c r="E32" s="189" t="str">
        <f>IF('[1]nilai Pend Agama'!D35=0,"",'[1]nilai Pend Agama'!D35)</f>
        <v/>
      </c>
      <c r="F32" s="189" t="str">
        <f>IF('[1]nilai Pend Agama'!E35=0,"",'[1]nilai Pend Agama'!E35)</f>
        <v/>
      </c>
      <c r="G32" s="189" t="str">
        <f>IF('[1]nilai Pend Agama'!F35=0,"",'[1]nilai Pend Agama'!F35)</f>
        <v/>
      </c>
      <c r="H32" s="189" t="str">
        <f>IF('[1]nilai Pend Agama'!G35=0,"",'[1]nilai Pend Agama'!G35)</f>
        <v/>
      </c>
      <c r="I32" s="189" t="str">
        <f>IF('[1]nilai Pend Agama'!H35=0,"",'[1]nilai Pend Agama'!H35)</f>
        <v/>
      </c>
      <c r="J32" s="189" t="str">
        <f>IF('[1]nilai Pend Agama'!I35=0,"",'[1]nilai Pend Agama'!I35)</f>
        <v/>
      </c>
      <c r="K32" s="189" t="str">
        <f>IF('[1]nilai Pend Agama'!J35=0,"",'[1]nilai Pend Agama'!J35)</f>
        <v/>
      </c>
      <c r="L32" s="189" t="str">
        <f>IF('[1]nilai Pend Agama'!K35=0,"",'[1]nilai Pend Agama'!K35)</f>
        <v/>
      </c>
      <c r="M32" s="189" t="str">
        <f>IF('[1]nilai Pend Agama'!L35=0,"",'[1]nilai Pend Agama'!L35)</f>
        <v/>
      </c>
      <c r="N32" s="189" t="str">
        <f>IF('[1]nilai Pend Agama'!M35=0,"",'[1]nilai Pend Agama'!M35)</f>
        <v/>
      </c>
      <c r="O32" s="189" t="str">
        <f>IF('[1]nilai Pend Agama'!N35=0,"",'[1]nilai Pend Agama'!N35)</f>
        <v/>
      </c>
      <c r="P32" s="189" t="str">
        <f>IF('[1]nilai Pend Agama'!O35=0,"",'[1]nilai Pend Agama'!O35)</f>
        <v/>
      </c>
      <c r="Q32" s="189" t="str">
        <f>IF('[1]nilai Pend Agama'!P35=0,"",'[1]nilai Pend Agama'!P35)</f>
        <v/>
      </c>
      <c r="R32" s="189" t="str">
        <f>IF('[1]nilai Pend Agama'!Q35=0,"",'[1]nilai Pend Agama'!Q35)</f>
        <v/>
      </c>
      <c r="S32" s="189" t="str">
        <f>IF('[1]nilai Pend Agama'!R35=0,"",'[1]nilai Pend Agama'!R35)</f>
        <v/>
      </c>
      <c r="T32" s="189" t="str">
        <f>IF('[1]nilai Pend Agama'!S35=0,"",'[1]nilai Pend Agama'!S35)</f>
        <v/>
      </c>
      <c r="U32" s="189" t="str">
        <f>IF('[1]nilai Pend Agama'!T35=0,"",'[1]nilai Pend Agama'!T35)</f>
        <v/>
      </c>
      <c r="V32" s="189" t="str">
        <f>IF('[1]nilai Pend Agama'!U35=0,"",'[1]nilai Pend Agama'!U35)</f>
        <v/>
      </c>
      <c r="W32" s="189" t="str">
        <f>IF('[1]nilai Pend Agama'!V35=0,"",'[1]nilai Pend Agama'!V35)</f>
        <v/>
      </c>
      <c r="X32" s="60" t="str">
        <f t="shared" si="47"/>
        <v/>
      </c>
      <c r="Y32" s="60" t="str">
        <f t="shared" si="48"/>
        <v/>
      </c>
      <c r="Z32" s="60" t="str">
        <f t="shared" si="49"/>
        <v/>
      </c>
      <c r="AA32" s="60" t="str">
        <f t="shared" si="50"/>
        <v/>
      </c>
      <c r="AB32" s="60" t="str">
        <f t="shared" si="51"/>
        <v/>
      </c>
      <c r="AC32" s="60" t="str">
        <f t="shared" si="1"/>
        <v/>
      </c>
      <c r="AD32" s="60" t="str">
        <f t="shared" si="52"/>
        <v/>
      </c>
      <c r="AE32" s="60" t="str">
        <f t="shared" si="53"/>
        <v/>
      </c>
      <c r="AF32" s="60" t="str">
        <f t="shared" si="54"/>
        <v/>
      </c>
      <c r="AG32" s="155" t="str">
        <f t="shared" si="55"/>
        <v/>
      </c>
      <c r="AH32" s="66" t="str">
        <f t="shared" si="2"/>
        <v/>
      </c>
      <c r="AI32" s="56">
        <f t="shared" si="3"/>
        <v>0</v>
      </c>
      <c r="AJ32" s="56">
        <f t="shared" si="4"/>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5"/>
        <v>#N/A</v>
      </c>
      <c r="AN32" s="56" t="e">
        <f t="shared" si="6"/>
        <v>#N/A</v>
      </c>
      <c r="AO32" s="56" t="e">
        <f t="shared" ca="1" si="56"/>
        <v>#NAME?</v>
      </c>
      <c r="AP32" s="192" t="str">
        <f t="shared" si="57"/>
        <v/>
      </c>
      <c r="AQ32" s="192" t="str">
        <f t="shared" si="58"/>
        <v/>
      </c>
      <c r="AR32" s="192" t="str">
        <f t="shared" si="59"/>
        <v/>
      </c>
      <c r="AS32" s="192" t="str">
        <f t="shared" si="60"/>
        <v/>
      </c>
      <c r="AT32" s="192" t="str">
        <f t="shared" si="61"/>
        <v/>
      </c>
      <c r="AU32" s="192" t="str">
        <f t="shared" si="62"/>
        <v/>
      </c>
      <c r="AV32" s="192" t="str">
        <f t="shared" si="63"/>
        <v/>
      </c>
      <c r="AW32" s="192" t="str">
        <f t="shared" si="64"/>
        <v/>
      </c>
      <c r="AX32" s="192" t="str">
        <f t="shared" si="65"/>
        <v/>
      </c>
      <c r="AY32" s="192" t="str">
        <f t="shared" si="66"/>
        <v/>
      </c>
      <c r="AZ32" s="66" t="str">
        <f t="shared" si="67"/>
        <v/>
      </c>
      <c r="BA32" s="56">
        <f t="shared" si="68"/>
        <v>0</v>
      </c>
      <c r="BB32" s="56">
        <f t="shared" si="69"/>
        <v>0</v>
      </c>
      <c r="BC32" s="56" t="e" cm="1">
        <f t="array" aca="1" ref="BC32" ca="1">_xlfn.IFS(BA32&lt;KKTP!$K$3,"perlu bimbingan dalam ",BA32&lt;=KKTP!$L$3,"baik dalam ",BA32&gt;KKTP!$L$3,"sangat baik dalam ")</f>
        <v>#NAME?</v>
      </c>
      <c r="BD32" s="56" t="e" cm="1">
        <f t="array" aca="1" ref="BD32" ca="1">_xlfn.IFS(BB32&lt;KKTP!$K$3,"perlu bimbingan dalam ",BB32&lt;=KKTP!$L$3,"baik dalam ",BB32&gt;KKTP!$L$3,"sangat baik dalam ")</f>
        <v>#NAME?</v>
      </c>
      <c r="BE32" s="56" t="e">
        <f t="shared" si="70"/>
        <v>#N/A</v>
      </c>
      <c r="BF32" s="56" t="e">
        <f t="shared" si="71"/>
        <v>#N/A</v>
      </c>
      <c r="BG32" s="56" t="e">
        <f t="shared" ca="1" si="72"/>
        <v>#NAME?</v>
      </c>
      <c r="BH32" s="192" t="str">
        <f t="shared" si="73"/>
        <v/>
      </c>
      <c r="BI32" s="192" t="str">
        <f t="shared" si="11"/>
        <v/>
      </c>
      <c r="BJ32" s="192" t="str">
        <f t="shared" si="12"/>
        <v/>
      </c>
      <c r="BK32" s="192" t="str">
        <f t="shared" si="13"/>
        <v/>
      </c>
      <c r="BL32" s="192" t="str">
        <f t="shared" si="14"/>
        <v/>
      </c>
      <c r="BM32" s="192" t="str">
        <f t="shared" si="15"/>
        <v/>
      </c>
      <c r="BN32" s="192" t="str">
        <f t="shared" si="16"/>
        <v/>
      </c>
      <c r="BO32" s="192" t="str">
        <f t="shared" si="17"/>
        <v/>
      </c>
      <c r="BP32" s="192" t="str">
        <f t="shared" si="18"/>
        <v/>
      </c>
      <c r="BQ32" s="192" t="str">
        <f t="shared" si="19"/>
        <v/>
      </c>
      <c r="BR32" s="66" t="str">
        <f t="shared" si="20"/>
        <v/>
      </c>
      <c r="BS32" s="56">
        <f t="shared" si="21"/>
        <v>0</v>
      </c>
      <c r="BT32" s="56">
        <f t="shared" si="22"/>
        <v>0</v>
      </c>
      <c r="BU32" s="56" t="e" cm="1">
        <f t="array" aca="1" ref="BU32" ca="1">_xlfn.IFS(BS32&lt;KKTP!$K$3,"perlu bimbingan dalam ",BS32&lt;=KKTP!$L$3,"baik dalam ",BS32&gt;KKTP!$L$3,"sangat baik dalam ")</f>
        <v>#NAME?</v>
      </c>
      <c r="BV32" s="56" t="e" cm="1">
        <f t="array" aca="1" ref="BV32" ca="1">_xlfn.IFS(BT32&lt;KKTP!$K$3,"perlu bimbingan dalam ",BT32&lt;=KKTP!$L$3,"baik dalam ",BT32&gt;KKTP!$L$3,"sangat baik dalam ")</f>
        <v>#NAME?</v>
      </c>
      <c r="BW32" s="56" t="e">
        <f t="shared" si="74"/>
        <v>#N/A</v>
      </c>
      <c r="BX32" s="56" t="e">
        <f t="shared" si="75"/>
        <v>#N/A</v>
      </c>
      <c r="BY32" s="56" t="e">
        <f t="shared" ca="1" si="76"/>
        <v>#NAME?</v>
      </c>
      <c r="BZ32" s="192" t="str">
        <f t="shared" si="77"/>
        <v/>
      </c>
      <c r="CA32" s="192" t="str">
        <f t="shared" si="23"/>
        <v/>
      </c>
      <c r="CB32" s="192" t="str">
        <f t="shared" si="24"/>
        <v/>
      </c>
      <c r="CC32" s="192" t="str">
        <f t="shared" si="25"/>
        <v/>
      </c>
      <c r="CD32" s="192" t="str">
        <f t="shared" si="26"/>
        <v/>
      </c>
      <c r="CE32" s="192" t="str">
        <f t="shared" si="27"/>
        <v/>
      </c>
      <c r="CF32" s="192" t="str">
        <f t="shared" si="28"/>
        <v/>
      </c>
      <c r="CG32" s="192" t="str">
        <f t="shared" si="29"/>
        <v/>
      </c>
      <c r="CH32" s="192" t="str">
        <f t="shared" si="30"/>
        <v/>
      </c>
      <c r="CI32" s="192" t="str">
        <f t="shared" si="31"/>
        <v/>
      </c>
      <c r="CJ32" s="66" t="str">
        <f t="shared" si="32"/>
        <v/>
      </c>
      <c r="CK32" s="56">
        <f t="shared" si="33"/>
        <v>0</v>
      </c>
      <c r="CL32" s="56">
        <f t="shared" si="34"/>
        <v>0</v>
      </c>
      <c r="CM32" s="56" t="e" cm="1">
        <f t="array" aca="1" ref="CM32" ca="1">_xlfn.IFS(CK32&lt;KKTP!$K$3,"perlu bimbingan dalam ",CK32&lt;=KKTP!$L$3,"baik dalam ",CK32&gt;KKTP!$L$3,"sangat baik dalam ")</f>
        <v>#NAME?</v>
      </c>
      <c r="CN32" s="56" t="e" cm="1">
        <f t="array" aca="1" ref="CN32" ca="1">_xlfn.IFS(CL32&lt;KKTP!$K$3,"perlu bimbingan dalam ",CL32&lt;=KKTP!$L$3,"baik dalam ",CL32&gt;KKTP!$L$3,"sangat baik dalam ")</f>
        <v>#NAME?</v>
      </c>
      <c r="CO32" s="56" t="e">
        <f t="shared" si="78"/>
        <v>#N/A</v>
      </c>
      <c r="CP32" s="56" t="e">
        <f t="shared" si="79"/>
        <v>#N/A</v>
      </c>
      <c r="CQ32" s="56" t="e">
        <f t="shared" ca="1" si="80"/>
        <v>#NAME?</v>
      </c>
      <c r="CR32" s="192" t="str">
        <f t="shared" si="81"/>
        <v/>
      </c>
      <c r="CS32" s="192" t="str">
        <f t="shared" si="35"/>
        <v/>
      </c>
      <c r="CT32" s="192" t="str">
        <f t="shared" si="36"/>
        <v/>
      </c>
      <c r="CU32" s="192" t="str">
        <f t="shared" si="37"/>
        <v/>
      </c>
      <c r="CV32" s="192" t="str">
        <f t="shared" si="38"/>
        <v/>
      </c>
      <c r="CW32" s="192" t="str">
        <f t="shared" si="39"/>
        <v/>
      </c>
      <c r="CX32" s="192" t="str">
        <f t="shared" si="40"/>
        <v/>
      </c>
      <c r="CY32" s="192" t="str">
        <f t="shared" si="41"/>
        <v/>
      </c>
      <c r="CZ32" s="192" t="str">
        <f t="shared" si="42"/>
        <v/>
      </c>
      <c r="DA32" s="192" t="str">
        <f t="shared" si="43"/>
        <v/>
      </c>
      <c r="DB32" s="66" t="str">
        <f t="shared" si="44"/>
        <v/>
      </c>
      <c r="DC32" s="56">
        <f t="shared" si="45"/>
        <v>0</v>
      </c>
      <c r="DD32" s="56">
        <f t="shared" si="46"/>
        <v>0</v>
      </c>
      <c r="DE32" s="56" t="e" cm="1">
        <f t="array" aca="1" ref="DE32" ca="1">_xlfn.IFS(DC32&lt;KKTP!$K$3,"perlu bimbingan dalam ",DC32&lt;=KKTP!$L$3,"baik dalam ",DC32&gt;KKTP!$L$3,"sangat baik dalam ")</f>
        <v>#NAME?</v>
      </c>
      <c r="DF32" s="56" t="e" cm="1">
        <f t="array" aca="1" ref="DF32" ca="1">_xlfn.IFS(DD32&lt;KKTP!$K$3,"perlu bimbingan dalam ",DD32&lt;=KKTP!$L$3,"baik dalam ",DD32&gt;KKTP!$L$3,"sangat baik dalam ")</f>
        <v>#NAME?</v>
      </c>
      <c r="DG32" s="56" t="e">
        <f t="shared" si="82"/>
        <v>#N/A</v>
      </c>
      <c r="DH32" s="56" t="e">
        <f t="shared" si="83"/>
        <v>#N/A</v>
      </c>
      <c r="DI32" s="56" t="e">
        <f t="shared" ca="1" si="84"/>
        <v>#NAME?</v>
      </c>
      <c r="DJ32" s="56" t="e" cm="1">
        <f t="array" ref="DJ32">_xlfn.IFS(DL32="Islam",1,DL32="Kristen",2,DL32="Katholik",3,DL32="Hindu",4,DL32="Budha",5)</f>
        <v>#N/A</v>
      </c>
      <c r="DK32" s="201" t="str" cm="1">
        <f t="array" aca="1" ref="DK32" ca="1">IFERROR(_xlfn.IFS(DJ32=1,AO32,DJ32=2,BG32,DJ32=3,BY32,DJ32=4,CQ32,DJ32=5,DI32),"")</f>
        <v/>
      </c>
      <c r="DL32" s="126">
        <f>IFERROR(SISWA!G35,"")</f>
        <v>0</v>
      </c>
    </row>
    <row r="33" spans="2:116" ht="15">
      <c r="B33" s="59">
        <v>29</v>
      </c>
      <c r="C33" s="126">
        <f>IFERROR(SISWA!C36,"")</f>
        <v>0</v>
      </c>
      <c r="D33" s="189" t="str">
        <f>IF('[1]nilai Pend Agama'!C36=0,"",'[1]nilai Pend Agama'!C36)</f>
        <v/>
      </c>
      <c r="E33" s="189" t="str">
        <f>IF('[1]nilai Pend Agama'!D36=0,"",'[1]nilai Pend Agama'!D36)</f>
        <v/>
      </c>
      <c r="F33" s="189" t="str">
        <f>IF('[1]nilai Pend Agama'!E36=0,"",'[1]nilai Pend Agama'!E36)</f>
        <v/>
      </c>
      <c r="G33" s="189" t="str">
        <f>IF('[1]nilai Pend Agama'!F36=0,"",'[1]nilai Pend Agama'!F36)</f>
        <v/>
      </c>
      <c r="H33" s="189" t="str">
        <f>IF('[1]nilai Pend Agama'!G36=0,"",'[1]nilai Pend Agama'!G36)</f>
        <v/>
      </c>
      <c r="I33" s="189" t="str">
        <f>IF('[1]nilai Pend Agama'!H36=0,"",'[1]nilai Pend Agama'!H36)</f>
        <v/>
      </c>
      <c r="J33" s="189" t="str">
        <f>IF('[1]nilai Pend Agama'!I36=0,"",'[1]nilai Pend Agama'!I36)</f>
        <v/>
      </c>
      <c r="K33" s="189" t="str">
        <f>IF('[1]nilai Pend Agama'!J36=0,"",'[1]nilai Pend Agama'!J36)</f>
        <v/>
      </c>
      <c r="L33" s="189" t="str">
        <f>IF('[1]nilai Pend Agama'!K36=0,"",'[1]nilai Pend Agama'!K36)</f>
        <v/>
      </c>
      <c r="M33" s="189" t="str">
        <f>IF('[1]nilai Pend Agama'!L36=0,"",'[1]nilai Pend Agama'!L36)</f>
        <v/>
      </c>
      <c r="N33" s="189" t="str">
        <f>IF('[1]nilai Pend Agama'!M36=0,"",'[1]nilai Pend Agama'!M36)</f>
        <v/>
      </c>
      <c r="O33" s="189" t="str">
        <f>IF('[1]nilai Pend Agama'!N36=0,"",'[1]nilai Pend Agama'!N36)</f>
        <v/>
      </c>
      <c r="P33" s="189" t="str">
        <f>IF('[1]nilai Pend Agama'!O36=0,"",'[1]nilai Pend Agama'!O36)</f>
        <v/>
      </c>
      <c r="Q33" s="189" t="str">
        <f>IF('[1]nilai Pend Agama'!P36=0,"",'[1]nilai Pend Agama'!P36)</f>
        <v/>
      </c>
      <c r="R33" s="189" t="str">
        <f>IF('[1]nilai Pend Agama'!Q36=0,"",'[1]nilai Pend Agama'!Q36)</f>
        <v/>
      </c>
      <c r="S33" s="189" t="str">
        <f>IF('[1]nilai Pend Agama'!R36=0,"",'[1]nilai Pend Agama'!R36)</f>
        <v/>
      </c>
      <c r="T33" s="189" t="str">
        <f>IF('[1]nilai Pend Agama'!S36=0,"",'[1]nilai Pend Agama'!S36)</f>
        <v/>
      </c>
      <c r="U33" s="189" t="str">
        <f>IF('[1]nilai Pend Agama'!T36=0,"",'[1]nilai Pend Agama'!T36)</f>
        <v/>
      </c>
      <c r="V33" s="189" t="str">
        <f>IF('[1]nilai Pend Agama'!U36=0,"",'[1]nilai Pend Agama'!U36)</f>
        <v/>
      </c>
      <c r="W33" s="189" t="str">
        <f>IF('[1]nilai Pend Agama'!V36=0,"",'[1]nilai Pend Agama'!V36)</f>
        <v/>
      </c>
      <c r="X33" s="60" t="str">
        <f t="shared" si="47"/>
        <v/>
      </c>
      <c r="Y33" s="60" t="str">
        <f t="shared" si="48"/>
        <v/>
      </c>
      <c r="Z33" s="60" t="str">
        <f t="shared" si="49"/>
        <v/>
      </c>
      <c r="AA33" s="60" t="str">
        <f t="shared" si="50"/>
        <v/>
      </c>
      <c r="AB33" s="60" t="str">
        <f t="shared" si="51"/>
        <v/>
      </c>
      <c r="AC33" s="60" t="str">
        <f t="shared" si="1"/>
        <v/>
      </c>
      <c r="AD33" s="60" t="str">
        <f t="shared" si="52"/>
        <v/>
      </c>
      <c r="AE33" s="60" t="str">
        <f t="shared" si="53"/>
        <v/>
      </c>
      <c r="AF33" s="60" t="str">
        <f t="shared" si="54"/>
        <v/>
      </c>
      <c r="AG33" s="155" t="str">
        <f t="shared" si="55"/>
        <v/>
      </c>
      <c r="AH33" s="66" t="str">
        <f t="shared" si="2"/>
        <v/>
      </c>
      <c r="AI33" s="56">
        <f t="shared" si="3"/>
        <v>0</v>
      </c>
      <c r="AJ33" s="56">
        <f t="shared" si="4"/>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5"/>
        <v>#N/A</v>
      </c>
      <c r="AN33" s="56" t="e">
        <f t="shared" si="6"/>
        <v>#N/A</v>
      </c>
      <c r="AO33" s="56" t="e">
        <f t="shared" ca="1" si="56"/>
        <v>#NAME?</v>
      </c>
      <c r="AP33" s="192" t="str">
        <f t="shared" si="57"/>
        <v/>
      </c>
      <c r="AQ33" s="192" t="str">
        <f t="shared" si="58"/>
        <v/>
      </c>
      <c r="AR33" s="192" t="str">
        <f t="shared" si="59"/>
        <v/>
      </c>
      <c r="AS33" s="192" t="str">
        <f t="shared" si="60"/>
        <v/>
      </c>
      <c r="AT33" s="192" t="str">
        <f t="shared" si="61"/>
        <v/>
      </c>
      <c r="AU33" s="192" t="str">
        <f t="shared" si="62"/>
        <v/>
      </c>
      <c r="AV33" s="192" t="str">
        <f t="shared" si="63"/>
        <v/>
      </c>
      <c r="AW33" s="192" t="str">
        <f t="shared" si="64"/>
        <v/>
      </c>
      <c r="AX33" s="192" t="str">
        <f t="shared" si="65"/>
        <v/>
      </c>
      <c r="AY33" s="192" t="str">
        <f t="shared" si="66"/>
        <v/>
      </c>
      <c r="AZ33" s="66" t="str">
        <f t="shared" si="67"/>
        <v/>
      </c>
      <c r="BA33" s="56">
        <f t="shared" si="68"/>
        <v>0</v>
      </c>
      <c r="BB33" s="56">
        <f t="shared" si="69"/>
        <v>0</v>
      </c>
      <c r="BC33" s="56" t="e" cm="1">
        <f t="array" aca="1" ref="BC33" ca="1">_xlfn.IFS(BA33&lt;KKTP!$K$3,"perlu bimbingan dalam ",BA33&lt;=KKTP!$L$3,"baik dalam ",BA33&gt;KKTP!$L$3,"sangat baik dalam ")</f>
        <v>#NAME?</v>
      </c>
      <c r="BD33" s="56" t="e" cm="1">
        <f t="array" aca="1" ref="BD33" ca="1">_xlfn.IFS(BB33&lt;KKTP!$K$3,"perlu bimbingan dalam ",BB33&lt;=KKTP!$L$3,"baik dalam ",BB33&gt;KKTP!$L$3,"sangat baik dalam ")</f>
        <v>#NAME?</v>
      </c>
      <c r="BE33" s="56" t="e">
        <f t="shared" si="70"/>
        <v>#N/A</v>
      </c>
      <c r="BF33" s="56" t="e">
        <f t="shared" si="71"/>
        <v>#N/A</v>
      </c>
      <c r="BG33" s="56" t="e">
        <f t="shared" ca="1" si="72"/>
        <v>#NAME?</v>
      </c>
      <c r="BH33" s="192" t="str">
        <f t="shared" si="73"/>
        <v/>
      </c>
      <c r="BI33" s="192" t="str">
        <f t="shared" si="11"/>
        <v/>
      </c>
      <c r="BJ33" s="192" t="str">
        <f t="shared" si="12"/>
        <v/>
      </c>
      <c r="BK33" s="192" t="str">
        <f t="shared" si="13"/>
        <v/>
      </c>
      <c r="BL33" s="192" t="str">
        <f t="shared" si="14"/>
        <v/>
      </c>
      <c r="BM33" s="192" t="str">
        <f t="shared" si="15"/>
        <v/>
      </c>
      <c r="BN33" s="192" t="str">
        <f t="shared" si="16"/>
        <v/>
      </c>
      <c r="BO33" s="192" t="str">
        <f t="shared" si="17"/>
        <v/>
      </c>
      <c r="BP33" s="192" t="str">
        <f t="shared" si="18"/>
        <v/>
      </c>
      <c r="BQ33" s="192" t="str">
        <f t="shared" si="19"/>
        <v/>
      </c>
      <c r="BR33" s="66" t="str">
        <f t="shared" si="20"/>
        <v/>
      </c>
      <c r="BS33" s="56">
        <f t="shared" si="21"/>
        <v>0</v>
      </c>
      <c r="BT33" s="56">
        <f t="shared" si="22"/>
        <v>0</v>
      </c>
      <c r="BU33" s="56" t="e" cm="1">
        <f t="array" aca="1" ref="BU33" ca="1">_xlfn.IFS(BS33&lt;KKTP!$K$3,"perlu bimbingan dalam ",BS33&lt;=KKTP!$L$3,"baik dalam ",BS33&gt;KKTP!$L$3,"sangat baik dalam ")</f>
        <v>#NAME?</v>
      </c>
      <c r="BV33" s="56" t="e" cm="1">
        <f t="array" aca="1" ref="BV33" ca="1">_xlfn.IFS(BT33&lt;KKTP!$K$3,"perlu bimbingan dalam ",BT33&lt;=KKTP!$L$3,"baik dalam ",BT33&gt;KKTP!$L$3,"sangat baik dalam ")</f>
        <v>#NAME?</v>
      </c>
      <c r="BW33" s="56" t="e">
        <f t="shared" si="74"/>
        <v>#N/A</v>
      </c>
      <c r="BX33" s="56" t="e">
        <f t="shared" si="75"/>
        <v>#N/A</v>
      </c>
      <c r="BY33" s="56" t="e">
        <f t="shared" ca="1" si="76"/>
        <v>#NAME?</v>
      </c>
      <c r="BZ33" s="192" t="str">
        <f t="shared" si="77"/>
        <v/>
      </c>
      <c r="CA33" s="192" t="str">
        <f t="shared" si="23"/>
        <v/>
      </c>
      <c r="CB33" s="192" t="str">
        <f t="shared" si="24"/>
        <v/>
      </c>
      <c r="CC33" s="192" t="str">
        <f t="shared" si="25"/>
        <v/>
      </c>
      <c r="CD33" s="192" t="str">
        <f t="shared" si="26"/>
        <v/>
      </c>
      <c r="CE33" s="192" t="str">
        <f t="shared" si="27"/>
        <v/>
      </c>
      <c r="CF33" s="192" t="str">
        <f t="shared" si="28"/>
        <v/>
      </c>
      <c r="CG33" s="192" t="str">
        <f t="shared" si="29"/>
        <v/>
      </c>
      <c r="CH33" s="192" t="str">
        <f t="shared" si="30"/>
        <v/>
      </c>
      <c r="CI33" s="192" t="str">
        <f t="shared" si="31"/>
        <v/>
      </c>
      <c r="CJ33" s="66" t="str">
        <f t="shared" si="32"/>
        <v/>
      </c>
      <c r="CK33" s="56">
        <f t="shared" si="33"/>
        <v>0</v>
      </c>
      <c r="CL33" s="56">
        <f t="shared" si="34"/>
        <v>0</v>
      </c>
      <c r="CM33" s="56" t="e" cm="1">
        <f t="array" aca="1" ref="CM33" ca="1">_xlfn.IFS(CK33&lt;KKTP!$K$3,"perlu bimbingan dalam ",CK33&lt;=KKTP!$L$3,"baik dalam ",CK33&gt;KKTP!$L$3,"sangat baik dalam ")</f>
        <v>#NAME?</v>
      </c>
      <c r="CN33" s="56" t="e" cm="1">
        <f t="array" aca="1" ref="CN33" ca="1">_xlfn.IFS(CL33&lt;KKTP!$K$3,"perlu bimbingan dalam ",CL33&lt;=KKTP!$L$3,"baik dalam ",CL33&gt;KKTP!$L$3,"sangat baik dalam ")</f>
        <v>#NAME?</v>
      </c>
      <c r="CO33" s="56" t="e">
        <f t="shared" si="78"/>
        <v>#N/A</v>
      </c>
      <c r="CP33" s="56" t="e">
        <f t="shared" si="79"/>
        <v>#N/A</v>
      </c>
      <c r="CQ33" s="56" t="e">
        <f t="shared" ca="1" si="80"/>
        <v>#NAME?</v>
      </c>
      <c r="CR33" s="192" t="str">
        <f t="shared" si="81"/>
        <v/>
      </c>
      <c r="CS33" s="192" t="str">
        <f t="shared" si="35"/>
        <v/>
      </c>
      <c r="CT33" s="192" t="str">
        <f t="shared" si="36"/>
        <v/>
      </c>
      <c r="CU33" s="192" t="str">
        <f t="shared" si="37"/>
        <v/>
      </c>
      <c r="CV33" s="192" t="str">
        <f t="shared" si="38"/>
        <v/>
      </c>
      <c r="CW33" s="192" t="str">
        <f t="shared" si="39"/>
        <v/>
      </c>
      <c r="CX33" s="192" t="str">
        <f t="shared" si="40"/>
        <v/>
      </c>
      <c r="CY33" s="192" t="str">
        <f t="shared" si="41"/>
        <v/>
      </c>
      <c r="CZ33" s="192" t="str">
        <f t="shared" si="42"/>
        <v/>
      </c>
      <c r="DA33" s="192" t="str">
        <f t="shared" si="43"/>
        <v/>
      </c>
      <c r="DB33" s="66" t="str">
        <f t="shared" si="44"/>
        <v/>
      </c>
      <c r="DC33" s="56">
        <f t="shared" si="45"/>
        <v>0</v>
      </c>
      <c r="DD33" s="56">
        <f t="shared" si="46"/>
        <v>0</v>
      </c>
      <c r="DE33" s="56" t="e" cm="1">
        <f t="array" aca="1" ref="DE33" ca="1">_xlfn.IFS(DC33&lt;KKTP!$K$3,"perlu bimbingan dalam ",DC33&lt;=KKTP!$L$3,"baik dalam ",DC33&gt;KKTP!$L$3,"sangat baik dalam ")</f>
        <v>#NAME?</v>
      </c>
      <c r="DF33" s="56" t="e" cm="1">
        <f t="array" aca="1" ref="DF33" ca="1">_xlfn.IFS(DD33&lt;KKTP!$K$3,"perlu bimbingan dalam ",DD33&lt;=KKTP!$L$3,"baik dalam ",DD33&gt;KKTP!$L$3,"sangat baik dalam ")</f>
        <v>#NAME?</v>
      </c>
      <c r="DG33" s="56" t="e">
        <f t="shared" si="82"/>
        <v>#N/A</v>
      </c>
      <c r="DH33" s="56" t="e">
        <f t="shared" si="83"/>
        <v>#N/A</v>
      </c>
      <c r="DI33" s="56" t="e">
        <f t="shared" ca="1" si="84"/>
        <v>#NAME?</v>
      </c>
      <c r="DJ33" s="56" t="e" cm="1">
        <f t="array" ref="DJ33">_xlfn.IFS(DL33="Islam",1,DL33="Kristen",2,DL33="Katholik",3,DL33="Hindu",4,DL33="Budha",5)</f>
        <v>#N/A</v>
      </c>
      <c r="DK33" s="201" t="str" cm="1">
        <f t="array" aca="1" ref="DK33" ca="1">IFERROR(_xlfn.IFS(DJ33=1,AO33,DJ33=2,BG33,DJ33=3,BY33,DJ33=4,CQ33,DJ33=5,DI33),"")</f>
        <v/>
      </c>
      <c r="DL33" s="126">
        <f>IFERROR(SISWA!G36,"")</f>
        <v>0</v>
      </c>
    </row>
    <row r="34" spans="2:116" ht="15">
      <c r="B34" s="59">
        <v>30</v>
      </c>
      <c r="C34" s="126">
        <f>IFERROR(SISWA!C37,"")</f>
        <v>0</v>
      </c>
      <c r="D34" s="189" t="str">
        <f>IF('[1]nilai Pend Agama'!C37=0,"",'[1]nilai Pend Agama'!C37)</f>
        <v/>
      </c>
      <c r="E34" s="189" t="str">
        <f>IF('[1]nilai Pend Agama'!D37=0,"",'[1]nilai Pend Agama'!D37)</f>
        <v/>
      </c>
      <c r="F34" s="189" t="str">
        <f>IF('[1]nilai Pend Agama'!E37=0,"",'[1]nilai Pend Agama'!E37)</f>
        <v/>
      </c>
      <c r="G34" s="189" t="str">
        <f>IF('[1]nilai Pend Agama'!F37=0,"",'[1]nilai Pend Agama'!F37)</f>
        <v/>
      </c>
      <c r="H34" s="189" t="str">
        <f>IF('[1]nilai Pend Agama'!G37=0,"",'[1]nilai Pend Agama'!G37)</f>
        <v/>
      </c>
      <c r="I34" s="189" t="str">
        <f>IF('[1]nilai Pend Agama'!H37=0,"",'[1]nilai Pend Agama'!H37)</f>
        <v/>
      </c>
      <c r="J34" s="189" t="str">
        <f>IF('[1]nilai Pend Agama'!I37=0,"",'[1]nilai Pend Agama'!I37)</f>
        <v/>
      </c>
      <c r="K34" s="189" t="str">
        <f>IF('[1]nilai Pend Agama'!J37=0,"",'[1]nilai Pend Agama'!J37)</f>
        <v/>
      </c>
      <c r="L34" s="189" t="str">
        <f>IF('[1]nilai Pend Agama'!K37=0,"",'[1]nilai Pend Agama'!K37)</f>
        <v/>
      </c>
      <c r="M34" s="189" t="str">
        <f>IF('[1]nilai Pend Agama'!L37=0,"",'[1]nilai Pend Agama'!L37)</f>
        <v/>
      </c>
      <c r="N34" s="189" t="str">
        <f>IF('[1]nilai Pend Agama'!M37=0,"",'[1]nilai Pend Agama'!M37)</f>
        <v/>
      </c>
      <c r="O34" s="189" t="str">
        <f>IF('[1]nilai Pend Agama'!N37=0,"",'[1]nilai Pend Agama'!N37)</f>
        <v/>
      </c>
      <c r="P34" s="189" t="str">
        <f>IF('[1]nilai Pend Agama'!O37=0,"",'[1]nilai Pend Agama'!O37)</f>
        <v/>
      </c>
      <c r="Q34" s="189" t="str">
        <f>IF('[1]nilai Pend Agama'!P37=0,"",'[1]nilai Pend Agama'!P37)</f>
        <v/>
      </c>
      <c r="R34" s="189" t="str">
        <f>IF('[1]nilai Pend Agama'!Q37=0,"",'[1]nilai Pend Agama'!Q37)</f>
        <v/>
      </c>
      <c r="S34" s="189" t="str">
        <f>IF('[1]nilai Pend Agama'!R37=0,"",'[1]nilai Pend Agama'!R37)</f>
        <v/>
      </c>
      <c r="T34" s="189" t="str">
        <f>IF('[1]nilai Pend Agama'!S37=0,"",'[1]nilai Pend Agama'!S37)</f>
        <v/>
      </c>
      <c r="U34" s="189" t="str">
        <f>IF('[1]nilai Pend Agama'!T37=0,"",'[1]nilai Pend Agama'!T37)</f>
        <v/>
      </c>
      <c r="V34" s="189" t="str">
        <f>IF('[1]nilai Pend Agama'!U37=0,"",'[1]nilai Pend Agama'!U37)</f>
        <v/>
      </c>
      <c r="W34" s="189" t="str">
        <f>IF('[1]nilai Pend Agama'!V37=0,"",'[1]nilai Pend Agama'!V37)</f>
        <v/>
      </c>
      <c r="X34" s="60" t="str">
        <f t="shared" si="47"/>
        <v/>
      </c>
      <c r="Y34" s="60" t="str">
        <f t="shared" si="48"/>
        <v/>
      </c>
      <c r="Z34" s="60" t="str">
        <f t="shared" si="49"/>
        <v/>
      </c>
      <c r="AA34" s="60" t="str">
        <f t="shared" si="50"/>
        <v/>
      </c>
      <c r="AB34" s="60" t="str">
        <f t="shared" si="51"/>
        <v/>
      </c>
      <c r="AC34" s="60" t="str">
        <f t="shared" si="1"/>
        <v/>
      </c>
      <c r="AD34" s="60" t="str">
        <f t="shared" si="52"/>
        <v/>
      </c>
      <c r="AE34" s="60" t="str">
        <f t="shared" si="53"/>
        <v/>
      </c>
      <c r="AF34" s="60" t="str">
        <f t="shared" si="54"/>
        <v/>
      </c>
      <c r="AG34" s="155" t="str">
        <f t="shared" si="55"/>
        <v/>
      </c>
      <c r="AH34" s="66" t="str">
        <f t="shared" si="2"/>
        <v/>
      </c>
      <c r="AI34" s="56">
        <f t="shared" si="3"/>
        <v>0</v>
      </c>
      <c r="AJ34" s="56">
        <f t="shared" si="4"/>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5"/>
        <v>#N/A</v>
      </c>
      <c r="AN34" s="56" t="e">
        <f t="shared" si="6"/>
        <v>#N/A</v>
      </c>
      <c r="AO34" s="56" t="e">
        <f t="shared" ca="1" si="56"/>
        <v>#NAME?</v>
      </c>
      <c r="AP34" s="192" t="str">
        <f t="shared" si="57"/>
        <v/>
      </c>
      <c r="AQ34" s="192" t="str">
        <f t="shared" si="58"/>
        <v/>
      </c>
      <c r="AR34" s="192" t="str">
        <f t="shared" si="59"/>
        <v/>
      </c>
      <c r="AS34" s="192" t="str">
        <f t="shared" si="60"/>
        <v/>
      </c>
      <c r="AT34" s="192" t="str">
        <f t="shared" si="61"/>
        <v/>
      </c>
      <c r="AU34" s="192" t="str">
        <f t="shared" si="62"/>
        <v/>
      </c>
      <c r="AV34" s="192" t="str">
        <f t="shared" si="63"/>
        <v/>
      </c>
      <c r="AW34" s="192" t="str">
        <f t="shared" si="64"/>
        <v/>
      </c>
      <c r="AX34" s="192" t="str">
        <f t="shared" si="65"/>
        <v/>
      </c>
      <c r="AY34" s="192" t="str">
        <f t="shared" si="66"/>
        <v/>
      </c>
      <c r="AZ34" s="66" t="str">
        <f t="shared" si="67"/>
        <v/>
      </c>
      <c r="BA34" s="56">
        <f t="shared" si="68"/>
        <v>0</v>
      </c>
      <c r="BB34" s="56">
        <f t="shared" si="69"/>
        <v>0</v>
      </c>
      <c r="BC34" s="56" t="e" cm="1">
        <f t="array" aca="1" ref="BC34" ca="1">_xlfn.IFS(BA34&lt;KKTP!$K$3,"perlu bimbingan dalam ",BA34&lt;=KKTP!$L$3,"baik dalam ",BA34&gt;KKTP!$L$3,"sangat baik dalam ")</f>
        <v>#NAME?</v>
      </c>
      <c r="BD34" s="56" t="e" cm="1">
        <f t="array" aca="1" ref="BD34" ca="1">_xlfn.IFS(BB34&lt;KKTP!$K$3,"perlu bimbingan dalam ",BB34&lt;=KKTP!$L$3,"baik dalam ",BB34&gt;KKTP!$L$3,"sangat baik dalam ")</f>
        <v>#NAME?</v>
      </c>
      <c r="BE34" s="56" t="e">
        <f t="shared" si="70"/>
        <v>#N/A</v>
      </c>
      <c r="BF34" s="56" t="e">
        <f t="shared" si="71"/>
        <v>#N/A</v>
      </c>
      <c r="BG34" s="56" t="e">
        <f t="shared" ca="1" si="72"/>
        <v>#NAME?</v>
      </c>
      <c r="BH34" s="192" t="str">
        <f t="shared" si="73"/>
        <v/>
      </c>
      <c r="BI34" s="192" t="str">
        <f t="shared" si="11"/>
        <v/>
      </c>
      <c r="BJ34" s="192" t="str">
        <f t="shared" si="12"/>
        <v/>
      </c>
      <c r="BK34" s="192" t="str">
        <f t="shared" si="13"/>
        <v/>
      </c>
      <c r="BL34" s="192" t="str">
        <f t="shared" si="14"/>
        <v/>
      </c>
      <c r="BM34" s="192" t="str">
        <f t="shared" si="15"/>
        <v/>
      </c>
      <c r="BN34" s="192" t="str">
        <f t="shared" si="16"/>
        <v/>
      </c>
      <c r="BO34" s="192" t="str">
        <f t="shared" si="17"/>
        <v/>
      </c>
      <c r="BP34" s="192" t="str">
        <f t="shared" si="18"/>
        <v/>
      </c>
      <c r="BQ34" s="192" t="str">
        <f t="shared" si="19"/>
        <v/>
      </c>
      <c r="BR34" s="66" t="str">
        <f t="shared" si="20"/>
        <v/>
      </c>
      <c r="BS34" s="56">
        <f t="shared" si="21"/>
        <v>0</v>
      </c>
      <c r="BT34" s="56">
        <f t="shared" si="22"/>
        <v>0</v>
      </c>
      <c r="BU34" s="56" t="e" cm="1">
        <f t="array" aca="1" ref="BU34" ca="1">_xlfn.IFS(BS34&lt;KKTP!$K$3,"perlu bimbingan dalam ",BS34&lt;=KKTP!$L$3,"baik dalam ",BS34&gt;KKTP!$L$3,"sangat baik dalam ")</f>
        <v>#NAME?</v>
      </c>
      <c r="BV34" s="56" t="e" cm="1">
        <f t="array" aca="1" ref="BV34" ca="1">_xlfn.IFS(BT34&lt;KKTP!$K$3,"perlu bimbingan dalam ",BT34&lt;=KKTP!$L$3,"baik dalam ",BT34&gt;KKTP!$L$3,"sangat baik dalam ")</f>
        <v>#NAME?</v>
      </c>
      <c r="BW34" s="56" t="e">
        <f t="shared" si="74"/>
        <v>#N/A</v>
      </c>
      <c r="BX34" s="56" t="e">
        <f t="shared" si="75"/>
        <v>#N/A</v>
      </c>
      <c r="BY34" s="56" t="e">
        <f t="shared" ca="1" si="76"/>
        <v>#NAME?</v>
      </c>
      <c r="BZ34" s="192" t="str">
        <f t="shared" si="77"/>
        <v/>
      </c>
      <c r="CA34" s="192" t="str">
        <f t="shared" si="23"/>
        <v/>
      </c>
      <c r="CB34" s="192" t="str">
        <f t="shared" si="24"/>
        <v/>
      </c>
      <c r="CC34" s="192" t="str">
        <f t="shared" si="25"/>
        <v/>
      </c>
      <c r="CD34" s="192" t="str">
        <f t="shared" si="26"/>
        <v/>
      </c>
      <c r="CE34" s="192" t="str">
        <f t="shared" si="27"/>
        <v/>
      </c>
      <c r="CF34" s="192" t="str">
        <f t="shared" si="28"/>
        <v/>
      </c>
      <c r="CG34" s="192" t="str">
        <f t="shared" si="29"/>
        <v/>
      </c>
      <c r="CH34" s="192" t="str">
        <f t="shared" si="30"/>
        <v/>
      </c>
      <c r="CI34" s="192" t="str">
        <f t="shared" si="31"/>
        <v/>
      </c>
      <c r="CJ34" s="66" t="str">
        <f t="shared" si="32"/>
        <v/>
      </c>
      <c r="CK34" s="56">
        <f t="shared" si="33"/>
        <v>0</v>
      </c>
      <c r="CL34" s="56">
        <f t="shared" si="34"/>
        <v>0</v>
      </c>
      <c r="CM34" s="56" t="e" cm="1">
        <f t="array" aca="1" ref="CM34" ca="1">_xlfn.IFS(CK34&lt;KKTP!$K$3,"perlu bimbingan dalam ",CK34&lt;=KKTP!$L$3,"baik dalam ",CK34&gt;KKTP!$L$3,"sangat baik dalam ")</f>
        <v>#NAME?</v>
      </c>
      <c r="CN34" s="56" t="e" cm="1">
        <f t="array" aca="1" ref="CN34" ca="1">_xlfn.IFS(CL34&lt;KKTP!$K$3,"perlu bimbingan dalam ",CL34&lt;=KKTP!$L$3,"baik dalam ",CL34&gt;KKTP!$L$3,"sangat baik dalam ")</f>
        <v>#NAME?</v>
      </c>
      <c r="CO34" s="56" t="e">
        <f t="shared" si="78"/>
        <v>#N/A</v>
      </c>
      <c r="CP34" s="56" t="e">
        <f t="shared" si="79"/>
        <v>#N/A</v>
      </c>
      <c r="CQ34" s="56" t="e">
        <f t="shared" ca="1" si="80"/>
        <v>#NAME?</v>
      </c>
      <c r="CR34" s="192" t="str">
        <f t="shared" si="81"/>
        <v/>
      </c>
      <c r="CS34" s="192" t="str">
        <f t="shared" si="35"/>
        <v/>
      </c>
      <c r="CT34" s="192" t="str">
        <f t="shared" si="36"/>
        <v/>
      </c>
      <c r="CU34" s="192" t="str">
        <f t="shared" si="37"/>
        <v/>
      </c>
      <c r="CV34" s="192" t="str">
        <f t="shared" si="38"/>
        <v/>
      </c>
      <c r="CW34" s="192" t="str">
        <f t="shared" si="39"/>
        <v/>
      </c>
      <c r="CX34" s="192" t="str">
        <f t="shared" si="40"/>
        <v/>
      </c>
      <c r="CY34" s="192" t="str">
        <f t="shared" si="41"/>
        <v/>
      </c>
      <c r="CZ34" s="192" t="str">
        <f t="shared" si="42"/>
        <v/>
      </c>
      <c r="DA34" s="192" t="str">
        <f t="shared" si="43"/>
        <v/>
      </c>
      <c r="DB34" s="66" t="str">
        <f t="shared" si="44"/>
        <v/>
      </c>
      <c r="DC34" s="56">
        <f t="shared" si="45"/>
        <v>0</v>
      </c>
      <c r="DD34" s="56">
        <f t="shared" si="46"/>
        <v>0</v>
      </c>
      <c r="DE34" s="56" t="e" cm="1">
        <f t="array" aca="1" ref="DE34" ca="1">_xlfn.IFS(DC34&lt;KKTP!$K$3,"perlu bimbingan dalam ",DC34&lt;=KKTP!$L$3,"baik dalam ",DC34&gt;KKTP!$L$3,"sangat baik dalam ")</f>
        <v>#NAME?</v>
      </c>
      <c r="DF34" s="56" t="e" cm="1">
        <f t="array" aca="1" ref="DF34" ca="1">_xlfn.IFS(DD34&lt;KKTP!$K$3,"perlu bimbingan dalam ",DD34&lt;=KKTP!$L$3,"baik dalam ",DD34&gt;KKTP!$L$3,"sangat baik dalam ")</f>
        <v>#NAME?</v>
      </c>
      <c r="DG34" s="56" t="e">
        <f t="shared" si="82"/>
        <v>#N/A</v>
      </c>
      <c r="DH34" s="56" t="e">
        <f t="shared" si="83"/>
        <v>#N/A</v>
      </c>
      <c r="DI34" s="56" t="e">
        <f t="shared" ca="1" si="84"/>
        <v>#NAME?</v>
      </c>
      <c r="DJ34" s="56" t="e" cm="1">
        <f t="array" ref="DJ34">_xlfn.IFS(DL34="Islam",1,DL34="Kristen",2,DL34="Katholik",3,DL34="Hindu",4,DL34="Budha",5)</f>
        <v>#N/A</v>
      </c>
      <c r="DK34" s="201" t="str" cm="1">
        <f t="array" aca="1" ref="DK34" ca="1">IFERROR(_xlfn.IFS(DJ34=1,AO34,DJ34=2,BG34,DJ34=3,BY34,DJ34=4,CQ34,DJ34=5,DI34),"")</f>
        <v/>
      </c>
      <c r="DL34" s="126">
        <f>IFERROR(SISWA!G37,"")</f>
        <v>0</v>
      </c>
    </row>
    <row r="35" spans="2:116" ht="15">
      <c r="B35" s="59">
        <v>31</v>
      </c>
      <c r="C35" s="126">
        <f>IFERROR(SISWA!C38,"")</f>
        <v>0</v>
      </c>
      <c r="D35" s="189" t="str">
        <f>IF('[1]nilai Pend Agama'!C38=0,"",'[1]nilai Pend Agama'!C38)</f>
        <v/>
      </c>
      <c r="E35" s="189" t="str">
        <f>IF('[1]nilai Pend Agama'!D38=0,"",'[1]nilai Pend Agama'!D38)</f>
        <v/>
      </c>
      <c r="F35" s="189" t="str">
        <f>IF('[1]nilai Pend Agama'!E38=0,"",'[1]nilai Pend Agama'!E38)</f>
        <v/>
      </c>
      <c r="G35" s="189" t="str">
        <f>IF('[1]nilai Pend Agama'!F38=0,"",'[1]nilai Pend Agama'!F38)</f>
        <v/>
      </c>
      <c r="H35" s="189" t="str">
        <f>IF('[1]nilai Pend Agama'!G38=0,"",'[1]nilai Pend Agama'!G38)</f>
        <v/>
      </c>
      <c r="I35" s="189" t="str">
        <f>IF('[1]nilai Pend Agama'!H38=0,"",'[1]nilai Pend Agama'!H38)</f>
        <v/>
      </c>
      <c r="J35" s="189" t="str">
        <f>IF('[1]nilai Pend Agama'!I38=0,"",'[1]nilai Pend Agama'!I38)</f>
        <v/>
      </c>
      <c r="K35" s="189" t="str">
        <f>IF('[1]nilai Pend Agama'!J38=0,"",'[1]nilai Pend Agama'!J38)</f>
        <v/>
      </c>
      <c r="L35" s="189" t="str">
        <f>IF('[1]nilai Pend Agama'!K38=0,"",'[1]nilai Pend Agama'!K38)</f>
        <v/>
      </c>
      <c r="M35" s="189" t="str">
        <f>IF('[1]nilai Pend Agama'!L38=0,"",'[1]nilai Pend Agama'!L38)</f>
        <v/>
      </c>
      <c r="N35" s="189" t="str">
        <f>IF('[1]nilai Pend Agama'!M38=0,"",'[1]nilai Pend Agama'!M38)</f>
        <v/>
      </c>
      <c r="O35" s="189" t="str">
        <f>IF('[1]nilai Pend Agama'!N38=0,"",'[1]nilai Pend Agama'!N38)</f>
        <v/>
      </c>
      <c r="P35" s="189" t="str">
        <f>IF('[1]nilai Pend Agama'!O38=0,"",'[1]nilai Pend Agama'!O38)</f>
        <v/>
      </c>
      <c r="Q35" s="189" t="str">
        <f>IF('[1]nilai Pend Agama'!P38=0,"",'[1]nilai Pend Agama'!P38)</f>
        <v/>
      </c>
      <c r="R35" s="189" t="str">
        <f>IF('[1]nilai Pend Agama'!Q38=0,"",'[1]nilai Pend Agama'!Q38)</f>
        <v/>
      </c>
      <c r="S35" s="189" t="str">
        <f>IF('[1]nilai Pend Agama'!R38=0,"",'[1]nilai Pend Agama'!R38)</f>
        <v/>
      </c>
      <c r="T35" s="189" t="str">
        <f>IF('[1]nilai Pend Agama'!S38=0,"",'[1]nilai Pend Agama'!S38)</f>
        <v/>
      </c>
      <c r="U35" s="189" t="str">
        <f>IF('[1]nilai Pend Agama'!T38=0,"",'[1]nilai Pend Agama'!T38)</f>
        <v/>
      </c>
      <c r="V35" s="189" t="str">
        <f>IF('[1]nilai Pend Agama'!U38=0,"",'[1]nilai Pend Agama'!U38)</f>
        <v/>
      </c>
      <c r="W35" s="189" t="str">
        <f>IF('[1]nilai Pend Agama'!V38=0,"",'[1]nilai Pend Agama'!V38)</f>
        <v/>
      </c>
      <c r="X35" s="60" t="str">
        <f t="shared" si="47"/>
        <v/>
      </c>
      <c r="Y35" s="60" t="str">
        <f t="shared" si="48"/>
        <v/>
      </c>
      <c r="Z35" s="60" t="str">
        <f t="shared" si="49"/>
        <v/>
      </c>
      <c r="AA35" s="60" t="str">
        <f t="shared" si="50"/>
        <v/>
      </c>
      <c r="AB35" s="60" t="str">
        <f t="shared" si="51"/>
        <v/>
      </c>
      <c r="AC35" s="60" t="str">
        <f t="shared" si="1"/>
        <v/>
      </c>
      <c r="AD35" s="60" t="str">
        <f t="shared" si="52"/>
        <v/>
      </c>
      <c r="AE35" s="60" t="str">
        <f t="shared" si="53"/>
        <v/>
      </c>
      <c r="AF35" s="60" t="str">
        <f t="shared" si="54"/>
        <v/>
      </c>
      <c r="AG35" s="155" t="str">
        <f t="shared" si="55"/>
        <v/>
      </c>
      <c r="AH35" s="66" t="str">
        <f t="shared" si="2"/>
        <v/>
      </c>
      <c r="AI35" s="56">
        <f t="shared" si="3"/>
        <v>0</v>
      </c>
      <c r="AJ35" s="56">
        <f t="shared" si="4"/>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5"/>
        <v>#N/A</v>
      </c>
      <c r="AN35" s="56" t="e">
        <f t="shared" si="6"/>
        <v>#N/A</v>
      </c>
      <c r="AO35" s="56" t="e">
        <f t="shared" ca="1" si="56"/>
        <v>#NAME?</v>
      </c>
      <c r="AP35" s="192" t="str">
        <f t="shared" si="57"/>
        <v/>
      </c>
      <c r="AQ35" s="192" t="str">
        <f t="shared" si="58"/>
        <v/>
      </c>
      <c r="AR35" s="192" t="str">
        <f t="shared" si="59"/>
        <v/>
      </c>
      <c r="AS35" s="192" t="str">
        <f t="shared" si="60"/>
        <v/>
      </c>
      <c r="AT35" s="192" t="str">
        <f t="shared" si="61"/>
        <v/>
      </c>
      <c r="AU35" s="192" t="str">
        <f t="shared" si="62"/>
        <v/>
      </c>
      <c r="AV35" s="192" t="str">
        <f t="shared" si="63"/>
        <v/>
      </c>
      <c r="AW35" s="192" t="str">
        <f t="shared" si="64"/>
        <v/>
      </c>
      <c r="AX35" s="192" t="str">
        <f t="shared" si="65"/>
        <v/>
      </c>
      <c r="AY35" s="192" t="str">
        <f t="shared" si="66"/>
        <v/>
      </c>
      <c r="AZ35" s="66" t="str">
        <f t="shared" si="67"/>
        <v/>
      </c>
      <c r="BA35" s="56">
        <f t="shared" si="68"/>
        <v>0</v>
      </c>
      <c r="BB35" s="56">
        <f t="shared" si="69"/>
        <v>0</v>
      </c>
      <c r="BC35" s="56" t="e" cm="1">
        <f t="array" aca="1" ref="BC35" ca="1">_xlfn.IFS(BA35&lt;KKTP!$K$3,"perlu bimbingan dalam ",BA35&lt;=KKTP!$L$3,"baik dalam ",BA35&gt;KKTP!$L$3,"sangat baik dalam ")</f>
        <v>#NAME?</v>
      </c>
      <c r="BD35" s="56" t="e" cm="1">
        <f t="array" aca="1" ref="BD35" ca="1">_xlfn.IFS(BB35&lt;KKTP!$K$3,"perlu bimbingan dalam ",BB35&lt;=KKTP!$L$3,"baik dalam ",BB35&gt;KKTP!$L$3,"sangat baik dalam ")</f>
        <v>#NAME?</v>
      </c>
      <c r="BE35" s="56" t="e">
        <f t="shared" si="70"/>
        <v>#N/A</v>
      </c>
      <c r="BF35" s="56" t="e">
        <f t="shared" si="71"/>
        <v>#N/A</v>
      </c>
      <c r="BG35" s="56" t="e">
        <f t="shared" ca="1" si="72"/>
        <v>#NAME?</v>
      </c>
      <c r="BH35" s="192" t="str">
        <f t="shared" si="73"/>
        <v/>
      </c>
      <c r="BI35" s="192" t="str">
        <f t="shared" si="11"/>
        <v/>
      </c>
      <c r="BJ35" s="192" t="str">
        <f t="shared" si="12"/>
        <v/>
      </c>
      <c r="BK35" s="192" t="str">
        <f t="shared" si="13"/>
        <v/>
      </c>
      <c r="BL35" s="192" t="str">
        <f t="shared" si="14"/>
        <v/>
      </c>
      <c r="BM35" s="192" t="str">
        <f t="shared" si="15"/>
        <v/>
      </c>
      <c r="BN35" s="192" t="str">
        <f t="shared" si="16"/>
        <v/>
      </c>
      <c r="BO35" s="192" t="str">
        <f t="shared" si="17"/>
        <v/>
      </c>
      <c r="BP35" s="192" t="str">
        <f t="shared" si="18"/>
        <v/>
      </c>
      <c r="BQ35" s="192" t="str">
        <f t="shared" si="19"/>
        <v/>
      </c>
      <c r="BR35" s="66" t="str">
        <f t="shared" si="20"/>
        <v/>
      </c>
      <c r="BS35" s="56">
        <f t="shared" si="21"/>
        <v>0</v>
      </c>
      <c r="BT35" s="56">
        <f t="shared" si="22"/>
        <v>0</v>
      </c>
      <c r="BU35" s="56" t="e" cm="1">
        <f t="array" aca="1" ref="BU35" ca="1">_xlfn.IFS(BS35&lt;KKTP!$K$3,"perlu bimbingan dalam ",BS35&lt;=KKTP!$L$3,"baik dalam ",BS35&gt;KKTP!$L$3,"sangat baik dalam ")</f>
        <v>#NAME?</v>
      </c>
      <c r="BV35" s="56" t="e" cm="1">
        <f t="array" aca="1" ref="BV35" ca="1">_xlfn.IFS(BT35&lt;KKTP!$K$3,"perlu bimbingan dalam ",BT35&lt;=KKTP!$L$3,"baik dalam ",BT35&gt;KKTP!$L$3,"sangat baik dalam ")</f>
        <v>#NAME?</v>
      </c>
      <c r="BW35" s="56" t="e">
        <f t="shared" si="74"/>
        <v>#N/A</v>
      </c>
      <c r="BX35" s="56" t="e">
        <f t="shared" si="75"/>
        <v>#N/A</v>
      </c>
      <c r="BY35" s="56" t="e">
        <f t="shared" ca="1" si="76"/>
        <v>#NAME?</v>
      </c>
      <c r="BZ35" s="192" t="str">
        <f t="shared" si="77"/>
        <v/>
      </c>
      <c r="CA35" s="192" t="str">
        <f t="shared" si="23"/>
        <v/>
      </c>
      <c r="CB35" s="192" t="str">
        <f t="shared" si="24"/>
        <v/>
      </c>
      <c r="CC35" s="192" t="str">
        <f t="shared" si="25"/>
        <v/>
      </c>
      <c r="CD35" s="192" t="str">
        <f t="shared" si="26"/>
        <v/>
      </c>
      <c r="CE35" s="192" t="str">
        <f t="shared" si="27"/>
        <v/>
      </c>
      <c r="CF35" s="192" t="str">
        <f t="shared" si="28"/>
        <v/>
      </c>
      <c r="CG35" s="192" t="str">
        <f t="shared" si="29"/>
        <v/>
      </c>
      <c r="CH35" s="192" t="str">
        <f t="shared" si="30"/>
        <v/>
      </c>
      <c r="CI35" s="192" t="str">
        <f t="shared" si="31"/>
        <v/>
      </c>
      <c r="CJ35" s="66" t="str">
        <f t="shared" si="32"/>
        <v/>
      </c>
      <c r="CK35" s="56">
        <f t="shared" si="33"/>
        <v>0</v>
      </c>
      <c r="CL35" s="56">
        <f t="shared" si="34"/>
        <v>0</v>
      </c>
      <c r="CM35" s="56" t="e" cm="1">
        <f t="array" aca="1" ref="CM35" ca="1">_xlfn.IFS(CK35&lt;KKTP!$K$3,"perlu bimbingan dalam ",CK35&lt;=KKTP!$L$3,"baik dalam ",CK35&gt;KKTP!$L$3,"sangat baik dalam ")</f>
        <v>#NAME?</v>
      </c>
      <c r="CN35" s="56" t="e" cm="1">
        <f t="array" aca="1" ref="CN35" ca="1">_xlfn.IFS(CL35&lt;KKTP!$K$3,"perlu bimbingan dalam ",CL35&lt;=KKTP!$L$3,"baik dalam ",CL35&gt;KKTP!$L$3,"sangat baik dalam ")</f>
        <v>#NAME?</v>
      </c>
      <c r="CO35" s="56" t="e">
        <f t="shared" si="78"/>
        <v>#N/A</v>
      </c>
      <c r="CP35" s="56" t="e">
        <f t="shared" si="79"/>
        <v>#N/A</v>
      </c>
      <c r="CQ35" s="56" t="e">
        <f t="shared" ca="1" si="80"/>
        <v>#NAME?</v>
      </c>
      <c r="CR35" s="192" t="str">
        <f t="shared" si="81"/>
        <v/>
      </c>
      <c r="CS35" s="192" t="str">
        <f t="shared" si="35"/>
        <v/>
      </c>
      <c r="CT35" s="192" t="str">
        <f t="shared" si="36"/>
        <v/>
      </c>
      <c r="CU35" s="192" t="str">
        <f t="shared" si="37"/>
        <v/>
      </c>
      <c r="CV35" s="192" t="str">
        <f t="shared" si="38"/>
        <v/>
      </c>
      <c r="CW35" s="192" t="str">
        <f t="shared" si="39"/>
        <v/>
      </c>
      <c r="CX35" s="192" t="str">
        <f t="shared" si="40"/>
        <v/>
      </c>
      <c r="CY35" s="192" t="str">
        <f t="shared" si="41"/>
        <v/>
      </c>
      <c r="CZ35" s="192" t="str">
        <f t="shared" si="42"/>
        <v/>
      </c>
      <c r="DA35" s="192" t="str">
        <f t="shared" si="43"/>
        <v/>
      </c>
      <c r="DB35" s="66" t="str">
        <f t="shared" si="44"/>
        <v/>
      </c>
      <c r="DC35" s="56">
        <f t="shared" si="45"/>
        <v>0</v>
      </c>
      <c r="DD35" s="56">
        <f t="shared" si="46"/>
        <v>0</v>
      </c>
      <c r="DE35" s="56" t="e" cm="1">
        <f t="array" aca="1" ref="DE35" ca="1">_xlfn.IFS(DC35&lt;KKTP!$K$3,"perlu bimbingan dalam ",DC35&lt;=KKTP!$L$3,"baik dalam ",DC35&gt;KKTP!$L$3,"sangat baik dalam ")</f>
        <v>#NAME?</v>
      </c>
      <c r="DF35" s="56" t="e" cm="1">
        <f t="array" aca="1" ref="DF35" ca="1">_xlfn.IFS(DD35&lt;KKTP!$K$3,"perlu bimbingan dalam ",DD35&lt;=KKTP!$L$3,"baik dalam ",DD35&gt;KKTP!$L$3,"sangat baik dalam ")</f>
        <v>#NAME?</v>
      </c>
      <c r="DG35" s="56" t="e">
        <f t="shared" si="82"/>
        <v>#N/A</v>
      </c>
      <c r="DH35" s="56" t="e">
        <f t="shared" si="83"/>
        <v>#N/A</v>
      </c>
      <c r="DI35" s="56" t="e">
        <f t="shared" ca="1" si="84"/>
        <v>#NAME?</v>
      </c>
      <c r="DJ35" s="56" t="e" cm="1">
        <f t="array" ref="DJ35">_xlfn.IFS(DL35="Islam",1,DL35="Kristen",2,DL35="Katholik",3,DL35="Hindu",4,DL35="Budha",5)</f>
        <v>#N/A</v>
      </c>
      <c r="DK35" s="201" t="str" cm="1">
        <f t="array" aca="1" ref="DK35" ca="1">IFERROR(_xlfn.IFS(DJ35=1,AO35,DJ35=2,BG35,DJ35=3,BY35,DJ35=4,CQ35,DJ35=5,DI35),"")</f>
        <v/>
      </c>
      <c r="DL35" s="126">
        <f>IFERROR(SISWA!G38,"")</f>
        <v>0</v>
      </c>
    </row>
    <row r="36" spans="2:116" ht="15">
      <c r="B36" s="59">
        <v>32</v>
      </c>
      <c r="C36" s="126">
        <f>IFERROR(SISWA!C39,"")</f>
        <v>0</v>
      </c>
      <c r="D36" s="189" t="str">
        <f>IF('[1]nilai Pend Agama'!C39=0,"",'[1]nilai Pend Agama'!C39)</f>
        <v/>
      </c>
      <c r="E36" s="189" t="str">
        <f>IF('[1]nilai Pend Agama'!D39=0,"",'[1]nilai Pend Agama'!D39)</f>
        <v/>
      </c>
      <c r="F36" s="189" t="str">
        <f>IF('[1]nilai Pend Agama'!E39=0,"",'[1]nilai Pend Agama'!E39)</f>
        <v/>
      </c>
      <c r="G36" s="189" t="str">
        <f>IF('[1]nilai Pend Agama'!F39=0,"",'[1]nilai Pend Agama'!F39)</f>
        <v/>
      </c>
      <c r="H36" s="189" t="str">
        <f>IF('[1]nilai Pend Agama'!G39=0,"",'[1]nilai Pend Agama'!G39)</f>
        <v/>
      </c>
      <c r="I36" s="189" t="str">
        <f>IF('[1]nilai Pend Agama'!H39=0,"",'[1]nilai Pend Agama'!H39)</f>
        <v/>
      </c>
      <c r="J36" s="189" t="str">
        <f>IF('[1]nilai Pend Agama'!I39=0,"",'[1]nilai Pend Agama'!I39)</f>
        <v/>
      </c>
      <c r="K36" s="189" t="str">
        <f>IF('[1]nilai Pend Agama'!J39=0,"",'[1]nilai Pend Agama'!J39)</f>
        <v/>
      </c>
      <c r="L36" s="189" t="str">
        <f>IF('[1]nilai Pend Agama'!K39=0,"",'[1]nilai Pend Agama'!K39)</f>
        <v/>
      </c>
      <c r="M36" s="189" t="str">
        <f>IF('[1]nilai Pend Agama'!L39=0,"",'[1]nilai Pend Agama'!L39)</f>
        <v/>
      </c>
      <c r="N36" s="189" t="str">
        <f>IF('[1]nilai Pend Agama'!M39=0,"",'[1]nilai Pend Agama'!M39)</f>
        <v/>
      </c>
      <c r="O36" s="189" t="str">
        <f>IF('[1]nilai Pend Agama'!N39=0,"",'[1]nilai Pend Agama'!N39)</f>
        <v/>
      </c>
      <c r="P36" s="189" t="str">
        <f>IF('[1]nilai Pend Agama'!O39=0,"",'[1]nilai Pend Agama'!O39)</f>
        <v/>
      </c>
      <c r="Q36" s="189" t="str">
        <f>IF('[1]nilai Pend Agama'!P39=0,"",'[1]nilai Pend Agama'!P39)</f>
        <v/>
      </c>
      <c r="R36" s="189" t="str">
        <f>IF('[1]nilai Pend Agama'!Q39=0,"",'[1]nilai Pend Agama'!Q39)</f>
        <v/>
      </c>
      <c r="S36" s="189" t="str">
        <f>IF('[1]nilai Pend Agama'!R39=0,"",'[1]nilai Pend Agama'!R39)</f>
        <v/>
      </c>
      <c r="T36" s="189" t="str">
        <f>IF('[1]nilai Pend Agama'!S39=0,"",'[1]nilai Pend Agama'!S39)</f>
        <v/>
      </c>
      <c r="U36" s="189" t="str">
        <f>IF('[1]nilai Pend Agama'!T39=0,"",'[1]nilai Pend Agama'!T39)</f>
        <v/>
      </c>
      <c r="V36" s="189" t="str">
        <f>IF('[1]nilai Pend Agama'!U39=0,"",'[1]nilai Pend Agama'!U39)</f>
        <v/>
      </c>
      <c r="W36" s="189" t="str">
        <f>IF('[1]nilai Pend Agama'!V39=0,"",'[1]nilai Pend Agama'!V39)</f>
        <v/>
      </c>
      <c r="X36" s="60" t="str">
        <f t="shared" si="47"/>
        <v/>
      </c>
      <c r="Y36" s="60" t="str">
        <f t="shared" si="48"/>
        <v/>
      </c>
      <c r="Z36" s="60" t="str">
        <f t="shared" si="49"/>
        <v/>
      </c>
      <c r="AA36" s="60" t="str">
        <f t="shared" si="50"/>
        <v/>
      </c>
      <c r="AB36" s="60" t="str">
        <f t="shared" si="51"/>
        <v/>
      </c>
      <c r="AC36" s="60" t="str">
        <f t="shared" si="1"/>
        <v/>
      </c>
      <c r="AD36" s="60" t="str">
        <f t="shared" si="52"/>
        <v/>
      </c>
      <c r="AE36" s="60" t="str">
        <f t="shared" si="53"/>
        <v/>
      </c>
      <c r="AF36" s="60" t="str">
        <f t="shared" si="54"/>
        <v/>
      </c>
      <c r="AG36" s="155" t="str">
        <f t="shared" si="55"/>
        <v/>
      </c>
      <c r="AH36" s="66" t="str">
        <f t="shared" si="2"/>
        <v/>
      </c>
      <c r="AI36" s="56">
        <f t="shared" si="3"/>
        <v>0</v>
      </c>
      <c r="AJ36" s="56">
        <f t="shared" si="4"/>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5"/>
        <v>#N/A</v>
      </c>
      <c r="AN36" s="56" t="e">
        <f t="shared" si="6"/>
        <v>#N/A</v>
      </c>
      <c r="AO36" s="56" t="e">
        <f t="shared" ca="1" si="56"/>
        <v>#NAME?</v>
      </c>
      <c r="AP36" s="192" t="str">
        <f t="shared" si="57"/>
        <v/>
      </c>
      <c r="AQ36" s="192" t="str">
        <f t="shared" si="58"/>
        <v/>
      </c>
      <c r="AR36" s="192" t="str">
        <f t="shared" si="59"/>
        <v/>
      </c>
      <c r="AS36" s="192" t="str">
        <f t="shared" si="60"/>
        <v/>
      </c>
      <c r="AT36" s="192" t="str">
        <f t="shared" si="61"/>
        <v/>
      </c>
      <c r="AU36" s="192" t="str">
        <f t="shared" si="62"/>
        <v/>
      </c>
      <c r="AV36" s="192" t="str">
        <f t="shared" si="63"/>
        <v/>
      </c>
      <c r="AW36" s="192" t="str">
        <f t="shared" si="64"/>
        <v/>
      </c>
      <c r="AX36" s="192" t="str">
        <f t="shared" si="65"/>
        <v/>
      </c>
      <c r="AY36" s="192" t="str">
        <f t="shared" si="66"/>
        <v/>
      </c>
      <c r="AZ36" s="66" t="str">
        <f t="shared" si="67"/>
        <v/>
      </c>
      <c r="BA36" s="56">
        <f t="shared" si="68"/>
        <v>0</v>
      </c>
      <c r="BB36" s="56">
        <f t="shared" si="69"/>
        <v>0</v>
      </c>
      <c r="BC36" s="56" t="e" cm="1">
        <f t="array" aca="1" ref="BC36" ca="1">_xlfn.IFS(BA36&lt;KKTP!$K$3,"perlu bimbingan dalam ",BA36&lt;=KKTP!$L$3,"baik dalam ",BA36&gt;KKTP!$L$3,"sangat baik dalam ")</f>
        <v>#NAME?</v>
      </c>
      <c r="BD36" s="56" t="e" cm="1">
        <f t="array" aca="1" ref="BD36" ca="1">_xlfn.IFS(BB36&lt;KKTP!$K$3,"perlu bimbingan dalam ",BB36&lt;=KKTP!$L$3,"baik dalam ",BB36&gt;KKTP!$L$3,"sangat baik dalam ")</f>
        <v>#NAME?</v>
      </c>
      <c r="BE36" s="56" t="e">
        <f t="shared" si="70"/>
        <v>#N/A</v>
      </c>
      <c r="BF36" s="56" t="e">
        <f t="shared" si="71"/>
        <v>#N/A</v>
      </c>
      <c r="BG36" s="56" t="e">
        <f t="shared" ca="1" si="72"/>
        <v>#NAME?</v>
      </c>
      <c r="BH36" s="192" t="str">
        <f t="shared" si="73"/>
        <v/>
      </c>
      <c r="BI36" s="192" t="str">
        <f t="shared" si="11"/>
        <v/>
      </c>
      <c r="BJ36" s="192" t="str">
        <f t="shared" si="12"/>
        <v/>
      </c>
      <c r="BK36" s="192" t="str">
        <f t="shared" si="13"/>
        <v/>
      </c>
      <c r="BL36" s="192" t="str">
        <f t="shared" si="14"/>
        <v/>
      </c>
      <c r="BM36" s="192" t="str">
        <f t="shared" si="15"/>
        <v/>
      </c>
      <c r="BN36" s="192" t="str">
        <f t="shared" si="16"/>
        <v/>
      </c>
      <c r="BO36" s="192" t="str">
        <f t="shared" si="17"/>
        <v/>
      </c>
      <c r="BP36" s="192" t="str">
        <f t="shared" si="18"/>
        <v/>
      </c>
      <c r="BQ36" s="192" t="str">
        <f t="shared" si="19"/>
        <v/>
      </c>
      <c r="BR36" s="66" t="str">
        <f t="shared" si="20"/>
        <v/>
      </c>
      <c r="BS36" s="56">
        <f t="shared" si="21"/>
        <v>0</v>
      </c>
      <c r="BT36" s="56">
        <f t="shared" si="22"/>
        <v>0</v>
      </c>
      <c r="BU36" s="56" t="e" cm="1">
        <f t="array" aca="1" ref="BU36" ca="1">_xlfn.IFS(BS36&lt;KKTP!$K$3,"perlu bimbingan dalam ",BS36&lt;=KKTP!$L$3,"baik dalam ",BS36&gt;KKTP!$L$3,"sangat baik dalam ")</f>
        <v>#NAME?</v>
      </c>
      <c r="BV36" s="56" t="e" cm="1">
        <f t="array" aca="1" ref="BV36" ca="1">_xlfn.IFS(BT36&lt;KKTP!$K$3,"perlu bimbingan dalam ",BT36&lt;=KKTP!$L$3,"baik dalam ",BT36&gt;KKTP!$L$3,"sangat baik dalam ")</f>
        <v>#NAME?</v>
      </c>
      <c r="BW36" s="56" t="e">
        <f t="shared" si="74"/>
        <v>#N/A</v>
      </c>
      <c r="BX36" s="56" t="e">
        <f t="shared" si="75"/>
        <v>#N/A</v>
      </c>
      <c r="BY36" s="56" t="e">
        <f t="shared" ca="1" si="76"/>
        <v>#NAME?</v>
      </c>
      <c r="BZ36" s="192" t="str">
        <f t="shared" si="77"/>
        <v/>
      </c>
      <c r="CA36" s="192" t="str">
        <f t="shared" si="23"/>
        <v/>
      </c>
      <c r="CB36" s="192" t="str">
        <f t="shared" si="24"/>
        <v/>
      </c>
      <c r="CC36" s="192" t="str">
        <f t="shared" si="25"/>
        <v/>
      </c>
      <c r="CD36" s="192" t="str">
        <f t="shared" si="26"/>
        <v/>
      </c>
      <c r="CE36" s="192" t="str">
        <f t="shared" si="27"/>
        <v/>
      </c>
      <c r="CF36" s="192" t="str">
        <f t="shared" si="28"/>
        <v/>
      </c>
      <c r="CG36" s="192" t="str">
        <f t="shared" si="29"/>
        <v/>
      </c>
      <c r="CH36" s="192" t="str">
        <f t="shared" si="30"/>
        <v/>
      </c>
      <c r="CI36" s="192" t="str">
        <f t="shared" si="31"/>
        <v/>
      </c>
      <c r="CJ36" s="66" t="str">
        <f t="shared" si="32"/>
        <v/>
      </c>
      <c r="CK36" s="56">
        <f t="shared" si="33"/>
        <v>0</v>
      </c>
      <c r="CL36" s="56">
        <f t="shared" si="34"/>
        <v>0</v>
      </c>
      <c r="CM36" s="56" t="e" cm="1">
        <f t="array" aca="1" ref="CM36" ca="1">_xlfn.IFS(CK36&lt;KKTP!$K$3,"perlu bimbingan dalam ",CK36&lt;=KKTP!$L$3,"baik dalam ",CK36&gt;KKTP!$L$3,"sangat baik dalam ")</f>
        <v>#NAME?</v>
      </c>
      <c r="CN36" s="56" t="e" cm="1">
        <f t="array" aca="1" ref="CN36" ca="1">_xlfn.IFS(CL36&lt;KKTP!$K$3,"perlu bimbingan dalam ",CL36&lt;=KKTP!$L$3,"baik dalam ",CL36&gt;KKTP!$L$3,"sangat baik dalam ")</f>
        <v>#NAME?</v>
      </c>
      <c r="CO36" s="56" t="e">
        <f t="shared" si="78"/>
        <v>#N/A</v>
      </c>
      <c r="CP36" s="56" t="e">
        <f t="shared" si="79"/>
        <v>#N/A</v>
      </c>
      <c r="CQ36" s="56" t="e">
        <f t="shared" ca="1" si="80"/>
        <v>#NAME?</v>
      </c>
      <c r="CR36" s="192" t="str">
        <f t="shared" si="81"/>
        <v/>
      </c>
      <c r="CS36" s="192" t="str">
        <f t="shared" si="35"/>
        <v/>
      </c>
      <c r="CT36" s="192" t="str">
        <f t="shared" si="36"/>
        <v/>
      </c>
      <c r="CU36" s="192" t="str">
        <f t="shared" si="37"/>
        <v/>
      </c>
      <c r="CV36" s="192" t="str">
        <f t="shared" si="38"/>
        <v/>
      </c>
      <c r="CW36" s="192" t="str">
        <f t="shared" si="39"/>
        <v/>
      </c>
      <c r="CX36" s="192" t="str">
        <f t="shared" si="40"/>
        <v/>
      </c>
      <c r="CY36" s="192" t="str">
        <f t="shared" si="41"/>
        <v/>
      </c>
      <c r="CZ36" s="192" t="str">
        <f t="shared" si="42"/>
        <v/>
      </c>
      <c r="DA36" s="192" t="str">
        <f t="shared" si="43"/>
        <v/>
      </c>
      <c r="DB36" s="66" t="str">
        <f t="shared" si="44"/>
        <v/>
      </c>
      <c r="DC36" s="56">
        <f t="shared" si="45"/>
        <v>0</v>
      </c>
      <c r="DD36" s="56">
        <f t="shared" si="46"/>
        <v>0</v>
      </c>
      <c r="DE36" s="56" t="e" cm="1">
        <f t="array" aca="1" ref="DE36" ca="1">_xlfn.IFS(DC36&lt;KKTP!$K$3,"perlu bimbingan dalam ",DC36&lt;=KKTP!$L$3,"baik dalam ",DC36&gt;KKTP!$L$3,"sangat baik dalam ")</f>
        <v>#NAME?</v>
      </c>
      <c r="DF36" s="56" t="e" cm="1">
        <f t="array" aca="1" ref="DF36" ca="1">_xlfn.IFS(DD36&lt;KKTP!$K$3,"perlu bimbingan dalam ",DD36&lt;=KKTP!$L$3,"baik dalam ",DD36&gt;KKTP!$L$3,"sangat baik dalam ")</f>
        <v>#NAME?</v>
      </c>
      <c r="DG36" s="56" t="e">
        <f t="shared" si="82"/>
        <v>#N/A</v>
      </c>
      <c r="DH36" s="56" t="e">
        <f t="shared" si="83"/>
        <v>#N/A</v>
      </c>
      <c r="DI36" s="56" t="e">
        <f t="shared" ca="1" si="84"/>
        <v>#NAME?</v>
      </c>
      <c r="DJ36" s="56" t="e" cm="1">
        <f t="array" ref="DJ36">_xlfn.IFS(DL36="Islam",1,DL36="Kristen",2,DL36="Katholik",3,DL36="Hindu",4,DL36="Budha",5)</f>
        <v>#N/A</v>
      </c>
      <c r="DK36" s="201" t="str" cm="1">
        <f t="array" aca="1" ref="DK36" ca="1">IFERROR(_xlfn.IFS(DJ36=1,AO36,DJ36=2,BG36,DJ36=3,BY36,DJ36=4,CQ36,DJ36=5,DI36),"")</f>
        <v/>
      </c>
      <c r="DL36" s="126">
        <f>IFERROR(SISWA!G39,"")</f>
        <v>0</v>
      </c>
    </row>
    <row r="37" spans="2:116" ht="15">
      <c r="B37" s="59">
        <v>33</v>
      </c>
      <c r="C37" s="126">
        <f>IFERROR(SISWA!C40,"")</f>
        <v>0</v>
      </c>
      <c r="D37" s="189" t="str">
        <f>IF('[1]nilai Pend Agama'!C40=0,"",'[1]nilai Pend Agama'!C40)</f>
        <v/>
      </c>
      <c r="E37" s="189" t="str">
        <f>IF('[1]nilai Pend Agama'!D40=0,"",'[1]nilai Pend Agama'!D40)</f>
        <v/>
      </c>
      <c r="F37" s="189" t="str">
        <f>IF('[1]nilai Pend Agama'!E40=0,"",'[1]nilai Pend Agama'!E40)</f>
        <v/>
      </c>
      <c r="G37" s="189" t="str">
        <f>IF('[1]nilai Pend Agama'!F40=0,"",'[1]nilai Pend Agama'!F40)</f>
        <v/>
      </c>
      <c r="H37" s="189" t="str">
        <f>IF('[1]nilai Pend Agama'!G40=0,"",'[1]nilai Pend Agama'!G40)</f>
        <v/>
      </c>
      <c r="I37" s="189" t="str">
        <f>IF('[1]nilai Pend Agama'!H40=0,"",'[1]nilai Pend Agama'!H40)</f>
        <v/>
      </c>
      <c r="J37" s="189" t="str">
        <f>IF('[1]nilai Pend Agama'!I40=0,"",'[1]nilai Pend Agama'!I40)</f>
        <v/>
      </c>
      <c r="K37" s="189" t="str">
        <f>IF('[1]nilai Pend Agama'!J40=0,"",'[1]nilai Pend Agama'!J40)</f>
        <v/>
      </c>
      <c r="L37" s="189" t="str">
        <f>IF('[1]nilai Pend Agama'!K40=0,"",'[1]nilai Pend Agama'!K40)</f>
        <v/>
      </c>
      <c r="M37" s="189" t="str">
        <f>IF('[1]nilai Pend Agama'!L40=0,"",'[1]nilai Pend Agama'!L40)</f>
        <v/>
      </c>
      <c r="N37" s="189" t="str">
        <f>IF('[1]nilai Pend Agama'!M40=0,"",'[1]nilai Pend Agama'!M40)</f>
        <v/>
      </c>
      <c r="O37" s="189" t="str">
        <f>IF('[1]nilai Pend Agama'!N40=0,"",'[1]nilai Pend Agama'!N40)</f>
        <v/>
      </c>
      <c r="P37" s="189" t="str">
        <f>IF('[1]nilai Pend Agama'!O40=0,"",'[1]nilai Pend Agama'!O40)</f>
        <v/>
      </c>
      <c r="Q37" s="189" t="str">
        <f>IF('[1]nilai Pend Agama'!P40=0,"",'[1]nilai Pend Agama'!P40)</f>
        <v/>
      </c>
      <c r="R37" s="189" t="str">
        <f>IF('[1]nilai Pend Agama'!Q40=0,"",'[1]nilai Pend Agama'!Q40)</f>
        <v/>
      </c>
      <c r="S37" s="189" t="str">
        <f>IF('[1]nilai Pend Agama'!R40=0,"",'[1]nilai Pend Agama'!R40)</f>
        <v/>
      </c>
      <c r="T37" s="189" t="str">
        <f>IF('[1]nilai Pend Agama'!S40=0,"",'[1]nilai Pend Agama'!S40)</f>
        <v/>
      </c>
      <c r="U37" s="189" t="str">
        <f>IF('[1]nilai Pend Agama'!T40=0,"",'[1]nilai Pend Agama'!T40)</f>
        <v/>
      </c>
      <c r="V37" s="189" t="str">
        <f>IF('[1]nilai Pend Agama'!U40=0,"",'[1]nilai Pend Agama'!U40)</f>
        <v/>
      </c>
      <c r="W37" s="189" t="str">
        <f>IF('[1]nilai Pend Agama'!V40=0,"",'[1]nilai Pend Agama'!V40)</f>
        <v/>
      </c>
      <c r="X37" s="60" t="str">
        <f t="shared" si="47"/>
        <v/>
      </c>
      <c r="Y37" s="60" t="str">
        <f t="shared" si="48"/>
        <v/>
      </c>
      <c r="Z37" s="60" t="str">
        <f t="shared" si="49"/>
        <v/>
      </c>
      <c r="AA37" s="60" t="str">
        <f t="shared" si="50"/>
        <v/>
      </c>
      <c r="AB37" s="60" t="str">
        <f t="shared" si="51"/>
        <v/>
      </c>
      <c r="AC37" s="60" t="str">
        <f t="shared" si="1"/>
        <v/>
      </c>
      <c r="AD37" s="60" t="str">
        <f t="shared" si="52"/>
        <v/>
      </c>
      <c r="AE37" s="60" t="str">
        <f t="shared" si="53"/>
        <v/>
      </c>
      <c r="AF37" s="60" t="str">
        <f t="shared" si="54"/>
        <v/>
      </c>
      <c r="AG37" s="155" t="str">
        <f t="shared" si="55"/>
        <v/>
      </c>
      <c r="AH37" s="66" t="str">
        <f t="shared" si="2"/>
        <v/>
      </c>
      <c r="AI37" s="56">
        <f t="shared" ref="AI37:AI54" si="85">MAX(X37:AG37)</f>
        <v>0</v>
      </c>
      <c r="AJ37" s="56">
        <f t="shared" ref="AJ37:AJ54" si="86">MIN(X37:AG37)</f>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ref="AM37:AM54" si="87">INDEX($X$4:$AG$4, MATCH(AI37, X37:AG37, 0))</f>
        <v>#N/A</v>
      </c>
      <c r="AN37" s="56" t="e">
        <f t="shared" ref="AN37:AN54" si="88">INDEX($X$4:$AG$4, MATCH(AJ37, X37:AG37, 0))</f>
        <v>#N/A</v>
      </c>
      <c r="AO37" s="56" t="e">
        <f t="shared" ca="1" si="56"/>
        <v>#NAME?</v>
      </c>
      <c r="AP37" s="192" t="str">
        <f t="shared" si="57"/>
        <v/>
      </c>
      <c r="AQ37" s="192" t="str">
        <f t="shared" si="58"/>
        <v/>
      </c>
      <c r="AR37" s="192" t="str">
        <f t="shared" si="59"/>
        <v/>
      </c>
      <c r="AS37" s="192" t="str">
        <f t="shared" si="60"/>
        <v/>
      </c>
      <c r="AT37" s="192" t="str">
        <f t="shared" si="61"/>
        <v/>
      </c>
      <c r="AU37" s="192" t="str">
        <f t="shared" si="62"/>
        <v/>
      </c>
      <c r="AV37" s="192" t="str">
        <f t="shared" si="63"/>
        <v/>
      </c>
      <c r="AW37" s="192" t="str">
        <f t="shared" si="64"/>
        <v/>
      </c>
      <c r="AX37" s="192" t="str">
        <f t="shared" si="65"/>
        <v/>
      </c>
      <c r="AY37" s="192" t="str">
        <f t="shared" si="66"/>
        <v/>
      </c>
      <c r="AZ37" s="66" t="str">
        <f t="shared" si="67"/>
        <v/>
      </c>
      <c r="BA37" s="56">
        <f t="shared" si="68"/>
        <v>0</v>
      </c>
      <c r="BB37" s="56">
        <f t="shared" si="69"/>
        <v>0</v>
      </c>
      <c r="BC37" s="56" t="e" cm="1">
        <f t="array" aca="1" ref="BC37" ca="1">_xlfn.IFS(BA37&lt;KKTP!$K$3,"perlu bimbingan dalam ",BA37&lt;=KKTP!$L$3,"baik dalam ",BA37&gt;KKTP!$L$3,"sangat baik dalam ")</f>
        <v>#NAME?</v>
      </c>
      <c r="BD37" s="56" t="e" cm="1">
        <f t="array" aca="1" ref="BD37" ca="1">_xlfn.IFS(BB37&lt;KKTP!$K$3,"perlu bimbingan dalam ",BB37&lt;=KKTP!$L$3,"baik dalam ",BB37&gt;KKTP!$L$3,"sangat baik dalam ")</f>
        <v>#NAME?</v>
      </c>
      <c r="BE37" s="56" t="e">
        <f t="shared" si="70"/>
        <v>#N/A</v>
      </c>
      <c r="BF37" s="56" t="e">
        <f t="shared" si="71"/>
        <v>#N/A</v>
      </c>
      <c r="BG37" s="56" t="e">
        <f t="shared" ca="1" si="72"/>
        <v>#NAME?</v>
      </c>
      <c r="BH37" s="192" t="str">
        <f t="shared" si="73"/>
        <v/>
      </c>
      <c r="BI37" s="192" t="str">
        <f t="shared" si="11"/>
        <v/>
      </c>
      <c r="BJ37" s="192" t="str">
        <f t="shared" si="12"/>
        <v/>
      </c>
      <c r="BK37" s="192" t="str">
        <f t="shared" si="13"/>
        <v/>
      </c>
      <c r="BL37" s="192" t="str">
        <f t="shared" si="14"/>
        <v/>
      </c>
      <c r="BM37" s="192" t="str">
        <f t="shared" si="15"/>
        <v/>
      </c>
      <c r="BN37" s="192" t="str">
        <f t="shared" si="16"/>
        <v/>
      </c>
      <c r="BO37" s="192" t="str">
        <f t="shared" si="17"/>
        <v/>
      </c>
      <c r="BP37" s="192" t="str">
        <f t="shared" si="18"/>
        <v/>
      </c>
      <c r="BQ37" s="192" t="str">
        <f t="shared" si="19"/>
        <v/>
      </c>
      <c r="BR37" s="66" t="str">
        <f t="shared" si="20"/>
        <v/>
      </c>
      <c r="BS37" s="56">
        <f t="shared" si="21"/>
        <v>0</v>
      </c>
      <c r="BT37" s="56">
        <f t="shared" si="22"/>
        <v>0</v>
      </c>
      <c r="BU37" s="56" t="e" cm="1">
        <f t="array" aca="1" ref="BU37" ca="1">_xlfn.IFS(BS37&lt;KKTP!$K$3,"perlu bimbingan dalam ",BS37&lt;=KKTP!$L$3,"baik dalam ",BS37&gt;KKTP!$L$3,"sangat baik dalam ")</f>
        <v>#NAME?</v>
      </c>
      <c r="BV37" s="56" t="e" cm="1">
        <f t="array" aca="1" ref="BV37" ca="1">_xlfn.IFS(BT37&lt;KKTP!$K$3,"perlu bimbingan dalam ",BT37&lt;=KKTP!$L$3,"baik dalam ",BT37&gt;KKTP!$L$3,"sangat baik dalam ")</f>
        <v>#NAME?</v>
      </c>
      <c r="BW37" s="56" t="e">
        <f t="shared" si="74"/>
        <v>#N/A</v>
      </c>
      <c r="BX37" s="56" t="e">
        <f t="shared" si="75"/>
        <v>#N/A</v>
      </c>
      <c r="BY37" s="56" t="e">
        <f t="shared" ca="1" si="76"/>
        <v>#NAME?</v>
      </c>
      <c r="BZ37" s="192" t="str">
        <f t="shared" si="77"/>
        <v/>
      </c>
      <c r="CA37" s="192" t="str">
        <f t="shared" si="23"/>
        <v/>
      </c>
      <c r="CB37" s="192" t="str">
        <f t="shared" si="24"/>
        <v/>
      </c>
      <c r="CC37" s="192" t="str">
        <f t="shared" si="25"/>
        <v/>
      </c>
      <c r="CD37" s="192" t="str">
        <f t="shared" si="26"/>
        <v/>
      </c>
      <c r="CE37" s="192" t="str">
        <f t="shared" si="27"/>
        <v/>
      </c>
      <c r="CF37" s="192" t="str">
        <f t="shared" si="28"/>
        <v/>
      </c>
      <c r="CG37" s="192" t="str">
        <f t="shared" si="29"/>
        <v/>
      </c>
      <c r="CH37" s="192" t="str">
        <f t="shared" si="30"/>
        <v/>
      </c>
      <c r="CI37" s="192" t="str">
        <f t="shared" si="31"/>
        <v/>
      </c>
      <c r="CJ37" s="66" t="str">
        <f t="shared" si="32"/>
        <v/>
      </c>
      <c r="CK37" s="56">
        <f t="shared" si="33"/>
        <v>0</v>
      </c>
      <c r="CL37" s="56">
        <f t="shared" si="34"/>
        <v>0</v>
      </c>
      <c r="CM37" s="56" t="e" cm="1">
        <f t="array" aca="1" ref="CM37" ca="1">_xlfn.IFS(CK37&lt;KKTP!$K$3,"perlu bimbingan dalam ",CK37&lt;=KKTP!$L$3,"baik dalam ",CK37&gt;KKTP!$L$3,"sangat baik dalam ")</f>
        <v>#NAME?</v>
      </c>
      <c r="CN37" s="56" t="e" cm="1">
        <f t="array" aca="1" ref="CN37" ca="1">_xlfn.IFS(CL37&lt;KKTP!$K$3,"perlu bimbingan dalam ",CL37&lt;=KKTP!$L$3,"baik dalam ",CL37&gt;KKTP!$L$3,"sangat baik dalam ")</f>
        <v>#NAME?</v>
      </c>
      <c r="CO37" s="56" t="e">
        <f t="shared" si="78"/>
        <v>#N/A</v>
      </c>
      <c r="CP37" s="56" t="e">
        <f t="shared" si="79"/>
        <v>#N/A</v>
      </c>
      <c r="CQ37" s="56" t="e">
        <f t="shared" ca="1" si="80"/>
        <v>#NAME?</v>
      </c>
      <c r="CR37" s="192" t="str">
        <f t="shared" si="81"/>
        <v/>
      </c>
      <c r="CS37" s="192" t="str">
        <f t="shared" si="35"/>
        <v/>
      </c>
      <c r="CT37" s="192" t="str">
        <f t="shared" si="36"/>
        <v/>
      </c>
      <c r="CU37" s="192" t="str">
        <f t="shared" si="37"/>
        <v/>
      </c>
      <c r="CV37" s="192" t="str">
        <f t="shared" si="38"/>
        <v/>
      </c>
      <c r="CW37" s="192" t="str">
        <f t="shared" si="39"/>
        <v/>
      </c>
      <c r="CX37" s="192" t="str">
        <f t="shared" si="40"/>
        <v/>
      </c>
      <c r="CY37" s="192" t="str">
        <f t="shared" si="41"/>
        <v/>
      </c>
      <c r="CZ37" s="192" t="str">
        <f t="shared" si="42"/>
        <v/>
      </c>
      <c r="DA37" s="192" t="str">
        <f t="shared" si="43"/>
        <v/>
      </c>
      <c r="DB37" s="66" t="str">
        <f t="shared" si="44"/>
        <v/>
      </c>
      <c r="DC37" s="56">
        <f t="shared" si="45"/>
        <v>0</v>
      </c>
      <c r="DD37" s="56">
        <f t="shared" si="46"/>
        <v>0</v>
      </c>
      <c r="DE37" s="56" t="e" cm="1">
        <f t="array" aca="1" ref="DE37" ca="1">_xlfn.IFS(DC37&lt;KKTP!$K$3,"perlu bimbingan dalam ",DC37&lt;=KKTP!$L$3,"baik dalam ",DC37&gt;KKTP!$L$3,"sangat baik dalam ")</f>
        <v>#NAME?</v>
      </c>
      <c r="DF37" s="56" t="e" cm="1">
        <f t="array" aca="1" ref="DF37" ca="1">_xlfn.IFS(DD37&lt;KKTP!$K$3,"perlu bimbingan dalam ",DD37&lt;=KKTP!$L$3,"baik dalam ",DD37&gt;KKTP!$L$3,"sangat baik dalam ")</f>
        <v>#NAME?</v>
      </c>
      <c r="DG37" s="56" t="e">
        <f t="shared" si="82"/>
        <v>#N/A</v>
      </c>
      <c r="DH37" s="56" t="e">
        <f t="shared" si="83"/>
        <v>#N/A</v>
      </c>
      <c r="DI37" s="56" t="e">
        <f t="shared" ca="1" si="84"/>
        <v>#NAME?</v>
      </c>
      <c r="DJ37" s="56" t="e" cm="1">
        <f t="array" ref="DJ37">_xlfn.IFS(DL37="Islam",1,DL37="Kristen",2,DL37="Katholik",3,DL37="Hindu",4,DL37="Budha",5)</f>
        <v>#N/A</v>
      </c>
      <c r="DK37" s="201" t="str" cm="1">
        <f t="array" aca="1" ref="DK37" ca="1">IFERROR(_xlfn.IFS(DJ37=1,AO37,DJ37=2,BG37,DJ37=3,BY37,DJ37=4,CQ37,DJ37=5,DI37),"")</f>
        <v/>
      </c>
      <c r="DL37" s="126">
        <f>IFERROR(SISWA!G40,"")</f>
        <v>0</v>
      </c>
    </row>
    <row r="38" spans="2:116" ht="15">
      <c r="B38" s="59">
        <v>34</v>
      </c>
      <c r="C38" s="126">
        <f>IFERROR(SISWA!C41,"")</f>
        <v>0</v>
      </c>
      <c r="D38" s="189" t="str">
        <f>IF('[1]nilai Pend Agama'!C41=0,"",'[1]nilai Pend Agama'!C41)</f>
        <v/>
      </c>
      <c r="E38" s="189" t="str">
        <f>IF('[1]nilai Pend Agama'!D41=0,"",'[1]nilai Pend Agama'!D41)</f>
        <v/>
      </c>
      <c r="F38" s="189" t="str">
        <f>IF('[1]nilai Pend Agama'!E41=0,"",'[1]nilai Pend Agama'!E41)</f>
        <v/>
      </c>
      <c r="G38" s="189" t="str">
        <f>IF('[1]nilai Pend Agama'!F41=0,"",'[1]nilai Pend Agama'!F41)</f>
        <v/>
      </c>
      <c r="H38" s="189" t="str">
        <f>IF('[1]nilai Pend Agama'!G41=0,"",'[1]nilai Pend Agama'!G41)</f>
        <v/>
      </c>
      <c r="I38" s="189" t="str">
        <f>IF('[1]nilai Pend Agama'!H41=0,"",'[1]nilai Pend Agama'!H41)</f>
        <v/>
      </c>
      <c r="J38" s="189" t="str">
        <f>IF('[1]nilai Pend Agama'!I41=0,"",'[1]nilai Pend Agama'!I41)</f>
        <v/>
      </c>
      <c r="K38" s="189" t="str">
        <f>IF('[1]nilai Pend Agama'!J41=0,"",'[1]nilai Pend Agama'!J41)</f>
        <v/>
      </c>
      <c r="L38" s="189" t="str">
        <f>IF('[1]nilai Pend Agama'!K41=0,"",'[1]nilai Pend Agama'!K41)</f>
        <v/>
      </c>
      <c r="M38" s="189" t="str">
        <f>IF('[1]nilai Pend Agama'!L41=0,"",'[1]nilai Pend Agama'!L41)</f>
        <v/>
      </c>
      <c r="N38" s="189" t="str">
        <f>IF('[1]nilai Pend Agama'!M41=0,"",'[1]nilai Pend Agama'!M41)</f>
        <v/>
      </c>
      <c r="O38" s="189" t="str">
        <f>IF('[1]nilai Pend Agama'!N41=0,"",'[1]nilai Pend Agama'!N41)</f>
        <v/>
      </c>
      <c r="P38" s="189" t="str">
        <f>IF('[1]nilai Pend Agama'!O41=0,"",'[1]nilai Pend Agama'!O41)</f>
        <v/>
      </c>
      <c r="Q38" s="189" t="str">
        <f>IF('[1]nilai Pend Agama'!P41=0,"",'[1]nilai Pend Agama'!P41)</f>
        <v/>
      </c>
      <c r="R38" s="189" t="str">
        <f>IF('[1]nilai Pend Agama'!Q41=0,"",'[1]nilai Pend Agama'!Q41)</f>
        <v/>
      </c>
      <c r="S38" s="189" t="str">
        <f>IF('[1]nilai Pend Agama'!R41=0,"",'[1]nilai Pend Agama'!R41)</f>
        <v/>
      </c>
      <c r="T38" s="189" t="str">
        <f>IF('[1]nilai Pend Agama'!S41=0,"",'[1]nilai Pend Agama'!S41)</f>
        <v/>
      </c>
      <c r="U38" s="189" t="str">
        <f>IF('[1]nilai Pend Agama'!T41=0,"",'[1]nilai Pend Agama'!T41)</f>
        <v/>
      </c>
      <c r="V38" s="189" t="str">
        <f>IF('[1]nilai Pend Agama'!U41=0,"",'[1]nilai Pend Agama'!U41)</f>
        <v/>
      </c>
      <c r="W38" s="189" t="str">
        <f>IF('[1]nilai Pend Agama'!V41=0,"",'[1]nilai Pend Agama'!V41)</f>
        <v/>
      </c>
      <c r="X38" s="60" t="str">
        <f t="shared" si="47"/>
        <v/>
      </c>
      <c r="Y38" s="60" t="str">
        <f t="shared" si="48"/>
        <v/>
      </c>
      <c r="Z38" s="60" t="str">
        <f t="shared" si="49"/>
        <v/>
      </c>
      <c r="AA38" s="60" t="str">
        <f t="shared" si="50"/>
        <v/>
      </c>
      <c r="AB38" s="60" t="str">
        <f t="shared" si="51"/>
        <v/>
      </c>
      <c r="AC38" s="60" t="str">
        <f t="shared" si="1"/>
        <v/>
      </c>
      <c r="AD38" s="60" t="str">
        <f t="shared" si="52"/>
        <v/>
      </c>
      <c r="AE38" s="60" t="str">
        <f t="shared" si="53"/>
        <v/>
      </c>
      <c r="AF38" s="60" t="str">
        <f t="shared" si="54"/>
        <v/>
      </c>
      <c r="AG38" s="155" t="str">
        <f t="shared" si="55"/>
        <v/>
      </c>
      <c r="AH38" s="66" t="str">
        <f t="shared" si="2"/>
        <v/>
      </c>
      <c r="AI38" s="56">
        <f t="shared" si="85"/>
        <v>0</v>
      </c>
      <c r="AJ38" s="56">
        <f t="shared" si="86"/>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87"/>
        <v>#N/A</v>
      </c>
      <c r="AN38" s="56" t="e">
        <f t="shared" si="88"/>
        <v>#N/A</v>
      </c>
      <c r="AO38" s="56" t="e">
        <f t="shared" ca="1" si="56"/>
        <v>#NAME?</v>
      </c>
      <c r="AP38" s="192" t="str">
        <f t="shared" si="57"/>
        <v/>
      </c>
      <c r="AQ38" s="192" t="str">
        <f t="shared" ref="AQ38:AQ54" si="89">Y38</f>
        <v/>
      </c>
      <c r="AR38" s="192" t="str">
        <f t="shared" ref="AR38:AR54" si="90">Z38</f>
        <v/>
      </c>
      <c r="AS38" s="192" t="str">
        <f t="shared" ref="AS38:AS54" si="91">AA38</f>
        <v/>
      </c>
      <c r="AT38" s="192" t="str">
        <f t="shared" ref="AT38:AT54" si="92">AB38</f>
        <v/>
      </c>
      <c r="AU38" s="192" t="str">
        <f t="shared" ref="AU38:AU54" si="93">AC38</f>
        <v/>
      </c>
      <c r="AV38" s="192" t="str">
        <f t="shared" ref="AV38:AV54" si="94">AD38</f>
        <v/>
      </c>
      <c r="AW38" s="192" t="str">
        <f t="shared" ref="AW38:AW54" si="95">AE38</f>
        <v/>
      </c>
      <c r="AX38" s="192" t="str">
        <f t="shared" ref="AX38:AX54" si="96">AF38</f>
        <v/>
      </c>
      <c r="AY38" s="192" t="str">
        <f t="shared" ref="AY38:AY54" si="97">AG38</f>
        <v/>
      </c>
      <c r="AZ38" s="66" t="str">
        <f t="shared" si="67"/>
        <v/>
      </c>
      <c r="BA38" s="56">
        <f t="shared" si="68"/>
        <v>0</v>
      </c>
      <c r="BB38" s="56">
        <f t="shared" si="69"/>
        <v>0</v>
      </c>
      <c r="BC38" s="56" t="e" cm="1">
        <f t="array" aca="1" ref="BC38" ca="1">_xlfn.IFS(BA38&lt;KKTP!$K$3,"perlu bimbingan dalam ",BA38&lt;=KKTP!$L$3,"baik dalam ",BA38&gt;KKTP!$L$3,"sangat baik dalam ")</f>
        <v>#NAME?</v>
      </c>
      <c r="BD38" s="56" t="e" cm="1">
        <f t="array" aca="1" ref="BD38" ca="1">_xlfn.IFS(BB38&lt;KKTP!$K$3,"perlu bimbingan dalam ",BB38&lt;=KKTP!$L$3,"baik dalam ",BB38&gt;KKTP!$L$3,"sangat baik dalam ")</f>
        <v>#NAME?</v>
      </c>
      <c r="BE38" s="56" t="e">
        <f t="shared" si="70"/>
        <v>#N/A</v>
      </c>
      <c r="BF38" s="56" t="e">
        <f t="shared" si="71"/>
        <v>#N/A</v>
      </c>
      <c r="BG38" s="56" t="e">
        <f t="shared" ca="1" si="72"/>
        <v>#NAME?</v>
      </c>
      <c r="BH38" s="192" t="str">
        <f t="shared" si="73"/>
        <v/>
      </c>
      <c r="BI38" s="192" t="str">
        <f t="shared" si="11"/>
        <v/>
      </c>
      <c r="BJ38" s="192" t="str">
        <f t="shared" si="12"/>
        <v/>
      </c>
      <c r="BK38" s="192" t="str">
        <f t="shared" si="13"/>
        <v/>
      </c>
      <c r="BL38" s="192" t="str">
        <f t="shared" si="14"/>
        <v/>
      </c>
      <c r="BM38" s="192" t="str">
        <f t="shared" si="15"/>
        <v/>
      </c>
      <c r="BN38" s="192" t="str">
        <f t="shared" si="16"/>
        <v/>
      </c>
      <c r="BO38" s="192" t="str">
        <f t="shared" si="17"/>
        <v/>
      </c>
      <c r="BP38" s="192" t="str">
        <f t="shared" si="18"/>
        <v/>
      </c>
      <c r="BQ38" s="192" t="str">
        <f t="shared" si="19"/>
        <v/>
      </c>
      <c r="BR38" s="66" t="str">
        <f t="shared" si="20"/>
        <v/>
      </c>
      <c r="BS38" s="56">
        <f t="shared" si="21"/>
        <v>0</v>
      </c>
      <c r="BT38" s="56">
        <f t="shared" si="22"/>
        <v>0</v>
      </c>
      <c r="BU38" s="56" t="e" cm="1">
        <f t="array" aca="1" ref="BU38" ca="1">_xlfn.IFS(BS38&lt;KKTP!$K$3,"perlu bimbingan dalam ",BS38&lt;=KKTP!$L$3,"baik dalam ",BS38&gt;KKTP!$L$3,"sangat baik dalam ")</f>
        <v>#NAME?</v>
      </c>
      <c r="BV38" s="56" t="e" cm="1">
        <f t="array" aca="1" ref="BV38" ca="1">_xlfn.IFS(BT38&lt;KKTP!$K$3,"perlu bimbingan dalam ",BT38&lt;=KKTP!$L$3,"baik dalam ",BT38&gt;KKTP!$L$3,"sangat baik dalam ")</f>
        <v>#NAME?</v>
      </c>
      <c r="BW38" s="56" t="e">
        <f t="shared" si="74"/>
        <v>#N/A</v>
      </c>
      <c r="BX38" s="56" t="e">
        <f t="shared" si="75"/>
        <v>#N/A</v>
      </c>
      <c r="BY38" s="56" t="e">
        <f t="shared" ca="1" si="76"/>
        <v>#NAME?</v>
      </c>
      <c r="BZ38" s="192" t="str">
        <f t="shared" si="77"/>
        <v/>
      </c>
      <c r="CA38" s="192" t="str">
        <f t="shared" si="23"/>
        <v/>
      </c>
      <c r="CB38" s="192" t="str">
        <f t="shared" si="24"/>
        <v/>
      </c>
      <c r="CC38" s="192" t="str">
        <f t="shared" si="25"/>
        <v/>
      </c>
      <c r="CD38" s="192" t="str">
        <f t="shared" si="26"/>
        <v/>
      </c>
      <c r="CE38" s="192" t="str">
        <f t="shared" si="27"/>
        <v/>
      </c>
      <c r="CF38" s="192" t="str">
        <f t="shared" si="28"/>
        <v/>
      </c>
      <c r="CG38" s="192" t="str">
        <f t="shared" si="29"/>
        <v/>
      </c>
      <c r="CH38" s="192" t="str">
        <f t="shared" si="30"/>
        <v/>
      </c>
      <c r="CI38" s="192" t="str">
        <f t="shared" si="31"/>
        <v/>
      </c>
      <c r="CJ38" s="66" t="str">
        <f t="shared" si="32"/>
        <v/>
      </c>
      <c r="CK38" s="56">
        <f t="shared" si="33"/>
        <v>0</v>
      </c>
      <c r="CL38" s="56">
        <f t="shared" si="34"/>
        <v>0</v>
      </c>
      <c r="CM38" s="56" t="e" cm="1">
        <f t="array" aca="1" ref="CM38" ca="1">_xlfn.IFS(CK38&lt;KKTP!$K$3,"perlu bimbingan dalam ",CK38&lt;=KKTP!$L$3,"baik dalam ",CK38&gt;KKTP!$L$3,"sangat baik dalam ")</f>
        <v>#NAME?</v>
      </c>
      <c r="CN38" s="56" t="e" cm="1">
        <f t="array" aca="1" ref="CN38" ca="1">_xlfn.IFS(CL38&lt;KKTP!$K$3,"perlu bimbingan dalam ",CL38&lt;=KKTP!$L$3,"baik dalam ",CL38&gt;KKTP!$L$3,"sangat baik dalam ")</f>
        <v>#NAME?</v>
      </c>
      <c r="CO38" s="56" t="e">
        <f t="shared" si="78"/>
        <v>#N/A</v>
      </c>
      <c r="CP38" s="56" t="e">
        <f t="shared" si="79"/>
        <v>#N/A</v>
      </c>
      <c r="CQ38" s="56" t="e">
        <f t="shared" ca="1" si="80"/>
        <v>#NAME?</v>
      </c>
      <c r="CR38" s="192" t="str">
        <f t="shared" si="81"/>
        <v/>
      </c>
      <c r="CS38" s="192" t="str">
        <f t="shared" si="35"/>
        <v/>
      </c>
      <c r="CT38" s="192" t="str">
        <f t="shared" si="36"/>
        <v/>
      </c>
      <c r="CU38" s="192" t="str">
        <f t="shared" si="37"/>
        <v/>
      </c>
      <c r="CV38" s="192" t="str">
        <f t="shared" si="38"/>
        <v/>
      </c>
      <c r="CW38" s="192" t="str">
        <f t="shared" si="39"/>
        <v/>
      </c>
      <c r="CX38" s="192" t="str">
        <f t="shared" si="40"/>
        <v/>
      </c>
      <c r="CY38" s="192" t="str">
        <f t="shared" si="41"/>
        <v/>
      </c>
      <c r="CZ38" s="192" t="str">
        <f t="shared" si="42"/>
        <v/>
      </c>
      <c r="DA38" s="192" t="str">
        <f t="shared" si="43"/>
        <v/>
      </c>
      <c r="DB38" s="66" t="str">
        <f t="shared" si="44"/>
        <v/>
      </c>
      <c r="DC38" s="56">
        <f t="shared" si="45"/>
        <v>0</v>
      </c>
      <c r="DD38" s="56">
        <f t="shared" si="46"/>
        <v>0</v>
      </c>
      <c r="DE38" s="56" t="e" cm="1">
        <f t="array" aca="1" ref="DE38" ca="1">_xlfn.IFS(DC38&lt;KKTP!$K$3,"perlu bimbingan dalam ",DC38&lt;=KKTP!$L$3,"baik dalam ",DC38&gt;KKTP!$L$3,"sangat baik dalam ")</f>
        <v>#NAME?</v>
      </c>
      <c r="DF38" s="56" t="e" cm="1">
        <f t="array" aca="1" ref="DF38" ca="1">_xlfn.IFS(DD38&lt;KKTP!$K$3,"perlu bimbingan dalam ",DD38&lt;=KKTP!$L$3,"baik dalam ",DD38&gt;KKTP!$L$3,"sangat baik dalam ")</f>
        <v>#NAME?</v>
      </c>
      <c r="DG38" s="56" t="e">
        <f t="shared" si="82"/>
        <v>#N/A</v>
      </c>
      <c r="DH38" s="56" t="e">
        <f t="shared" si="83"/>
        <v>#N/A</v>
      </c>
      <c r="DI38" s="56" t="e">
        <f t="shared" ca="1" si="84"/>
        <v>#NAME?</v>
      </c>
      <c r="DJ38" s="56" t="e" cm="1">
        <f t="array" ref="DJ38">_xlfn.IFS(DL38="Islam",1,DL38="Kristen",2,DL38="Katholik",3,DL38="Hindu",4,DL38="Budha",5)</f>
        <v>#N/A</v>
      </c>
      <c r="DK38" s="201" t="str" cm="1">
        <f t="array" aca="1" ref="DK38" ca="1">IFERROR(_xlfn.IFS(DJ38=1,AO38,DJ38=2,BG38,DJ38=3,BY38,DJ38=4,CQ38,DJ38=5,DI38),"")</f>
        <v/>
      </c>
      <c r="DL38" s="126">
        <f>IFERROR(SISWA!G41,"")</f>
        <v>0</v>
      </c>
    </row>
    <row r="39" spans="2:116" ht="15.75" thickBot="1">
      <c r="B39" s="59">
        <v>35</v>
      </c>
      <c r="C39" s="126">
        <f>IFERROR(SISWA!C42,"")</f>
        <v>0</v>
      </c>
      <c r="D39" s="189" t="str">
        <f>IF('[1]nilai Pend Agama'!C42=0,"",'[1]nilai Pend Agama'!C42)</f>
        <v/>
      </c>
      <c r="E39" s="189" t="str">
        <f>IF('[1]nilai Pend Agama'!D42=0,"",'[1]nilai Pend Agama'!D42)</f>
        <v/>
      </c>
      <c r="F39" s="189" t="str">
        <f>IF('[1]nilai Pend Agama'!E42=0,"",'[1]nilai Pend Agama'!E42)</f>
        <v/>
      </c>
      <c r="G39" s="189" t="str">
        <f>IF('[1]nilai Pend Agama'!F42=0,"",'[1]nilai Pend Agama'!F42)</f>
        <v/>
      </c>
      <c r="H39" s="189" t="str">
        <f>IF('[1]nilai Pend Agama'!G42=0,"",'[1]nilai Pend Agama'!G42)</f>
        <v/>
      </c>
      <c r="I39" s="189" t="str">
        <f>IF('[1]nilai Pend Agama'!H42=0,"",'[1]nilai Pend Agama'!H42)</f>
        <v/>
      </c>
      <c r="J39" s="189" t="str">
        <f>IF('[1]nilai Pend Agama'!I42=0,"",'[1]nilai Pend Agama'!I42)</f>
        <v/>
      </c>
      <c r="K39" s="189" t="str">
        <f>IF('[1]nilai Pend Agama'!J42=0,"",'[1]nilai Pend Agama'!J42)</f>
        <v/>
      </c>
      <c r="L39" s="189" t="str">
        <f>IF('[1]nilai Pend Agama'!K42=0,"",'[1]nilai Pend Agama'!K42)</f>
        <v/>
      </c>
      <c r="M39" s="189" t="str">
        <f>IF('[1]nilai Pend Agama'!L42=0,"",'[1]nilai Pend Agama'!L42)</f>
        <v/>
      </c>
      <c r="N39" s="189" t="str">
        <f>IF('[1]nilai Pend Agama'!M42=0,"",'[1]nilai Pend Agama'!M42)</f>
        <v/>
      </c>
      <c r="O39" s="189" t="str">
        <f>IF('[1]nilai Pend Agama'!N42=0,"",'[1]nilai Pend Agama'!N42)</f>
        <v/>
      </c>
      <c r="P39" s="189" t="str">
        <f>IF('[1]nilai Pend Agama'!O42=0,"",'[1]nilai Pend Agama'!O42)</f>
        <v/>
      </c>
      <c r="Q39" s="189" t="str">
        <f>IF('[1]nilai Pend Agama'!P42=0,"",'[1]nilai Pend Agama'!P42)</f>
        <v/>
      </c>
      <c r="R39" s="189" t="str">
        <f>IF('[1]nilai Pend Agama'!Q42=0,"",'[1]nilai Pend Agama'!Q42)</f>
        <v/>
      </c>
      <c r="S39" s="189" t="str">
        <f>IF('[1]nilai Pend Agama'!R42=0,"",'[1]nilai Pend Agama'!R42)</f>
        <v/>
      </c>
      <c r="T39" s="189" t="str">
        <f>IF('[1]nilai Pend Agama'!S42=0,"",'[1]nilai Pend Agama'!S42)</f>
        <v/>
      </c>
      <c r="U39" s="189" t="str">
        <f>IF('[1]nilai Pend Agama'!T42=0,"",'[1]nilai Pend Agama'!T42)</f>
        <v/>
      </c>
      <c r="V39" s="189" t="str">
        <f>IF('[1]nilai Pend Agama'!U42=0,"",'[1]nilai Pend Agama'!U42)</f>
        <v/>
      </c>
      <c r="W39" s="189" t="str">
        <f>IF('[1]nilai Pend Agama'!V42=0,"",'[1]nilai Pend Agama'!V42)</f>
        <v/>
      </c>
      <c r="X39" s="60" t="str">
        <f t="shared" si="47"/>
        <v/>
      </c>
      <c r="Y39" s="60" t="str">
        <f t="shared" si="48"/>
        <v/>
      </c>
      <c r="Z39" s="60" t="str">
        <f t="shared" si="49"/>
        <v/>
      </c>
      <c r="AA39" s="60" t="str">
        <f t="shared" si="50"/>
        <v/>
      </c>
      <c r="AB39" s="60" t="str">
        <f t="shared" si="51"/>
        <v/>
      </c>
      <c r="AC39" s="60" t="str">
        <f t="shared" si="1"/>
        <v/>
      </c>
      <c r="AD39" s="60" t="str">
        <f t="shared" si="52"/>
        <v/>
      </c>
      <c r="AE39" s="60" t="str">
        <f t="shared" si="53"/>
        <v/>
      </c>
      <c r="AF39" s="60" t="str">
        <f t="shared" si="54"/>
        <v/>
      </c>
      <c r="AG39" s="155" t="str">
        <f t="shared" si="55"/>
        <v/>
      </c>
      <c r="AH39" s="66" t="str">
        <f t="shared" si="2"/>
        <v/>
      </c>
      <c r="AI39" s="56">
        <f t="shared" si="85"/>
        <v>0</v>
      </c>
      <c r="AJ39" s="56">
        <f t="shared" si="86"/>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87"/>
        <v>#N/A</v>
      </c>
      <c r="AN39" s="56" t="e">
        <f t="shared" si="88"/>
        <v>#N/A</v>
      </c>
      <c r="AO39" s="56" t="e">
        <f t="shared" ca="1" si="56"/>
        <v>#NAME?</v>
      </c>
      <c r="AP39" s="192" t="str">
        <f t="shared" si="57"/>
        <v/>
      </c>
      <c r="AQ39" s="192" t="str">
        <f t="shared" si="89"/>
        <v/>
      </c>
      <c r="AR39" s="192" t="str">
        <f t="shared" si="90"/>
        <v/>
      </c>
      <c r="AS39" s="192" t="str">
        <f t="shared" si="91"/>
        <v/>
      </c>
      <c r="AT39" s="192" t="str">
        <f t="shared" si="92"/>
        <v/>
      </c>
      <c r="AU39" s="192" t="str">
        <f t="shared" si="93"/>
        <v/>
      </c>
      <c r="AV39" s="192" t="str">
        <f t="shared" si="94"/>
        <v/>
      </c>
      <c r="AW39" s="192" t="str">
        <f t="shared" si="95"/>
        <v/>
      </c>
      <c r="AX39" s="192" t="str">
        <f t="shared" si="96"/>
        <v/>
      </c>
      <c r="AY39" s="192" t="str">
        <f t="shared" si="97"/>
        <v/>
      </c>
      <c r="AZ39" s="66" t="str">
        <f t="shared" si="67"/>
        <v/>
      </c>
      <c r="BA39" s="56">
        <f t="shared" si="68"/>
        <v>0</v>
      </c>
      <c r="BB39" s="56">
        <f t="shared" si="69"/>
        <v>0</v>
      </c>
      <c r="BC39" s="56" t="e" cm="1">
        <f t="array" aca="1" ref="BC39" ca="1">_xlfn.IFS(BA39&lt;KKTP!$K$3,"perlu bimbingan dalam ",BA39&lt;=KKTP!$L$3,"baik dalam ",BA39&gt;KKTP!$L$3,"sangat baik dalam ")</f>
        <v>#NAME?</v>
      </c>
      <c r="BD39" s="56" t="e" cm="1">
        <f t="array" aca="1" ref="BD39" ca="1">_xlfn.IFS(BB39&lt;KKTP!$K$3,"perlu bimbingan dalam ",BB39&lt;=KKTP!$L$3,"baik dalam ",BB39&gt;KKTP!$L$3,"sangat baik dalam ")</f>
        <v>#NAME?</v>
      </c>
      <c r="BE39" s="56" t="e">
        <f t="shared" si="70"/>
        <v>#N/A</v>
      </c>
      <c r="BF39" s="56" t="e">
        <f t="shared" si="71"/>
        <v>#N/A</v>
      </c>
      <c r="BG39" s="56" t="e">
        <f t="shared" ca="1" si="72"/>
        <v>#NAME?</v>
      </c>
      <c r="BH39" s="192" t="str">
        <f t="shared" si="73"/>
        <v/>
      </c>
      <c r="BI39" s="192" t="str">
        <f t="shared" si="11"/>
        <v/>
      </c>
      <c r="BJ39" s="192" t="str">
        <f t="shared" si="12"/>
        <v/>
      </c>
      <c r="BK39" s="192" t="str">
        <f t="shared" si="13"/>
        <v/>
      </c>
      <c r="BL39" s="192" t="str">
        <f t="shared" si="14"/>
        <v/>
      </c>
      <c r="BM39" s="192" t="str">
        <f t="shared" si="15"/>
        <v/>
      </c>
      <c r="BN39" s="192" t="str">
        <f t="shared" si="16"/>
        <v/>
      </c>
      <c r="BO39" s="192" t="str">
        <f t="shared" si="17"/>
        <v/>
      </c>
      <c r="BP39" s="192" t="str">
        <f t="shared" si="18"/>
        <v/>
      </c>
      <c r="BQ39" s="192" t="str">
        <f t="shared" si="19"/>
        <v/>
      </c>
      <c r="BR39" s="66" t="str">
        <f t="shared" si="20"/>
        <v/>
      </c>
      <c r="BS39" s="56">
        <f t="shared" si="21"/>
        <v>0</v>
      </c>
      <c r="BT39" s="56">
        <f t="shared" si="22"/>
        <v>0</v>
      </c>
      <c r="BU39" s="56" t="e" cm="1">
        <f t="array" aca="1" ref="BU39" ca="1">_xlfn.IFS(BS39&lt;KKTP!$K$3,"perlu bimbingan dalam ",BS39&lt;=KKTP!$L$3,"baik dalam ",BS39&gt;KKTP!$L$3,"sangat baik dalam ")</f>
        <v>#NAME?</v>
      </c>
      <c r="BV39" s="56" t="e" cm="1">
        <f t="array" aca="1" ref="BV39" ca="1">_xlfn.IFS(BT39&lt;KKTP!$K$3,"perlu bimbingan dalam ",BT39&lt;=KKTP!$L$3,"baik dalam ",BT39&gt;KKTP!$L$3,"sangat baik dalam ")</f>
        <v>#NAME?</v>
      </c>
      <c r="BW39" s="56" t="e">
        <f t="shared" si="74"/>
        <v>#N/A</v>
      </c>
      <c r="BX39" s="56" t="e">
        <f t="shared" si="75"/>
        <v>#N/A</v>
      </c>
      <c r="BY39" s="56" t="e">
        <f t="shared" ca="1" si="76"/>
        <v>#NAME?</v>
      </c>
      <c r="BZ39" s="192" t="str">
        <f t="shared" si="77"/>
        <v/>
      </c>
      <c r="CA39" s="192" t="str">
        <f t="shared" si="23"/>
        <v/>
      </c>
      <c r="CB39" s="192" t="str">
        <f t="shared" si="24"/>
        <v/>
      </c>
      <c r="CC39" s="192" t="str">
        <f t="shared" si="25"/>
        <v/>
      </c>
      <c r="CD39" s="192" t="str">
        <f t="shared" si="26"/>
        <v/>
      </c>
      <c r="CE39" s="192" t="str">
        <f t="shared" si="27"/>
        <v/>
      </c>
      <c r="CF39" s="192" t="str">
        <f t="shared" si="28"/>
        <v/>
      </c>
      <c r="CG39" s="192" t="str">
        <f t="shared" si="29"/>
        <v/>
      </c>
      <c r="CH39" s="192" t="str">
        <f t="shared" si="30"/>
        <v/>
      </c>
      <c r="CI39" s="192" t="str">
        <f t="shared" si="31"/>
        <v/>
      </c>
      <c r="CJ39" s="66" t="str">
        <f t="shared" si="32"/>
        <v/>
      </c>
      <c r="CK39" s="56">
        <f t="shared" si="33"/>
        <v>0</v>
      </c>
      <c r="CL39" s="56">
        <f t="shared" si="34"/>
        <v>0</v>
      </c>
      <c r="CM39" s="56" t="e" cm="1">
        <f t="array" aca="1" ref="CM39" ca="1">_xlfn.IFS(CK39&lt;KKTP!$K$3,"perlu bimbingan dalam ",CK39&lt;=KKTP!$L$3,"baik dalam ",CK39&gt;KKTP!$L$3,"sangat baik dalam ")</f>
        <v>#NAME?</v>
      </c>
      <c r="CN39" s="56" t="e" cm="1">
        <f t="array" aca="1" ref="CN39" ca="1">_xlfn.IFS(CL39&lt;KKTP!$K$3,"perlu bimbingan dalam ",CL39&lt;=KKTP!$L$3,"baik dalam ",CL39&gt;KKTP!$L$3,"sangat baik dalam ")</f>
        <v>#NAME?</v>
      </c>
      <c r="CO39" s="56" t="e">
        <f t="shared" si="78"/>
        <v>#N/A</v>
      </c>
      <c r="CP39" s="56" t="e">
        <f t="shared" si="79"/>
        <v>#N/A</v>
      </c>
      <c r="CQ39" s="56" t="e">
        <f t="shared" ca="1" si="80"/>
        <v>#NAME?</v>
      </c>
      <c r="CR39" s="192" t="str">
        <f t="shared" si="81"/>
        <v/>
      </c>
      <c r="CS39" s="192" t="str">
        <f t="shared" si="35"/>
        <v/>
      </c>
      <c r="CT39" s="192" t="str">
        <f t="shared" si="36"/>
        <v/>
      </c>
      <c r="CU39" s="192" t="str">
        <f t="shared" si="37"/>
        <v/>
      </c>
      <c r="CV39" s="192" t="str">
        <f t="shared" si="38"/>
        <v/>
      </c>
      <c r="CW39" s="192" t="str">
        <f t="shared" si="39"/>
        <v/>
      </c>
      <c r="CX39" s="192" t="str">
        <f t="shared" si="40"/>
        <v/>
      </c>
      <c r="CY39" s="192" t="str">
        <f t="shared" si="41"/>
        <v/>
      </c>
      <c r="CZ39" s="192" t="str">
        <f t="shared" si="42"/>
        <v/>
      </c>
      <c r="DA39" s="192" t="str">
        <f t="shared" si="43"/>
        <v/>
      </c>
      <c r="DB39" s="66" t="str">
        <f t="shared" si="44"/>
        <v/>
      </c>
      <c r="DC39" s="56">
        <f t="shared" si="45"/>
        <v>0</v>
      </c>
      <c r="DD39" s="56">
        <f t="shared" si="46"/>
        <v>0</v>
      </c>
      <c r="DE39" s="56" t="e" cm="1">
        <f t="array" aca="1" ref="DE39" ca="1">_xlfn.IFS(DC39&lt;KKTP!$K$3,"perlu bimbingan dalam ",DC39&lt;=KKTP!$L$3,"baik dalam ",DC39&gt;KKTP!$L$3,"sangat baik dalam ")</f>
        <v>#NAME?</v>
      </c>
      <c r="DF39" s="56" t="e" cm="1">
        <f t="array" aca="1" ref="DF39" ca="1">_xlfn.IFS(DD39&lt;KKTP!$K$3,"perlu bimbingan dalam ",DD39&lt;=KKTP!$L$3,"baik dalam ",DD39&gt;KKTP!$L$3,"sangat baik dalam ")</f>
        <v>#NAME?</v>
      </c>
      <c r="DG39" s="56" t="e">
        <f t="shared" si="82"/>
        <v>#N/A</v>
      </c>
      <c r="DH39" s="56" t="e">
        <f t="shared" si="83"/>
        <v>#N/A</v>
      </c>
      <c r="DI39" s="56" t="e">
        <f t="shared" ca="1" si="84"/>
        <v>#NAME?</v>
      </c>
      <c r="DJ39" s="56" t="e" cm="1">
        <f t="array" ref="DJ39">_xlfn.IFS(DL39="Islam",1,DL39="Kristen",2,DL39="Katholik",3,DL39="Hindu",4,DL39="Budha",5)</f>
        <v>#N/A</v>
      </c>
      <c r="DK39" s="201" t="str" cm="1">
        <f t="array" aca="1" ref="DK39" ca="1">IFERROR(_xlfn.IFS(DJ39=1,AO39,DJ39=2,BG39,DJ39=3,BY39,DJ39=4,CQ39,DJ39=5,DI39),"")</f>
        <v/>
      </c>
      <c r="DL39" s="126">
        <f>IFERROR(SISWA!G42,"")</f>
        <v>0</v>
      </c>
    </row>
    <row r="40" spans="2:116" ht="15" hidden="1">
      <c r="B40" s="59">
        <v>36</v>
      </c>
      <c r="C40" s="126">
        <f>IFERROR(SISWA!C43,"")</f>
        <v>0</v>
      </c>
      <c r="D40" s="189" t="str">
        <f>IF('[1]nilai Pend Agama'!C43=0,"",'[1]nilai Pend Agama'!C43)</f>
        <v/>
      </c>
      <c r="E40" s="189" t="str">
        <f>IF('[1]nilai Pend Agama'!D43=0,"",'[1]nilai Pend Agama'!D43)</f>
        <v/>
      </c>
      <c r="F40" s="189" t="str">
        <f>IF('[1]nilai Pend Agama'!E43=0,"",'[1]nilai Pend Agama'!E43)</f>
        <v/>
      </c>
      <c r="G40" s="189" t="str">
        <f>IF('[1]nilai Pend Agama'!F43=0,"",'[1]nilai Pend Agama'!F43)</f>
        <v/>
      </c>
      <c r="H40" s="189" t="str">
        <f>IF('[1]nilai Pend Agama'!G43=0,"",'[1]nilai Pend Agama'!G43)</f>
        <v/>
      </c>
      <c r="I40" s="189" t="str">
        <f>IF('[1]nilai Pend Agama'!H43=0,"",'[1]nilai Pend Agama'!H43)</f>
        <v/>
      </c>
      <c r="J40" s="189" t="str">
        <f>IF('[1]nilai Pend Agama'!I43=0,"",'[1]nilai Pend Agama'!I43)</f>
        <v/>
      </c>
      <c r="K40" s="189" t="str">
        <f>IF('[1]nilai Pend Agama'!J43=0,"",'[1]nilai Pend Agama'!J43)</f>
        <v/>
      </c>
      <c r="L40" s="189" t="str">
        <f>IF('[1]nilai Pend Agama'!K43=0,"",'[1]nilai Pend Agama'!K43)</f>
        <v/>
      </c>
      <c r="M40" s="189" t="str">
        <f>IF('[1]nilai Pend Agama'!L43=0,"",'[1]nilai Pend Agama'!L43)</f>
        <v/>
      </c>
      <c r="N40" s="189" t="str">
        <f>IF('[1]nilai Pend Agama'!M43=0,"",'[1]nilai Pend Agama'!M43)</f>
        <v/>
      </c>
      <c r="O40" s="189" t="str">
        <f>IF('[1]nilai Pend Agama'!N43=0,"",'[1]nilai Pend Agama'!N43)</f>
        <v/>
      </c>
      <c r="P40" s="189" t="str">
        <f>IF('[1]nilai Pend Agama'!O43=0,"",'[1]nilai Pend Agama'!O43)</f>
        <v/>
      </c>
      <c r="Q40" s="189" t="str">
        <f>IF('[1]nilai Pend Agama'!P43=0,"",'[1]nilai Pend Agama'!P43)</f>
        <v/>
      </c>
      <c r="R40" s="189" t="str">
        <f>IF('[1]nilai Pend Agama'!Q43=0,"",'[1]nilai Pend Agama'!Q43)</f>
        <v/>
      </c>
      <c r="S40" s="189" t="str">
        <f>IF('[1]nilai Pend Agama'!R43=0,"",'[1]nilai Pend Agama'!R43)</f>
        <v/>
      </c>
      <c r="T40" s="189" t="str">
        <f>IF('[1]nilai Pend Agama'!S43=0,"",'[1]nilai Pend Agama'!S43)</f>
        <v/>
      </c>
      <c r="U40" s="189" t="str">
        <f>IF('[1]nilai Pend Agama'!T43=0,"",'[1]nilai Pend Agama'!T43)</f>
        <v/>
      </c>
      <c r="V40" s="189" t="str">
        <f>IF('[1]nilai Pend Agama'!U43=0,"",'[1]nilai Pend Agama'!U43)</f>
        <v/>
      </c>
      <c r="W40" s="189" t="str">
        <f>IF('[1]nilai Pend Agama'!V43=0,"",'[1]nilai Pend Agama'!V43)</f>
        <v/>
      </c>
      <c r="X40" s="60" t="str">
        <f t="shared" si="47"/>
        <v/>
      </c>
      <c r="Y40" s="60" t="str">
        <f t="shared" si="48"/>
        <v/>
      </c>
      <c r="Z40" s="60" t="str">
        <f t="shared" si="49"/>
        <v/>
      </c>
      <c r="AA40" s="60" t="str">
        <f t="shared" si="50"/>
        <v/>
      </c>
      <c r="AB40" s="60" t="str">
        <f t="shared" si="51"/>
        <v/>
      </c>
      <c r="AC40" s="60" t="str">
        <f t="shared" si="1"/>
        <v/>
      </c>
      <c r="AD40" s="60" t="str">
        <f t="shared" si="52"/>
        <v/>
      </c>
      <c r="AE40" s="60" t="str">
        <f t="shared" si="53"/>
        <v/>
      </c>
      <c r="AF40" s="60" t="str">
        <f t="shared" si="54"/>
        <v/>
      </c>
      <c r="AG40" s="155" t="str">
        <f t="shared" si="55"/>
        <v/>
      </c>
      <c r="AH40" s="66" t="str">
        <f t="shared" si="2"/>
        <v/>
      </c>
      <c r="AI40" s="56">
        <f t="shared" si="85"/>
        <v>0</v>
      </c>
      <c r="AJ40" s="56">
        <f t="shared" si="86"/>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87"/>
        <v>#N/A</v>
      </c>
      <c r="AN40" s="56" t="e">
        <f t="shared" si="88"/>
        <v>#N/A</v>
      </c>
      <c r="AO40" s="56" t="e">
        <f t="shared" ca="1" si="56"/>
        <v>#NAME?</v>
      </c>
      <c r="AP40" s="192" t="str">
        <f t="shared" si="57"/>
        <v/>
      </c>
      <c r="AQ40" s="192" t="str">
        <f t="shared" si="89"/>
        <v/>
      </c>
      <c r="AR40" s="192" t="str">
        <f t="shared" si="90"/>
        <v/>
      </c>
      <c r="AS40" s="192" t="str">
        <f t="shared" si="91"/>
        <v/>
      </c>
      <c r="AT40" s="192" t="str">
        <f t="shared" si="92"/>
        <v/>
      </c>
      <c r="AU40" s="192" t="str">
        <f t="shared" si="93"/>
        <v/>
      </c>
      <c r="AV40" s="192" t="str">
        <f t="shared" si="94"/>
        <v/>
      </c>
      <c r="AW40" s="192" t="str">
        <f t="shared" si="95"/>
        <v/>
      </c>
      <c r="AX40" s="192" t="str">
        <f t="shared" si="96"/>
        <v/>
      </c>
      <c r="AY40" s="192" t="str">
        <f t="shared" si="97"/>
        <v/>
      </c>
      <c r="AZ40" s="66" t="str">
        <f t="shared" si="67"/>
        <v/>
      </c>
      <c r="BA40" s="56">
        <f t="shared" si="68"/>
        <v>0</v>
      </c>
      <c r="BB40" s="56">
        <f t="shared" si="69"/>
        <v>0</v>
      </c>
      <c r="BC40" s="56" t="e" cm="1">
        <f t="array" aca="1" ref="BC40" ca="1">_xlfn.IFS(BA40&lt;KKTP!$K$3,"perlu bimbingan dalam ",BA40&lt;=KKTP!$L$3,"baik dalam ",BA40&gt;KKTP!$L$3,"sangat baik dalam ")</f>
        <v>#NAME?</v>
      </c>
      <c r="BD40" s="56" t="e" cm="1">
        <f t="array" aca="1" ref="BD40" ca="1">_xlfn.IFS(BB40&lt;KKTP!$K$3,"perlu bimbingan dalam ",BB40&lt;=KKTP!$L$3,"baik dalam ",BB40&gt;KKTP!$L$3,"sangat baik dalam ")</f>
        <v>#NAME?</v>
      </c>
      <c r="BE40" s="56" t="e">
        <f t="shared" si="70"/>
        <v>#N/A</v>
      </c>
      <c r="BF40" s="56" t="e">
        <f t="shared" si="71"/>
        <v>#N/A</v>
      </c>
      <c r="BG40" s="56" t="e">
        <f t="shared" ca="1" si="72"/>
        <v>#NAME?</v>
      </c>
      <c r="BH40" s="192" t="str">
        <f t="shared" si="73"/>
        <v/>
      </c>
      <c r="BI40" s="192" t="str">
        <f t="shared" si="11"/>
        <v/>
      </c>
      <c r="BJ40" s="192" t="str">
        <f t="shared" si="12"/>
        <v/>
      </c>
      <c r="BK40" s="192" t="str">
        <f t="shared" si="13"/>
        <v/>
      </c>
      <c r="BL40" s="192" t="str">
        <f t="shared" si="14"/>
        <v/>
      </c>
      <c r="BM40" s="192" t="str">
        <f t="shared" si="15"/>
        <v/>
      </c>
      <c r="BN40" s="192" t="str">
        <f t="shared" si="16"/>
        <v/>
      </c>
      <c r="BO40" s="192" t="str">
        <f t="shared" si="17"/>
        <v/>
      </c>
      <c r="BP40" s="192" t="str">
        <f t="shared" si="18"/>
        <v/>
      </c>
      <c r="BQ40" s="192" t="str">
        <f t="shared" si="19"/>
        <v/>
      </c>
      <c r="BR40" s="66" t="str">
        <f t="shared" si="20"/>
        <v/>
      </c>
      <c r="BS40" s="56">
        <f t="shared" si="21"/>
        <v>0</v>
      </c>
      <c r="BT40" s="56">
        <f t="shared" si="22"/>
        <v>0</v>
      </c>
      <c r="BU40" s="56" t="e" cm="1">
        <f t="array" aca="1" ref="BU40" ca="1">_xlfn.IFS(BS40&lt;KKTP!$K$3,"perlu bimbingan dalam ",BS40&lt;=KKTP!$L$3,"baik dalam ",BS40&gt;KKTP!$L$3,"sangat baik dalam ")</f>
        <v>#NAME?</v>
      </c>
      <c r="BV40" s="56" t="e" cm="1">
        <f t="array" aca="1" ref="BV40" ca="1">_xlfn.IFS(BT40&lt;KKTP!$K$3,"perlu bimbingan dalam ",BT40&lt;=KKTP!$L$3,"baik dalam ",BT40&gt;KKTP!$L$3,"sangat baik dalam ")</f>
        <v>#NAME?</v>
      </c>
      <c r="BW40" s="56" t="e">
        <f t="shared" si="74"/>
        <v>#N/A</v>
      </c>
      <c r="BX40" s="56" t="e">
        <f t="shared" si="75"/>
        <v>#N/A</v>
      </c>
      <c r="BY40" s="56" t="e">
        <f t="shared" ca="1" si="76"/>
        <v>#NAME?</v>
      </c>
      <c r="BZ40" s="192" t="str">
        <f t="shared" si="77"/>
        <v/>
      </c>
      <c r="CA40" s="192" t="str">
        <f t="shared" si="23"/>
        <v/>
      </c>
      <c r="CB40" s="192" t="str">
        <f t="shared" si="24"/>
        <v/>
      </c>
      <c r="CC40" s="192" t="str">
        <f t="shared" si="25"/>
        <v/>
      </c>
      <c r="CD40" s="192" t="str">
        <f t="shared" si="26"/>
        <v/>
      </c>
      <c r="CE40" s="192" t="str">
        <f t="shared" si="27"/>
        <v/>
      </c>
      <c r="CF40" s="192" t="str">
        <f t="shared" si="28"/>
        <v/>
      </c>
      <c r="CG40" s="192" t="str">
        <f t="shared" si="29"/>
        <v/>
      </c>
      <c r="CH40" s="192" t="str">
        <f t="shared" si="30"/>
        <v/>
      </c>
      <c r="CI40" s="192" t="str">
        <f t="shared" si="31"/>
        <v/>
      </c>
      <c r="CJ40" s="66" t="str">
        <f t="shared" si="32"/>
        <v/>
      </c>
      <c r="CK40" s="56">
        <f t="shared" si="33"/>
        <v>0</v>
      </c>
      <c r="CL40" s="56">
        <f t="shared" si="34"/>
        <v>0</v>
      </c>
      <c r="CM40" s="56" t="e" cm="1">
        <f t="array" aca="1" ref="CM40" ca="1">_xlfn.IFS(CK40&lt;KKTP!$K$3,"perlu bimbingan dalam ",CK40&lt;=KKTP!$L$3,"baik dalam ",CK40&gt;KKTP!$L$3,"sangat baik dalam ")</f>
        <v>#NAME?</v>
      </c>
      <c r="CN40" s="56" t="e" cm="1">
        <f t="array" aca="1" ref="CN40" ca="1">_xlfn.IFS(CL40&lt;KKTP!$K$3,"perlu bimbingan dalam ",CL40&lt;=KKTP!$L$3,"baik dalam ",CL40&gt;KKTP!$L$3,"sangat baik dalam ")</f>
        <v>#NAME?</v>
      </c>
      <c r="CO40" s="56" t="e">
        <f t="shared" si="78"/>
        <v>#N/A</v>
      </c>
      <c r="CP40" s="56" t="e">
        <f t="shared" si="79"/>
        <v>#N/A</v>
      </c>
      <c r="CQ40" s="56" t="e">
        <f t="shared" ca="1" si="80"/>
        <v>#NAME?</v>
      </c>
      <c r="CR40" s="192" t="str">
        <f t="shared" si="81"/>
        <v/>
      </c>
      <c r="CS40" s="192" t="str">
        <f t="shared" si="35"/>
        <v/>
      </c>
      <c r="CT40" s="192" t="str">
        <f t="shared" si="36"/>
        <v/>
      </c>
      <c r="CU40" s="192" t="str">
        <f t="shared" si="37"/>
        <v/>
      </c>
      <c r="CV40" s="192" t="str">
        <f t="shared" si="38"/>
        <v/>
      </c>
      <c r="CW40" s="192" t="str">
        <f t="shared" si="39"/>
        <v/>
      </c>
      <c r="CX40" s="192" t="str">
        <f t="shared" si="40"/>
        <v/>
      </c>
      <c r="CY40" s="192" t="str">
        <f t="shared" si="41"/>
        <v/>
      </c>
      <c r="CZ40" s="192" t="str">
        <f t="shared" si="42"/>
        <v/>
      </c>
      <c r="DA40" s="192" t="str">
        <f t="shared" si="43"/>
        <v/>
      </c>
      <c r="DB40" s="66" t="str">
        <f t="shared" si="44"/>
        <v/>
      </c>
      <c r="DC40" s="56">
        <f t="shared" si="45"/>
        <v>0</v>
      </c>
      <c r="DD40" s="56">
        <f t="shared" si="46"/>
        <v>0</v>
      </c>
      <c r="DE40" s="56" t="e" cm="1">
        <f t="array" aca="1" ref="DE40" ca="1">_xlfn.IFS(DC40&lt;KKTP!$K$3,"perlu bimbingan dalam ",DC40&lt;=KKTP!$L$3,"baik dalam ",DC40&gt;KKTP!$L$3,"sangat baik dalam ")</f>
        <v>#NAME?</v>
      </c>
      <c r="DF40" s="56" t="e" cm="1">
        <f t="array" aca="1" ref="DF40" ca="1">_xlfn.IFS(DD40&lt;KKTP!$K$3,"perlu bimbingan dalam ",DD40&lt;=KKTP!$L$3,"baik dalam ",DD40&gt;KKTP!$L$3,"sangat baik dalam ")</f>
        <v>#NAME?</v>
      </c>
      <c r="DG40" s="56" t="e">
        <f t="shared" si="82"/>
        <v>#N/A</v>
      </c>
      <c r="DH40" s="56" t="e">
        <f t="shared" si="83"/>
        <v>#N/A</v>
      </c>
      <c r="DI40" s="56" t="e">
        <f t="shared" ca="1" si="84"/>
        <v>#NAME?</v>
      </c>
      <c r="DJ40" s="56" t="e" cm="1">
        <f t="array" ref="DJ40">_xlfn.IFS(DL40="Islam",1,DL40="Kristen",2,DL40="Katholik",3,DL40="Hindu",4,DL40="Budha",5)</f>
        <v>#N/A</v>
      </c>
      <c r="DK40" s="201" t="str" cm="1">
        <f t="array" aca="1" ref="DK40" ca="1">IFERROR(_xlfn.IFS(DJ40=1,AO40,DJ40=2,BG40,DJ40=3,BY40,DJ40=4,CQ40,DJ40=5,DI40),"")</f>
        <v/>
      </c>
      <c r="DL40" s="126">
        <f>IFERROR(SISWA!G43,"")</f>
        <v>0</v>
      </c>
    </row>
    <row r="41" spans="2:116" ht="15" hidden="1">
      <c r="B41" s="59">
        <v>37</v>
      </c>
      <c r="C41" s="126">
        <f>IFERROR(SISWA!C44,"")</f>
        <v>0</v>
      </c>
      <c r="D41" s="189" t="str">
        <f>IF('[1]nilai Pend Agama'!C44=0,"",'[1]nilai Pend Agama'!C44)</f>
        <v/>
      </c>
      <c r="E41" s="189" t="str">
        <f>IF('[1]nilai Pend Agama'!D44=0,"",'[1]nilai Pend Agama'!D44)</f>
        <v/>
      </c>
      <c r="F41" s="189" t="str">
        <f>IF('[1]nilai Pend Agama'!E44=0,"",'[1]nilai Pend Agama'!E44)</f>
        <v/>
      </c>
      <c r="G41" s="189" t="str">
        <f>IF('[1]nilai Pend Agama'!F44=0,"",'[1]nilai Pend Agama'!F44)</f>
        <v/>
      </c>
      <c r="H41" s="189" t="str">
        <f>IF('[1]nilai Pend Agama'!G44=0,"",'[1]nilai Pend Agama'!G44)</f>
        <v/>
      </c>
      <c r="I41" s="189" t="str">
        <f>IF('[1]nilai Pend Agama'!H44=0,"",'[1]nilai Pend Agama'!H44)</f>
        <v/>
      </c>
      <c r="J41" s="189" t="str">
        <f>IF('[1]nilai Pend Agama'!I44=0,"",'[1]nilai Pend Agama'!I44)</f>
        <v/>
      </c>
      <c r="K41" s="189" t="str">
        <f>IF('[1]nilai Pend Agama'!J44=0,"",'[1]nilai Pend Agama'!J44)</f>
        <v/>
      </c>
      <c r="L41" s="189" t="str">
        <f>IF('[1]nilai Pend Agama'!K44=0,"",'[1]nilai Pend Agama'!K44)</f>
        <v/>
      </c>
      <c r="M41" s="189" t="str">
        <f>IF('[1]nilai Pend Agama'!L44=0,"",'[1]nilai Pend Agama'!L44)</f>
        <v/>
      </c>
      <c r="N41" s="189" t="str">
        <f>IF('[1]nilai Pend Agama'!M44=0,"",'[1]nilai Pend Agama'!M44)</f>
        <v/>
      </c>
      <c r="O41" s="189" t="str">
        <f>IF('[1]nilai Pend Agama'!N44=0,"",'[1]nilai Pend Agama'!N44)</f>
        <v/>
      </c>
      <c r="P41" s="189" t="str">
        <f>IF('[1]nilai Pend Agama'!O44=0,"",'[1]nilai Pend Agama'!O44)</f>
        <v/>
      </c>
      <c r="Q41" s="189" t="str">
        <f>IF('[1]nilai Pend Agama'!P44=0,"",'[1]nilai Pend Agama'!P44)</f>
        <v/>
      </c>
      <c r="R41" s="189" t="str">
        <f>IF('[1]nilai Pend Agama'!Q44=0,"",'[1]nilai Pend Agama'!Q44)</f>
        <v/>
      </c>
      <c r="S41" s="189" t="str">
        <f>IF('[1]nilai Pend Agama'!R44=0,"",'[1]nilai Pend Agama'!R44)</f>
        <v/>
      </c>
      <c r="T41" s="189" t="str">
        <f>IF('[1]nilai Pend Agama'!S44=0,"",'[1]nilai Pend Agama'!S44)</f>
        <v/>
      </c>
      <c r="U41" s="189" t="str">
        <f>IF('[1]nilai Pend Agama'!T44=0,"",'[1]nilai Pend Agama'!T44)</f>
        <v/>
      </c>
      <c r="V41" s="189" t="str">
        <f>IF('[1]nilai Pend Agama'!U44=0,"",'[1]nilai Pend Agama'!U44)</f>
        <v/>
      </c>
      <c r="W41" s="189" t="str">
        <f>IF('[1]nilai Pend Agama'!V44=0,"",'[1]nilai Pend Agama'!V44)</f>
        <v/>
      </c>
      <c r="X41" s="60" t="str">
        <f t="shared" si="47"/>
        <v/>
      </c>
      <c r="Y41" s="60" t="str">
        <f t="shared" si="48"/>
        <v/>
      </c>
      <c r="Z41" s="60" t="str">
        <f t="shared" si="49"/>
        <v/>
      </c>
      <c r="AA41" s="60" t="str">
        <f t="shared" si="50"/>
        <v/>
      </c>
      <c r="AB41" s="60" t="str">
        <f t="shared" si="51"/>
        <v/>
      </c>
      <c r="AC41" s="60" t="str">
        <f t="shared" si="1"/>
        <v/>
      </c>
      <c r="AD41" s="60" t="str">
        <f t="shared" si="52"/>
        <v/>
      </c>
      <c r="AE41" s="60" t="str">
        <f t="shared" si="53"/>
        <v/>
      </c>
      <c r="AF41" s="60" t="str">
        <f t="shared" si="54"/>
        <v/>
      </c>
      <c r="AG41" s="155" t="str">
        <f t="shared" si="55"/>
        <v/>
      </c>
      <c r="AH41" s="66" t="str">
        <f t="shared" si="2"/>
        <v/>
      </c>
      <c r="AI41" s="56">
        <f t="shared" si="85"/>
        <v>0</v>
      </c>
      <c r="AJ41" s="56">
        <f t="shared" si="86"/>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87"/>
        <v>#N/A</v>
      </c>
      <c r="AN41" s="56" t="e">
        <f t="shared" si="88"/>
        <v>#N/A</v>
      </c>
      <c r="AO41" s="56" t="e">
        <f t="shared" ca="1" si="56"/>
        <v>#NAME?</v>
      </c>
      <c r="AP41" s="192" t="str">
        <f t="shared" si="57"/>
        <v/>
      </c>
      <c r="AQ41" s="192" t="str">
        <f t="shared" si="89"/>
        <v/>
      </c>
      <c r="AR41" s="192" t="str">
        <f t="shared" si="90"/>
        <v/>
      </c>
      <c r="AS41" s="192" t="str">
        <f t="shared" si="91"/>
        <v/>
      </c>
      <c r="AT41" s="192" t="str">
        <f t="shared" si="92"/>
        <v/>
      </c>
      <c r="AU41" s="192" t="str">
        <f t="shared" si="93"/>
        <v/>
      </c>
      <c r="AV41" s="192" t="str">
        <f t="shared" si="94"/>
        <v/>
      </c>
      <c r="AW41" s="192" t="str">
        <f t="shared" si="95"/>
        <v/>
      </c>
      <c r="AX41" s="192" t="str">
        <f t="shared" si="96"/>
        <v/>
      </c>
      <c r="AY41" s="192" t="str">
        <f t="shared" si="97"/>
        <v/>
      </c>
      <c r="AZ41" s="66" t="str">
        <f t="shared" si="67"/>
        <v/>
      </c>
      <c r="BA41" s="56">
        <f t="shared" si="68"/>
        <v>0</v>
      </c>
      <c r="BB41" s="56">
        <f t="shared" si="69"/>
        <v>0</v>
      </c>
      <c r="BC41" s="56" t="e" cm="1">
        <f t="array" aca="1" ref="BC41" ca="1">_xlfn.IFS(BA41&lt;KKTP!$K$3,"perlu bimbingan dalam ",BA41&lt;=KKTP!$L$3,"baik dalam ",BA41&gt;KKTP!$L$3,"sangat baik dalam ")</f>
        <v>#NAME?</v>
      </c>
      <c r="BD41" s="56" t="e" cm="1">
        <f t="array" aca="1" ref="BD41" ca="1">_xlfn.IFS(BB41&lt;KKTP!$K$3,"perlu bimbingan dalam ",BB41&lt;=KKTP!$L$3,"baik dalam ",BB41&gt;KKTP!$L$3,"sangat baik dalam ")</f>
        <v>#NAME?</v>
      </c>
      <c r="BE41" s="56" t="e">
        <f t="shared" si="70"/>
        <v>#N/A</v>
      </c>
      <c r="BF41" s="56" t="e">
        <f t="shared" si="71"/>
        <v>#N/A</v>
      </c>
      <c r="BG41" s="56" t="e">
        <f t="shared" ca="1" si="72"/>
        <v>#NAME?</v>
      </c>
      <c r="BH41" s="192" t="str">
        <f t="shared" si="73"/>
        <v/>
      </c>
      <c r="BI41" s="192" t="str">
        <f t="shared" si="11"/>
        <v/>
      </c>
      <c r="BJ41" s="192" t="str">
        <f t="shared" si="12"/>
        <v/>
      </c>
      <c r="BK41" s="192" t="str">
        <f t="shared" si="13"/>
        <v/>
      </c>
      <c r="BL41" s="192" t="str">
        <f t="shared" si="14"/>
        <v/>
      </c>
      <c r="BM41" s="192" t="str">
        <f t="shared" si="15"/>
        <v/>
      </c>
      <c r="BN41" s="192" t="str">
        <f t="shared" si="16"/>
        <v/>
      </c>
      <c r="BO41" s="192" t="str">
        <f t="shared" si="17"/>
        <v/>
      </c>
      <c r="BP41" s="192" t="str">
        <f t="shared" si="18"/>
        <v/>
      </c>
      <c r="BQ41" s="192" t="str">
        <f t="shared" si="19"/>
        <v/>
      </c>
      <c r="BR41" s="66" t="str">
        <f t="shared" si="20"/>
        <v/>
      </c>
      <c r="BS41" s="56">
        <f t="shared" si="21"/>
        <v>0</v>
      </c>
      <c r="BT41" s="56">
        <f t="shared" si="22"/>
        <v>0</v>
      </c>
      <c r="BU41" s="56" t="e" cm="1">
        <f t="array" aca="1" ref="BU41" ca="1">_xlfn.IFS(BS41&lt;KKTP!$K$3,"perlu bimbingan dalam ",BS41&lt;=KKTP!$L$3,"baik dalam ",BS41&gt;KKTP!$L$3,"sangat baik dalam ")</f>
        <v>#NAME?</v>
      </c>
      <c r="BV41" s="56" t="e" cm="1">
        <f t="array" aca="1" ref="BV41" ca="1">_xlfn.IFS(BT41&lt;KKTP!$K$3,"perlu bimbingan dalam ",BT41&lt;=KKTP!$L$3,"baik dalam ",BT41&gt;KKTP!$L$3,"sangat baik dalam ")</f>
        <v>#NAME?</v>
      </c>
      <c r="BW41" s="56" t="e">
        <f t="shared" si="74"/>
        <v>#N/A</v>
      </c>
      <c r="BX41" s="56" t="e">
        <f t="shared" si="75"/>
        <v>#N/A</v>
      </c>
      <c r="BY41" s="56" t="e">
        <f t="shared" ca="1" si="76"/>
        <v>#NAME?</v>
      </c>
      <c r="BZ41" s="192" t="str">
        <f t="shared" si="77"/>
        <v/>
      </c>
      <c r="CA41" s="192" t="str">
        <f t="shared" si="23"/>
        <v/>
      </c>
      <c r="CB41" s="192" t="str">
        <f t="shared" si="24"/>
        <v/>
      </c>
      <c r="CC41" s="192" t="str">
        <f t="shared" si="25"/>
        <v/>
      </c>
      <c r="CD41" s="192" t="str">
        <f t="shared" si="26"/>
        <v/>
      </c>
      <c r="CE41" s="192" t="str">
        <f t="shared" si="27"/>
        <v/>
      </c>
      <c r="CF41" s="192" t="str">
        <f t="shared" si="28"/>
        <v/>
      </c>
      <c r="CG41" s="192" t="str">
        <f t="shared" si="29"/>
        <v/>
      </c>
      <c r="CH41" s="192" t="str">
        <f t="shared" si="30"/>
        <v/>
      </c>
      <c r="CI41" s="192" t="str">
        <f t="shared" si="31"/>
        <v/>
      </c>
      <c r="CJ41" s="66" t="str">
        <f t="shared" si="32"/>
        <v/>
      </c>
      <c r="CK41" s="56">
        <f t="shared" si="33"/>
        <v>0</v>
      </c>
      <c r="CL41" s="56">
        <f t="shared" si="34"/>
        <v>0</v>
      </c>
      <c r="CM41" s="56" t="e" cm="1">
        <f t="array" aca="1" ref="CM41" ca="1">_xlfn.IFS(CK41&lt;KKTP!$K$3,"perlu bimbingan dalam ",CK41&lt;=KKTP!$L$3,"baik dalam ",CK41&gt;KKTP!$L$3,"sangat baik dalam ")</f>
        <v>#NAME?</v>
      </c>
      <c r="CN41" s="56" t="e" cm="1">
        <f t="array" aca="1" ref="CN41" ca="1">_xlfn.IFS(CL41&lt;KKTP!$K$3,"perlu bimbingan dalam ",CL41&lt;=KKTP!$L$3,"baik dalam ",CL41&gt;KKTP!$L$3,"sangat baik dalam ")</f>
        <v>#NAME?</v>
      </c>
      <c r="CO41" s="56" t="e">
        <f t="shared" si="78"/>
        <v>#N/A</v>
      </c>
      <c r="CP41" s="56" t="e">
        <f t="shared" si="79"/>
        <v>#N/A</v>
      </c>
      <c r="CQ41" s="56" t="e">
        <f t="shared" ca="1" si="80"/>
        <v>#NAME?</v>
      </c>
      <c r="CR41" s="192" t="str">
        <f t="shared" si="81"/>
        <v/>
      </c>
      <c r="CS41" s="192" t="str">
        <f t="shared" si="35"/>
        <v/>
      </c>
      <c r="CT41" s="192" t="str">
        <f t="shared" si="36"/>
        <v/>
      </c>
      <c r="CU41" s="192" t="str">
        <f t="shared" si="37"/>
        <v/>
      </c>
      <c r="CV41" s="192" t="str">
        <f t="shared" si="38"/>
        <v/>
      </c>
      <c r="CW41" s="192" t="str">
        <f t="shared" si="39"/>
        <v/>
      </c>
      <c r="CX41" s="192" t="str">
        <f t="shared" si="40"/>
        <v/>
      </c>
      <c r="CY41" s="192" t="str">
        <f t="shared" si="41"/>
        <v/>
      </c>
      <c r="CZ41" s="192" t="str">
        <f t="shared" si="42"/>
        <v/>
      </c>
      <c r="DA41" s="192" t="str">
        <f t="shared" si="43"/>
        <v/>
      </c>
      <c r="DB41" s="66" t="str">
        <f t="shared" si="44"/>
        <v/>
      </c>
      <c r="DC41" s="56">
        <f t="shared" si="45"/>
        <v>0</v>
      </c>
      <c r="DD41" s="56">
        <f t="shared" si="46"/>
        <v>0</v>
      </c>
      <c r="DE41" s="56" t="e" cm="1">
        <f t="array" aca="1" ref="DE41" ca="1">_xlfn.IFS(DC41&lt;KKTP!$K$3,"perlu bimbingan dalam ",DC41&lt;=KKTP!$L$3,"baik dalam ",DC41&gt;KKTP!$L$3,"sangat baik dalam ")</f>
        <v>#NAME?</v>
      </c>
      <c r="DF41" s="56" t="e" cm="1">
        <f t="array" aca="1" ref="DF41" ca="1">_xlfn.IFS(DD41&lt;KKTP!$K$3,"perlu bimbingan dalam ",DD41&lt;=KKTP!$L$3,"baik dalam ",DD41&gt;KKTP!$L$3,"sangat baik dalam ")</f>
        <v>#NAME?</v>
      </c>
      <c r="DG41" s="56" t="e">
        <f t="shared" si="82"/>
        <v>#N/A</v>
      </c>
      <c r="DH41" s="56" t="e">
        <f t="shared" si="83"/>
        <v>#N/A</v>
      </c>
      <c r="DI41" s="56" t="e">
        <f t="shared" ca="1" si="84"/>
        <v>#NAME?</v>
      </c>
      <c r="DJ41" s="56" t="e" cm="1">
        <f t="array" ref="DJ41">_xlfn.IFS(DL41="Islam",1,DL41="Kristen",2,DL41="Katholik",3,DL41="Hindu",4,DL41="Budha",5)</f>
        <v>#N/A</v>
      </c>
      <c r="DK41" s="201" t="str" cm="1">
        <f t="array" aca="1" ref="DK41" ca="1">IFERROR(_xlfn.IFS(DJ41=1,AO41,DJ41=2,BG41,DJ41=3,BY41,DJ41=4,CQ41,DJ41=5,DI41),"")</f>
        <v/>
      </c>
      <c r="DL41" s="126">
        <f>IFERROR(SISWA!G44,"")</f>
        <v>0</v>
      </c>
    </row>
    <row r="42" spans="2:116" ht="15" hidden="1">
      <c r="B42" s="59">
        <v>38</v>
      </c>
      <c r="C42" s="126">
        <f>IFERROR(SISWA!C45,"")</f>
        <v>0</v>
      </c>
      <c r="D42" s="189" t="str">
        <f>IF('[1]nilai Pend Agama'!C45=0,"",'[1]nilai Pend Agama'!C45)</f>
        <v/>
      </c>
      <c r="E42" s="189" t="str">
        <f>IF('[1]nilai Pend Agama'!D45=0,"",'[1]nilai Pend Agama'!D45)</f>
        <v/>
      </c>
      <c r="F42" s="189" t="str">
        <f>IF('[1]nilai Pend Agama'!E45=0,"",'[1]nilai Pend Agama'!E45)</f>
        <v/>
      </c>
      <c r="G42" s="189" t="str">
        <f>IF('[1]nilai Pend Agama'!F45=0,"",'[1]nilai Pend Agama'!F45)</f>
        <v/>
      </c>
      <c r="H42" s="189" t="str">
        <f>IF('[1]nilai Pend Agama'!G45=0,"",'[1]nilai Pend Agama'!G45)</f>
        <v/>
      </c>
      <c r="I42" s="189" t="str">
        <f>IF('[1]nilai Pend Agama'!H45=0,"",'[1]nilai Pend Agama'!H45)</f>
        <v/>
      </c>
      <c r="J42" s="189" t="str">
        <f>IF('[1]nilai Pend Agama'!I45=0,"",'[1]nilai Pend Agama'!I45)</f>
        <v/>
      </c>
      <c r="K42" s="189" t="str">
        <f>IF('[1]nilai Pend Agama'!J45=0,"",'[1]nilai Pend Agama'!J45)</f>
        <v/>
      </c>
      <c r="L42" s="189" t="str">
        <f>IF('[1]nilai Pend Agama'!K45=0,"",'[1]nilai Pend Agama'!K45)</f>
        <v/>
      </c>
      <c r="M42" s="189" t="str">
        <f>IF('[1]nilai Pend Agama'!L45=0,"",'[1]nilai Pend Agama'!L45)</f>
        <v/>
      </c>
      <c r="N42" s="189" t="str">
        <f>IF('[1]nilai Pend Agama'!M45=0,"",'[1]nilai Pend Agama'!M45)</f>
        <v/>
      </c>
      <c r="O42" s="189" t="str">
        <f>IF('[1]nilai Pend Agama'!N45=0,"",'[1]nilai Pend Agama'!N45)</f>
        <v/>
      </c>
      <c r="P42" s="189" t="str">
        <f>IF('[1]nilai Pend Agama'!O45=0,"",'[1]nilai Pend Agama'!O45)</f>
        <v/>
      </c>
      <c r="Q42" s="189" t="str">
        <f>IF('[1]nilai Pend Agama'!P45=0,"",'[1]nilai Pend Agama'!P45)</f>
        <v/>
      </c>
      <c r="R42" s="189" t="str">
        <f>IF('[1]nilai Pend Agama'!Q45=0,"",'[1]nilai Pend Agama'!Q45)</f>
        <v/>
      </c>
      <c r="S42" s="189" t="str">
        <f>IF('[1]nilai Pend Agama'!R45=0,"",'[1]nilai Pend Agama'!R45)</f>
        <v/>
      </c>
      <c r="T42" s="189" t="str">
        <f>IF('[1]nilai Pend Agama'!S45=0,"",'[1]nilai Pend Agama'!S45)</f>
        <v/>
      </c>
      <c r="U42" s="189" t="str">
        <f>IF('[1]nilai Pend Agama'!T45=0,"",'[1]nilai Pend Agama'!T45)</f>
        <v/>
      </c>
      <c r="V42" s="189" t="str">
        <f>IF('[1]nilai Pend Agama'!U45=0,"",'[1]nilai Pend Agama'!U45)</f>
        <v/>
      </c>
      <c r="W42" s="189" t="str">
        <f>IF('[1]nilai Pend Agama'!V45=0,"",'[1]nilai Pend Agama'!V45)</f>
        <v/>
      </c>
      <c r="X42" s="60" t="str">
        <f t="shared" si="47"/>
        <v/>
      </c>
      <c r="Y42" s="60" t="str">
        <f t="shared" si="48"/>
        <v/>
      </c>
      <c r="Z42" s="60" t="str">
        <f t="shared" si="49"/>
        <v/>
      </c>
      <c r="AA42" s="60" t="str">
        <f t="shared" si="50"/>
        <v/>
      </c>
      <c r="AB42" s="60" t="str">
        <f t="shared" si="51"/>
        <v/>
      </c>
      <c r="AC42" s="60" t="str">
        <f t="shared" si="1"/>
        <v/>
      </c>
      <c r="AD42" s="60" t="str">
        <f t="shared" si="52"/>
        <v/>
      </c>
      <c r="AE42" s="60" t="str">
        <f t="shared" si="53"/>
        <v/>
      </c>
      <c r="AF42" s="60" t="str">
        <f t="shared" si="54"/>
        <v/>
      </c>
      <c r="AG42" s="155" t="str">
        <f t="shared" si="55"/>
        <v/>
      </c>
      <c r="AH42" s="66" t="str">
        <f t="shared" si="2"/>
        <v/>
      </c>
      <c r="AI42" s="56">
        <f t="shared" si="85"/>
        <v>0</v>
      </c>
      <c r="AJ42" s="56">
        <f t="shared" si="86"/>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87"/>
        <v>#N/A</v>
      </c>
      <c r="AN42" s="56" t="e">
        <f t="shared" si="88"/>
        <v>#N/A</v>
      </c>
      <c r="AO42" s="56" t="e">
        <f t="shared" ca="1" si="56"/>
        <v>#NAME?</v>
      </c>
      <c r="AP42" s="192" t="str">
        <f t="shared" si="57"/>
        <v/>
      </c>
      <c r="AQ42" s="192" t="str">
        <f t="shared" si="89"/>
        <v/>
      </c>
      <c r="AR42" s="192" t="str">
        <f t="shared" si="90"/>
        <v/>
      </c>
      <c r="AS42" s="192" t="str">
        <f t="shared" si="91"/>
        <v/>
      </c>
      <c r="AT42" s="192" t="str">
        <f t="shared" si="92"/>
        <v/>
      </c>
      <c r="AU42" s="192" t="str">
        <f t="shared" si="93"/>
        <v/>
      </c>
      <c r="AV42" s="192" t="str">
        <f t="shared" si="94"/>
        <v/>
      </c>
      <c r="AW42" s="192" t="str">
        <f t="shared" si="95"/>
        <v/>
      </c>
      <c r="AX42" s="192" t="str">
        <f t="shared" si="96"/>
        <v/>
      </c>
      <c r="AY42" s="192" t="str">
        <f t="shared" si="97"/>
        <v/>
      </c>
      <c r="AZ42" s="66" t="str">
        <f t="shared" si="67"/>
        <v/>
      </c>
      <c r="BA42" s="56">
        <f t="shared" si="68"/>
        <v>0</v>
      </c>
      <c r="BB42" s="56">
        <f t="shared" si="69"/>
        <v>0</v>
      </c>
      <c r="BC42" s="56" t="e" cm="1">
        <f t="array" aca="1" ref="BC42" ca="1">_xlfn.IFS(BA42&lt;KKTP!$K$3,"perlu bimbingan dalam ",BA42&lt;=KKTP!$L$3,"baik dalam ",BA42&gt;KKTP!$L$3,"sangat baik dalam ")</f>
        <v>#NAME?</v>
      </c>
      <c r="BD42" s="56" t="e" cm="1">
        <f t="array" aca="1" ref="BD42" ca="1">_xlfn.IFS(BB42&lt;KKTP!$K$3,"perlu bimbingan dalam ",BB42&lt;=KKTP!$L$3,"baik dalam ",BB42&gt;KKTP!$L$3,"sangat baik dalam ")</f>
        <v>#NAME?</v>
      </c>
      <c r="BE42" s="56" t="e">
        <f t="shared" si="70"/>
        <v>#N/A</v>
      </c>
      <c r="BF42" s="56" t="e">
        <f t="shared" si="71"/>
        <v>#N/A</v>
      </c>
      <c r="BG42" s="56" t="e">
        <f t="shared" ca="1" si="72"/>
        <v>#NAME?</v>
      </c>
      <c r="BH42" s="192" t="str">
        <f t="shared" si="73"/>
        <v/>
      </c>
      <c r="BI42" s="192" t="str">
        <f t="shared" si="11"/>
        <v/>
      </c>
      <c r="BJ42" s="192" t="str">
        <f t="shared" si="12"/>
        <v/>
      </c>
      <c r="BK42" s="192" t="str">
        <f t="shared" si="13"/>
        <v/>
      </c>
      <c r="BL42" s="192" t="str">
        <f t="shared" si="14"/>
        <v/>
      </c>
      <c r="BM42" s="192" t="str">
        <f t="shared" si="15"/>
        <v/>
      </c>
      <c r="BN42" s="192" t="str">
        <f t="shared" si="16"/>
        <v/>
      </c>
      <c r="BO42" s="192" t="str">
        <f t="shared" si="17"/>
        <v/>
      </c>
      <c r="BP42" s="192" t="str">
        <f t="shared" si="18"/>
        <v/>
      </c>
      <c r="BQ42" s="192" t="str">
        <f t="shared" si="19"/>
        <v/>
      </c>
      <c r="BR42" s="66" t="str">
        <f t="shared" si="20"/>
        <v/>
      </c>
      <c r="BS42" s="56">
        <f t="shared" si="21"/>
        <v>0</v>
      </c>
      <c r="BT42" s="56">
        <f t="shared" si="22"/>
        <v>0</v>
      </c>
      <c r="BU42" s="56" t="e" cm="1">
        <f t="array" aca="1" ref="BU42" ca="1">_xlfn.IFS(BS42&lt;KKTP!$K$3,"perlu bimbingan dalam ",BS42&lt;=KKTP!$L$3,"baik dalam ",BS42&gt;KKTP!$L$3,"sangat baik dalam ")</f>
        <v>#NAME?</v>
      </c>
      <c r="BV42" s="56" t="e" cm="1">
        <f t="array" aca="1" ref="BV42" ca="1">_xlfn.IFS(BT42&lt;KKTP!$K$3,"perlu bimbingan dalam ",BT42&lt;=KKTP!$L$3,"baik dalam ",BT42&gt;KKTP!$L$3,"sangat baik dalam ")</f>
        <v>#NAME?</v>
      </c>
      <c r="BW42" s="56" t="e">
        <f t="shared" si="74"/>
        <v>#N/A</v>
      </c>
      <c r="BX42" s="56" t="e">
        <f t="shared" si="75"/>
        <v>#N/A</v>
      </c>
      <c r="BY42" s="56" t="e">
        <f t="shared" ca="1" si="76"/>
        <v>#NAME?</v>
      </c>
      <c r="BZ42" s="192" t="str">
        <f t="shared" si="77"/>
        <v/>
      </c>
      <c r="CA42" s="192" t="str">
        <f t="shared" si="23"/>
        <v/>
      </c>
      <c r="CB42" s="192" t="str">
        <f t="shared" si="24"/>
        <v/>
      </c>
      <c r="CC42" s="192" t="str">
        <f t="shared" si="25"/>
        <v/>
      </c>
      <c r="CD42" s="192" t="str">
        <f t="shared" si="26"/>
        <v/>
      </c>
      <c r="CE42" s="192" t="str">
        <f t="shared" si="27"/>
        <v/>
      </c>
      <c r="CF42" s="192" t="str">
        <f t="shared" si="28"/>
        <v/>
      </c>
      <c r="CG42" s="192" t="str">
        <f t="shared" si="29"/>
        <v/>
      </c>
      <c r="CH42" s="192" t="str">
        <f t="shared" si="30"/>
        <v/>
      </c>
      <c r="CI42" s="192" t="str">
        <f t="shared" si="31"/>
        <v/>
      </c>
      <c r="CJ42" s="66" t="str">
        <f t="shared" si="32"/>
        <v/>
      </c>
      <c r="CK42" s="56">
        <f t="shared" si="33"/>
        <v>0</v>
      </c>
      <c r="CL42" s="56">
        <f t="shared" si="34"/>
        <v>0</v>
      </c>
      <c r="CM42" s="56" t="e" cm="1">
        <f t="array" aca="1" ref="CM42" ca="1">_xlfn.IFS(CK42&lt;KKTP!$K$3,"perlu bimbingan dalam ",CK42&lt;=KKTP!$L$3,"baik dalam ",CK42&gt;KKTP!$L$3,"sangat baik dalam ")</f>
        <v>#NAME?</v>
      </c>
      <c r="CN42" s="56" t="e" cm="1">
        <f t="array" aca="1" ref="CN42" ca="1">_xlfn.IFS(CL42&lt;KKTP!$K$3,"perlu bimbingan dalam ",CL42&lt;=KKTP!$L$3,"baik dalam ",CL42&gt;KKTP!$L$3,"sangat baik dalam ")</f>
        <v>#NAME?</v>
      </c>
      <c r="CO42" s="56" t="e">
        <f t="shared" si="78"/>
        <v>#N/A</v>
      </c>
      <c r="CP42" s="56" t="e">
        <f t="shared" si="79"/>
        <v>#N/A</v>
      </c>
      <c r="CQ42" s="56" t="e">
        <f t="shared" ca="1" si="80"/>
        <v>#NAME?</v>
      </c>
      <c r="CR42" s="192" t="str">
        <f t="shared" si="81"/>
        <v/>
      </c>
      <c r="CS42" s="192" t="str">
        <f t="shared" si="35"/>
        <v/>
      </c>
      <c r="CT42" s="192" t="str">
        <f t="shared" si="36"/>
        <v/>
      </c>
      <c r="CU42" s="192" t="str">
        <f t="shared" si="37"/>
        <v/>
      </c>
      <c r="CV42" s="192" t="str">
        <f t="shared" si="38"/>
        <v/>
      </c>
      <c r="CW42" s="192" t="str">
        <f t="shared" si="39"/>
        <v/>
      </c>
      <c r="CX42" s="192" t="str">
        <f t="shared" si="40"/>
        <v/>
      </c>
      <c r="CY42" s="192" t="str">
        <f t="shared" si="41"/>
        <v/>
      </c>
      <c r="CZ42" s="192" t="str">
        <f t="shared" si="42"/>
        <v/>
      </c>
      <c r="DA42" s="192" t="str">
        <f t="shared" si="43"/>
        <v/>
      </c>
      <c r="DB42" s="66" t="str">
        <f t="shared" si="44"/>
        <v/>
      </c>
      <c r="DC42" s="56">
        <f t="shared" si="45"/>
        <v>0</v>
      </c>
      <c r="DD42" s="56">
        <f t="shared" si="46"/>
        <v>0</v>
      </c>
      <c r="DE42" s="56" t="e" cm="1">
        <f t="array" aca="1" ref="DE42" ca="1">_xlfn.IFS(DC42&lt;KKTP!$K$3,"perlu bimbingan dalam ",DC42&lt;=KKTP!$L$3,"baik dalam ",DC42&gt;KKTP!$L$3,"sangat baik dalam ")</f>
        <v>#NAME?</v>
      </c>
      <c r="DF42" s="56" t="e" cm="1">
        <f t="array" aca="1" ref="DF42" ca="1">_xlfn.IFS(DD42&lt;KKTP!$K$3,"perlu bimbingan dalam ",DD42&lt;=KKTP!$L$3,"baik dalam ",DD42&gt;KKTP!$L$3,"sangat baik dalam ")</f>
        <v>#NAME?</v>
      </c>
      <c r="DG42" s="56" t="e">
        <f t="shared" si="82"/>
        <v>#N/A</v>
      </c>
      <c r="DH42" s="56" t="e">
        <f t="shared" si="83"/>
        <v>#N/A</v>
      </c>
      <c r="DI42" s="56" t="e">
        <f t="shared" ca="1" si="84"/>
        <v>#NAME?</v>
      </c>
      <c r="DJ42" s="56" t="e" cm="1">
        <f t="array" ref="DJ42">_xlfn.IFS(DL42="Islam",1,DL42="Kristen",2,DL42="Katholik",3,DL42="Hindu",4,DL42="Budha",5)</f>
        <v>#N/A</v>
      </c>
      <c r="DK42" s="201" t="str" cm="1">
        <f t="array" aca="1" ref="DK42" ca="1">IFERROR(_xlfn.IFS(DJ42=1,AO42,DJ42=2,BG42,DJ42=3,BY42,DJ42=4,CQ42,DJ42=5,DI42),"")</f>
        <v/>
      </c>
      <c r="DL42" s="126">
        <f>IFERROR(SISWA!G45,"")</f>
        <v>0</v>
      </c>
    </row>
    <row r="43" spans="2:116" ht="15" hidden="1">
      <c r="B43" s="59">
        <v>39</v>
      </c>
      <c r="C43" s="126">
        <f>IFERROR(SISWA!C46,"")</f>
        <v>0</v>
      </c>
      <c r="D43" s="189" t="str">
        <f>IF('[1]nilai Pend Agama'!C46=0,"",'[1]nilai Pend Agama'!C46)</f>
        <v/>
      </c>
      <c r="E43" s="189" t="str">
        <f>IF('[1]nilai Pend Agama'!D46=0,"",'[1]nilai Pend Agama'!D46)</f>
        <v/>
      </c>
      <c r="F43" s="189" t="str">
        <f>IF('[1]nilai Pend Agama'!E46=0,"",'[1]nilai Pend Agama'!E46)</f>
        <v/>
      </c>
      <c r="G43" s="189" t="str">
        <f>IF('[1]nilai Pend Agama'!F46=0,"",'[1]nilai Pend Agama'!F46)</f>
        <v/>
      </c>
      <c r="H43" s="189" t="str">
        <f>IF('[1]nilai Pend Agama'!G46=0,"",'[1]nilai Pend Agama'!G46)</f>
        <v/>
      </c>
      <c r="I43" s="189" t="str">
        <f>IF('[1]nilai Pend Agama'!H46=0,"",'[1]nilai Pend Agama'!H46)</f>
        <v/>
      </c>
      <c r="J43" s="189" t="str">
        <f>IF('[1]nilai Pend Agama'!I46=0,"",'[1]nilai Pend Agama'!I46)</f>
        <v/>
      </c>
      <c r="K43" s="189" t="str">
        <f>IF('[1]nilai Pend Agama'!J46=0,"",'[1]nilai Pend Agama'!J46)</f>
        <v/>
      </c>
      <c r="L43" s="189" t="str">
        <f>IF('[1]nilai Pend Agama'!K46=0,"",'[1]nilai Pend Agama'!K46)</f>
        <v/>
      </c>
      <c r="M43" s="189" t="str">
        <f>IF('[1]nilai Pend Agama'!L46=0,"",'[1]nilai Pend Agama'!L46)</f>
        <v/>
      </c>
      <c r="N43" s="189" t="str">
        <f>IF('[1]nilai Pend Agama'!M46=0,"",'[1]nilai Pend Agama'!M46)</f>
        <v/>
      </c>
      <c r="O43" s="189" t="str">
        <f>IF('[1]nilai Pend Agama'!N46=0,"",'[1]nilai Pend Agama'!N46)</f>
        <v/>
      </c>
      <c r="P43" s="189" t="str">
        <f>IF('[1]nilai Pend Agama'!O46=0,"",'[1]nilai Pend Agama'!O46)</f>
        <v/>
      </c>
      <c r="Q43" s="189" t="str">
        <f>IF('[1]nilai Pend Agama'!P46=0,"",'[1]nilai Pend Agama'!P46)</f>
        <v/>
      </c>
      <c r="R43" s="189" t="str">
        <f>IF('[1]nilai Pend Agama'!Q46=0,"",'[1]nilai Pend Agama'!Q46)</f>
        <v/>
      </c>
      <c r="S43" s="189" t="str">
        <f>IF('[1]nilai Pend Agama'!R46=0,"",'[1]nilai Pend Agama'!R46)</f>
        <v/>
      </c>
      <c r="T43" s="189" t="str">
        <f>IF('[1]nilai Pend Agama'!S46=0,"",'[1]nilai Pend Agama'!S46)</f>
        <v/>
      </c>
      <c r="U43" s="189" t="str">
        <f>IF('[1]nilai Pend Agama'!T46=0,"",'[1]nilai Pend Agama'!T46)</f>
        <v/>
      </c>
      <c r="V43" s="189" t="str">
        <f>IF('[1]nilai Pend Agama'!U46=0,"",'[1]nilai Pend Agama'!U46)</f>
        <v/>
      </c>
      <c r="W43" s="189" t="str">
        <f>IF('[1]nilai Pend Agama'!V46=0,"",'[1]nilai Pend Agama'!V46)</f>
        <v/>
      </c>
      <c r="X43" s="60" t="str">
        <f t="shared" si="47"/>
        <v/>
      </c>
      <c r="Y43" s="60" t="str">
        <f t="shared" si="48"/>
        <v/>
      </c>
      <c r="Z43" s="60" t="str">
        <f t="shared" si="49"/>
        <v/>
      </c>
      <c r="AA43" s="60" t="str">
        <f t="shared" si="50"/>
        <v/>
      </c>
      <c r="AB43" s="60" t="str">
        <f t="shared" si="51"/>
        <v/>
      </c>
      <c r="AC43" s="60" t="str">
        <f t="shared" si="1"/>
        <v/>
      </c>
      <c r="AD43" s="60" t="str">
        <f t="shared" si="52"/>
        <v/>
      </c>
      <c r="AE43" s="60" t="str">
        <f t="shared" si="53"/>
        <v/>
      </c>
      <c r="AF43" s="60" t="str">
        <f t="shared" si="54"/>
        <v/>
      </c>
      <c r="AG43" s="155" t="str">
        <f t="shared" si="55"/>
        <v/>
      </c>
      <c r="AH43" s="66" t="str">
        <f t="shared" si="2"/>
        <v/>
      </c>
      <c r="AI43" s="56">
        <f t="shared" si="85"/>
        <v>0</v>
      </c>
      <c r="AJ43" s="56">
        <f t="shared" si="86"/>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87"/>
        <v>#N/A</v>
      </c>
      <c r="AN43" s="56" t="e">
        <f t="shared" si="88"/>
        <v>#N/A</v>
      </c>
      <c r="AO43" s="56" t="e">
        <f t="shared" ca="1" si="56"/>
        <v>#NAME?</v>
      </c>
      <c r="AP43" s="192" t="str">
        <f t="shared" si="57"/>
        <v/>
      </c>
      <c r="AQ43" s="192" t="str">
        <f t="shared" si="89"/>
        <v/>
      </c>
      <c r="AR43" s="192" t="str">
        <f t="shared" si="90"/>
        <v/>
      </c>
      <c r="AS43" s="192" t="str">
        <f t="shared" si="91"/>
        <v/>
      </c>
      <c r="AT43" s="192" t="str">
        <f t="shared" si="92"/>
        <v/>
      </c>
      <c r="AU43" s="192" t="str">
        <f t="shared" si="93"/>
        <v/>
      </c>
      <c r="AV43" s="192" t="str">
        <f t="shared" si="94"/>
        <v/>
      </c>
      <c r="AW43" s="192" t="str">
        <f t="shared" si="95"/>
        <v/>
      </c>
      <c r="AX43" s="192" t="str">
        <f t="shared" si="96"/>
        <v/>
      </c>
      <c r="AY43" s="192" t="str">
        <f t="shared" si="97"/>
        <v/>
      </c>
      <c r="AZ43" s="66" t="str">
        <f t="shared" si="67"/>
        <v/>
      </c>
      <c r="BA43" s="56">
        <f t="shared" si="68"/>
        <v>0</v>
      </c>
      <c r="BB43" s="56">
        <f t="shared" si="69"/>
        <v>0</v>
      </c>
      <c r="BC43" s="56" t="e" cm="1">
        <f t="array" aca="1" ref="BC43" ca="1">_xlfn.IFS(BA43&lt;KKTP!$K$3,"perlu bimbingan dalam ",BA43&lt;=KKTP!$L$3,"baik dalam ",BA43&gt;KKTP!$L$3,"sangat baik dalam ")</f>
        <v>#NAME?</v>
      </c>
      <c r="BD43" s="56" t="e" cm="1">
        <f t="array" aca="1" ref="BD43" ca="1">_xlfn.IFS(BB43&lt;KKTP!$K$3,"perlu bimbingan dalam ",BB43&lt;=KKTP!$L$3,"baik dalam ",BB43&gt;KKTP!$L$3,"sangat baik dalam ")</f>
        <v>#NAME?</v>
      </c>
      <c r="BE43" s="56" t="e">
        <f t="shared" si="70"/>
        <v>#N/A</v>
      </c>
      <c r="BF43" s="56" t="e">
        <f t="shared" si="71"/>
        <v>#N/A</v>
      </c>
      <c r="BG43" s="56" t="e">
        <f t="shared" ca="1" si="72"/>
        <v>#NAME?</v>
      </c>
      <c r="BH43" s="192" t="str">
        <f t="shared" si="73"/>
        <v/>
      </c>
      <c r="BI43" s="192" t="str">
        <f t="shared" si="11"/>
        <v/>
      </c>
      <c r="BJ43" s="192" t="str">
        <f t="shared" si="12"/>
        <v/>
      </c>
      <c r="BK43" s="192" t="str">
        <f t="shared" si="13"/>
        <v/>
      </c>
      <c r="BL43" s="192" t="str">
        <f t="shared" si="14"/>
        <v/>
      </c>
      <c r="BM43" s="192" t="str">
        <f t="shared" si="15"/>
        <v/>
      </c>
      <c r="BN43" s="192" t="str">
        <f t="shared" si="16"/>
        <v/>
      </c>
      <c r="BO43" s="192" t="str">
        <f t="shared" si="17"/>
        <v/>
      </c>
      <c r="BP43" s="192" t="str">
        <f t="shared" si="18"/>
        <v/>
      </c>
      <c r="BQ43" s="192" t="str">
        <f t="shared" si="19"/>
        <v/>
      </c>
      <c r="BR43" s="66" t="str">
        <f t="shared" si="20"/>
        <v/>
      </c>
      <c r="BS43" s="56">
        <f t="shared" si="21"/>
        <v>0</v>
      </c>
      <c r="BT43" s="56">
        <f t="shared" si="22"/>
        <v>0</v>
      </c>
      <c r="BU43" s="56" t="e" cm="1">
        <f t="array" aca="1" ref="BU43" ca="1">_xlfn.IFS(BS43&lt;KKTP!$K$3,"perlu bimbingan dalam ",BS43&lt;=KKTP!$L$3,"baik dalam ",BS43&gt;KKTP!$L$3,"sangat baik dalam ")</f>
        <v>#NAME?</v>
      </c>
      <c r="BV43" s="56" t="e" cm="1">
        <f t="array" aca="1" ref="BV43" ca="1">_xlfn.IFS(BT43&lt;KKTP!$K$3,"perlu bimbingan dalam ",BT43&lt;=KKTP!$L$3,"baik dalam ",BT43&gt;KKTP!$L$3,"sangat baik dalam ")</f>
        <v>#NAME?</v>
      </c>
      <c r="BW43" s="56" t="e">
        <f t="shared" si="74"/>
        <v>#N/A</v>
      </c>
      <c r="BX43" s="56" t="e">
        <f t="shared" si="75"/>
        <v>#N/A</v>
      </c>
      <c r="BY43" s="56" t="e">
        <f t="shared" ca="1" si="76"/>
        <v>#NAME?</v>
      </c>
      <c r="BZ43" s="192" t="str">
        <f t="shared" si="77"/>
        <v/>
      </c>
      <c r="CA43" s="192" t="str">
        <f t="shared" si="23"/>
        <v/>
      </c>
      <c r="CB43" s="192" t="str">
        <f t="shared" si="24"/>
        <v/>
      </c>
      <c r="CC43" s="192" t="str">
        <f t="shared" si="25"/>
        <v/>
      </c>
      <c r="CD43" s="192" t="str">
        <f t="shared" si="26"/>
        <v/>
      </c>
      <c r="CE43" s="192" t="str">
        <f t="shared" si="27"/>
        <v/>
      </c>
      <c r="CF43" s="192" t="str">
        <f t="shared" si="28"/>
        <v/>
      </c>
      <c r="CG43" s="192" t="str">
        <f t="shared" si="29"/>
        <v/>
      </c>
      <c r="CH43" s="192" t="str">
        <f t="shared" si="30"/>
        <v/>
      </c>
      <c r="CI43" s="192" t="str">
        <f t="shared" si="31"/>
        <v/>
      </c>
      <c r="CJ43" s="66" t="str">
        <f t="shared" si="32"/>
        <v/>
      </c>
      <c r="CK43" s="56">
        <f t="shared" si="33"/>
        <v>0</v>
      </c>
      <c r="CL43" s="56">
        <f t="shared" si="34"/>
        <v>0</v>
      </c>
      <c r="CM43" s="56" t="e" cm="1">
        <f t="array" aca="1" ref="CM43" ca="1">_xlfn.IFS(CK43&lt;KKTP!$K$3,"perlu bimbingan dalam ",CK43&lt;=KKTP!$L$3,"baik dalam ",CK43&gt;KKTP!$L$3,"sangat baik dalam ")</f>
        <v>#NAME?</v>
      </c>
      <c r="CN43" s="56" t="e" cm="1">
        <f t="array" aca="1" ref="CN43" ca="1">_xlfn.IFS(CL43&lt;KKTP!$K$3,"perlu bimbingan dalam ",CL43&lt;=KKTP!$L$3,"baik dalam ",CL43&gt;KKTP!$L$3,"sangat baik dalam ")</f>
        <v>#NAME?</v>
      </c>
      <c r="CO43" s="56" t="e">
        <f t="shared" si="78"/>
        <v>#N/A</v>
      </c>
      <c r="CP43" s="56" t="e">
        <f t="shared" si="79"/>
        <v>#N/A</v>
      </c>
      <c r="CQ43" s="56" t="e">
        <f t="shared" ca="1" si="80"/>
        <v>#NAME?</v>
      </c>
      <c r="CR43" s="192" t="str">
        <f t="shared" si="81"/>
        <v/>
      </c>
      <c r="CS43" s="192" t="str">
        <f t="shared" si="35"/>
        <v/>
      </c>
      <c r="CT43" s="192" t="str">
        <f t="shared" si="36"/>
        <v/>
      </c>
      <c r="CU43" s="192" t="str">
        <f t="shared" si="37"/>
        <v/>
      </c>
      <c r="CV43" s="192" t="str">
        <f t="shared" si="38"/>
        <v/>
      </c>
      <c r="CW43" s="192" t="str">
        <f t="shared" si="39"/>
        <v/>
      </c>
      <c r="CX43" s="192" t="str">
        <f t="shared" si="40"/>
        <v/>
      </c>
      <c r="CY43" s="192" t="str">
        <f t="shared" si="41"/>
        <v/>
      </c>
      <c r="CZ43" s="192" t="str">
        <f t="shared" si="42"/>
        <v/>
      </c>
      <c r="DA43" s="192" t="str">
        <f t="shared" si="43"/>
        <v/>
      </c>
      <c r="DB43" s="66" t="str">
        <f t="shared" si="44"/>
        <v/>
      </c>
      <c r="DC43" s="56">
        <f t="shared" si="45"/>
        <v>0</v>
      </c>
      <c r="DD43" s="56">
        <f t="shared" si="46"/>
        <v>0</v>
      </c>
      <c r="DE43" s="56" t="e" cm="1">
        <f t="array" aca="1" ref="DE43" ca="1">_xlfn.IFS(DC43&lt;KKTP!$K$3,"perlu bimbingan dalam ",DC43&lt;=KKTP!$L$3,"baik dalam ",DC43&gt;KKTP!$L$3,"sangat baik dalam ")</f>
        <v>#NAME?</v>
      </c>
      <c r="DF43" s="56" t="e" cm="1">
        <f t="array" aca="1" ref="DF43" ca="1">_xlfn.IFS(DD43&lt;KKTP!$K$3,"perlu bimbingan dalam ",DD43&lt;=KKTP!$L$3,"baik dalam ",DD43&gt;KKTP!$L$3,"sangat baik dalam ")</f>
        <v>#NAME?</v>
      </c>
      <c r="DG43" s="56" t="e">
        <f t="shared" si="82"/>
        <v>#N/A</v>
      </c>
      <c r="DH43" s="56" t="e">
        <f t="shared" si="83"/>
        <v>#N/A</v>
      </c>
      <c r="DI43" s="56" t="e">
        <f t="shared" ca="1" si="84"/>
        <v>#NAME?</v>
      </c>
      <c r="DJ43" s="56" t="e" cm="1">
        <f t="array" ref="DJ43">_xlfn.IFS(DL43="Islam",1,DL43="Kristen",2,DL43="Katholik",3,DL43="Hindu",4,DL43="Budha",5)</f>
        <v>#N/A</v>
      </c>
      <c r="DK43" s="201" t="str" cm="1">
        <f t="array" aca="1" ref="DK43" ca="1">IFERROR(_xlfn.IFS(DJ43=1,AO43,DJ43=2,BG43,DJ43=3,BY43,DJ43=4,CQ43,DJ43=5,DI43),"")</f>
        <v/>
      </c>
      <c r="DL43" s="126">
        <f>IFERROR(SISWA!G46,"")</f>
        <v>0</v>
      </c>
    </row>
    <row r="44" spans="2:116" ht="15" hidden="1">
      <c r="B44" s="59">
        <v>40</v>
      </c>
      <c r="C44" s="126">
        <f>IFERROR(SISWA!C47,"")</f>
        <v>0</v>
      </c>
      <c r="D44" s="189" t="str">
        <f>IF('[1]nilai Pend Agama'!C47=0,"",'[1]nilai Pend Agama'!C47)</f>
        <v/>
      </c>
      <c r="E44" s="189" t="str">
        <f>IF('[1]nilai Pend Agama'!D47=0,"",'[1]nilai Pend Agama'!D47)</f>
        <v/>
      </c>
      <c r="F44" s="189" t="str">
        <f>IF('[1]nilai Pend Agama'!E47=0,"",'[1]nilai Pend Agama'!E47)</f>
        <v/>
      </c>
      <c r="G44" s="189" t="str">
        <f>IF('[1]nilai Pend Agama'!F47=0,"",'[1]nilai Pend Agama'!F47)</f>
        <v/>
      </c>
      <c r="H44" s="189" t="str">
        <f>IF('[1]nilai Pend Agama'!G47=0,"",'[1]nilai Pend Agama'!G47)</f>
        <v/>
      </c>
      <c r="I44" s="189" t="str">
        <f>IF('[1]nilai Pend Agama'!H47=0,"",'[1]nilai Pend Agama'!H47)</f>
        <v/>
      </c>
      <c r="J44" s="189" t="str">
        <f>IF('[1]nilai Pend Agama'!I47=0,"",'[1]nilai Pend Agama'!I47)</f>
        <v/>
      </c>
      <c r="K44" s="189" t="str">
        <f>IF('[1]nilai Pend Agama'!J47=0,"",'[1]nilai Pend Agama'!J47)</f>
        <v/>
      </c>
      <c r="L44" s="189" t="str">
        <f>IF('[1]nilai Pend Agama'!K47=0,"",'[1]nilai Pend Agama'!K47)</f>
        <v/>
      </c>
      <c r="M44" s="189" t="str">
        <f>IF('[1]nilai Pend Agama'!L47=0,"",'[1]nilai Pend Agama'!L47)</f>
        <v/>
      </c>
      <c r="N44" s="189" t="str">
        <f>IF('[1]nilai Pend Agama'!M47=0,"",'[1]nilai Pend Agama'!M47)</f>
        <v/>
      </c>
      <c r="O44" s="189" t="str">
        <f>IF('[1]nilai Pend Agama'!N47=0,"",'[1]nilai Pend Agama'!N47)</f>
        <v/>
      </c>
      <c r="P44" s="189" t="str">
        <f>IF('[1]nilai Pend Agama'!O47=0,"",'[1]nilai Pend Agama'!O47)</f>
        <v/>
      </c>
      <c r="Q44" s="189" t="str">
        <f>IF('[1]nilai Pend Agama'!P47=0,"",'[1]nilai Pend Agama'!P47)</f>
        <v/>
      </c>
      <c r="R44" s="189" t="str">
        <f>IF('[1]nilai Pend Agama'!Q47=0,"",'[1]nilai Pend Agama'!Q47)</f>
        <v/>
      </c>
      <c r="S44" s="189" t="str">
        <f>IF('[1]nilai Pend Agama'!R47=0,"",'[1]nilai Pend Agama'!R47)</f>
        <v/>
      </c>
      <c r="T44" s="189" t="str">
        <f>IF('[1]nilai Pend Agama'!S47=0,"",'[1]nilai Pend Agama'!S47)</f>
        <v/>
      </c>
      <c r="U44" s="189" t="str">
        <f>IF('[1]nilai Pend Agama'!T47=0,"",'[1]nilai Pend Agama'!T47)</f>
        <v/>
      </c>
      <c r="V44" s="189" t="str">
        <f>IF('[1]nilai Pend Agama'!U47=0,"",'[1]nilai Pend Agama'!U47)</f>
        <v/>
      </c>
      <c r="W44" s="189" t="str">
        <f>IF('[1]nilai Pend Agama'!V47=0,"",'[1]nilai Pend Agama'!V47)</f>
        <v/>
      </c>
      <c r="X44" s="60" t="str">
        <f t="shared" si="47"/>
        <v/>
      </c>
      <c r="Y44" s="60" t="str">
        <f t="shared" si="48"/>
        <v/>
      </c>
      <c r="Z44" s="60" t="str">
        <f t="shared" si="49"/>
        <v/>
      </c>
      <c r="AA44" s="60" t="str">
        <f t="shared" si="50"/>
        <v/>
      </c>
      <c r="AB44" s="60" t="str">
        <f t="shared" si="51"/>
        <v/>
      </c>
      <c r="AC44" s="60" t="str">
        <f t="shared" si="1"/>
        <v/>
      </c>
      <c r="AD44" s="60" t="str">
        <f t="shared" si="52"/>
        <v/>
      </c>
      <c r="AE44" s="60" t="str">
        <f t="shared" si="53"/>
        <v/>
      </c>
      <c r="AF44" s="60" t="str">
        <f t="shared" si="54"/>
        <v/>
      </c>
      <c r="AG44" s="155" t="str">
        <f t="shared" si="55"/>
        <v/>
      </c>
      <c r="AH44" s="66" t="str">
        <f t="shared" si="2"/>
        <v/>
      </c>
      <c r="AI44" s="56">
        <f t="shared" si="85"/>
        <v>0</v>
      </c>
      <c r="AJ44" s="56">
        <f t="shared" si="86"/>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87"/>
        <v>#N/A</v>
      </c>
      <c r="AN44" s="56" t="e">
        <f t="shared" si="88"/>
        <v>#N/A</v>
      </c>
      <c r="AO44" s="56" t="e">
        <f t="shared" ca="1" si="56"/>
        <v>#NAME?</v>
      </c>
      <c r="AP44" s="192" t="str">
        <f t="shared" si="57"/>
        <v/>
      </c>
      <c r="AQ44" s="192" t="str">
        <f t="shared" si="89"/>
        <v/>
      </c>
      <c r="AR44" s="192" t="str">
        <f t="shared" si="90"/>
        <v/>
      </c>
      <c r="AS44" s="192" t="str">
        <f t="shared" si="91"/>
        <v/>
      </c>
      <c r="AT44" s="192" t="str">
        <f t="shared" si="92"/>
        <v/>
      </c>
      <c r="AU44" s="192" t="str">
        <f t="shared" si="93"/>
        <v/>
      </c>
      <c r="AV44" s="192" t="str">
        <f t="shared" si="94"/>
        <v/>
      </c>
      <c r="AW44" s="192" t="str">
        <f t="shared" si="95"/>
        <v/>
      </c>
      <c r="AX44" s="192" t="str">
        <f t="shared" si="96"/>
        <v/>
      </c>
      <c r="AY44" s="192" t="str">
        <f t="shared" si="97"/>
        <v/>
      </c>
      <c r="AZ44" s="66" t="str">
        <f t="shared" si="67"/>
        <v/>
      </c>
      <c r="BA44" s="56">
        <f t="shared" si="68"/>
        <v>0</v>
      </c>
      <c r="BB44" s="56">
        <f t="shared" si="69"/>
        <v>0</v>
      </c>
      <c r="BC44" s="56" t="e" cm="1">
        <f t="array" aca="1" ref="BC44" ca="1">_xlfn.IFS(BA44&lt;KKTP!$K$3,"perlu bimbingan dalam ",BA44&lt;=KKTP!$L$3,"baik dalam ",BA44&gt;KKTP!$L$3,"sangat baik dalam ")</f>
        <v>#NAME?</v>
      </c>
      <c r="BD44" s="56" t="e" cm="1">
        <f t="array" aca="1" ref="BD44" ca="1">_xlfn.IFS(BB44&lt;KKTP!$K$3,"perlu bimbingan dalam ",BB44&lt;=KKTP!$L$3,"baik dalam ",BB44&gt;KKTP!$L$3,"sangat baik dalam ")</f>
        <v>#NAME?</v>
      </c>
      <c r="BE44" s="56" t="e">
        <f t="shared" si="70"/>
        <v>#N/A</v>
      </c>
      <c r="BF44" s="56" t="e">
        <f t="shared" si="71"/>
        <v>#N/A</v>
      </c>
      <c r="BG44" s="56" t="e">
        <f t="shared" ca="1" si="72"/>
        <v>#NAME?</v>
      </c>
      <c r="BH44" s="192" t="str">
        <f t="shared" si="73"/>
        <v/>
      </c>
      <c r="BI44" s="192" t="str">
        <f t="shared" si="11"/>
        <v/>
      </c>
      <c r="BJ44" s="192" t="str">
        <f t="shared" si="12"/>
        <v/>
      </c>
      <c r="BK44" s="192" t="str">
        <f t="shared" si="13"/>
        <v/>
      </c>
      <c r="BL44" s="192" t="str">
        <f t="shared" si="14"/>
        <v/>
      </c>
      <c r="BM44" s="192" t="str">
        <f t="shared" si="15"/>
        <v/>
      </c>
      <c r="BN44" s="192" t="str">
        <f t="shared" si="16"/>
        <v/>
      </c>
      <c r="BO44" s="192" t="str">
        <f t="shared" si="17"/>
        <v/>
      </c>
      <c r="BP44" s="192" t="str">
        <f t="shared" si="18"/>
        <v/>
      </c>
      <c r="BQ44" s="192" t="str">
        <f t="shared" si="19"/>
        <v/>
      </c>
      <c r="BR44" s="66" t="str">
        <f t="shared" si="20"/>
        <v/>
      </c>
      <c r="BS44" s="56">
        <f t="shared" si="21"/>
        <v>0</v>
      </c>
      <c r="BT44" s="56">
        <f t="shared" si="22"/>
        <v>0</v>
      </c>
      <c r="BU44" s="56" t="e" cm="1">
        <f t="array" aca="1" ref="BU44" ca="1">_xlfn.IFS(BS44&lt;KKTP!$K$3,"perlu bimbingan dalam ",BS44&lt;=KKTP!$L$3,"baik dalam ",BS44&gt;KKTP!$L$3,"sangat baik dalam ")</f>
        <v>#NAME?</v>
      </c>
      <c r="BV44" s="56" t="e" cm="1">
        <f t="array" aca="1" ref="BV44" ca="1">_xlfn.IFS(BT44&lt;KKTP!$K$3,"perlu bimbingan dalam ",BT44&lt;=KKTP!$L$3,"baik dalam ",BT44&gt;KKTP!$L$3,"sangat baik dalam ")</f>
        <v>#NAME?</v>
      </c>
      <c r="BW44" s="56" t="e">
        <f t="shared" si="74"/>
        <v>#N/A</v>
      </c>
      <c r="BX44" s="56" t="e">
        <f t="shared" si="75"/>
        <v>#N/A</v>
      </c>
      <c r="BY44" s="56" t="e">
        <f t="shared" ca="1" si="76"/>
        <v>#NAME?</v>
      </c>
      <c r="BZ44" s="192" t="str">
        <f t="shared" si="77"/>
        <v/>
      </c>
      <c r="CA44" s="192" t="str">
        <f t="shared" si="23"/>
        <v/>
      </c>
      <c r="CB44" s="192" t="str">
        <f t="shared" si="24"/>
        <v/>
      </c>
      <c r="CC44" s="192" t="str">
        <f t="shared" si="25"/>
        <v/>
      </c>
      <c r="CD44" s="192" t="str">
        <f t="shared" si="26"/>
        <v/>
      </c>
      <c r="CE44" s="192" t="str">
        <f t="shared" si="27"/>
        <v/>
      </c>
      <c r="CF44" s="192" t="str">
        <f t="shared" si="28"/>
        <v/>
      </c>
      <c r="CG44" s="192" t="str">
        <f t="shared" si="29"/>
        <v/>
      </c>
      <c r="CH44" s="192" t="str">
        <f t="shared" si="30"/>
        <v/>
      </c>
      <c r="CI44" s="192" t="str">
        <f t="shared" si="31"/>
        <v/>
      </c>
      <c r="CJ44" s="66" t="str">
        <f t="shared" si="32"/>
        <v/>
      </c>
      <c r="CK44" s="56">
        <f t="shared" si="33"/>
        <v>0</v>
      </c>
      <c r="CL44" s="56">
        <f t="shared" si="34"/>
        <v>0</v>
      </c>
      <c r="CM44" s="56" t="e" cm="1">
        <f t="array" aca="1" ref="CM44" ca="1">_xlfn.IFS(CK44&lt;KKTP!$K$3,"perlu bimbingan dalam ",CK44&lt;=KKTP!$L$3,"baik dalam ",CK44&gt;KKTP!$L$3,"sangat baik dalam ")</f>
        <v>#NAME?</v>
      </c>
      <c r="CN44" s="56" t="e" cm="1">
        <f t="array" aca="1" ref="CN44" ca="1">_xlfn.IFS(CL44&lt;KKTP!$K$3,"perlu bimbingan dalam ",CL44&lt;=KKTP!$L$3,"baik dalam ",CL44&gt;KKTP!$L$3,"sangat baik dalam ")</f>
        <v>#NAME?</v>
      </c>
      <c r="CO44" s="56" t="e">
        <f t="shared" si="78"/>
        <v>#N/A</v>
      </c>
      <c r="CP44" s="56" t="e">
        <f t="shared" si="79"/>
        <v>#N/A</v>
      </c>
      <c r="CQ44" s="56" t="e">
        <f t="shared" ca="1" si="80"/>
        <v>#NAME?</v>
      </c>
      <c r="CR44" s="192" t="str">
        <f t="shared" si="81"/>
        <v/>
      </c>
      <c r="CS44" s="192" t="str">
        <f t="shared" si="35"/>
        <v/>
      </c>
      <c r="CT44" s="192" t="str">
        <f t="shared" si="36"/>
        <v/>
      </c>
      <c r="CU44" s="192" t="str">
        <f t="shared" si="37"/>
        <v/>
      </c>
      <c r="CV44" s="192" t="str">
        <f t="shared" si="38"/>
        <v/>
      </c>
      <c r="CW44" s="192" t="str">
        <f t="shared" si="39"/>
        <v/>
      </c>
      <c r="CX44" s="192" t="str">
        <f t="shared" si="40"/>
        <v/>
      </c>
      <c r="CY44" s="192" t="str">
        <f t="shared" si="41"/>
        <v/>
      </c>
      <c r="CZ44" s="192" t="str">
        <f t="shared" si="42"/>
        <v/>
      </c>
      <c r="DA44" s="192" t="str">
        <f t="shared" si="43"/>
        <v/>
      </c>
      <c r="DB44" s="66" t="str">
        <f t="shared" si="44"/>
        <v/>
      </c>
      <c r="DC44" s="56">
        <f t="shared" si="45"/>
        <v>0</v>
      </c>
      <c r="DD44" s="56">
        <f t="shared" si="46"/>
        <v>0</v>
      </c>
      <c r="DE44" s="56" t="e" cm="1">
        <f t="array" aca="1" ref="DE44" ca="1">_xlfn.IFS(DC44&lt;KKTP!$K$3,"perlu bimbingan dalam ",DC44&lt;=KKTP!$L$3,"baik dalam ",DC44&gt;KKTP!$L$3,"sangat baik dalam ")</f>
        <v>#NAME?</v>
      </c>
      <c r="DF44" s="56" t="e" cm="1">
        <f t="array" aca="1" ref="DF44" ca="1">_xlfn.IFS(DD44&lt;KKTP!$K$3,"perlu bimbingan dalam ",DD44&lt;=KKTP!$L$3,"baik dalam ",DD44&gt;KKTP!$L$3,"sangat baik dalam ")</f>
        <v>#NAME?</v>
      </c>
      <c r="DG44" s="56" t="e">
        <f t="shared" si="82"/>
        <v>#N/A</v>
      </c>
      <c r="DH44" s="56" t="e">
        <f t="shared" si="83"/>
        <v>#N/A</v>
      </c>
      <c r="DI44" s="56" t="e">
        <f t="shared" ca="1" si="84"/>
        <v>#NAME?</v>
      </c>
      <c r="DJ44" s="56" t="e" cm="1">
        <f t="array" ref="DJ44">_xlfn.IFS(DL44="Islam",1,DL44="Kristen",2,DL44="Katholik",3,DL44="Hindu",4,DL44="Budha",5)</f>
        <v>#N/A</v>
      </c>
      <c r="DK44" s="201" t="str" cm="1">
        <f t="array" aca="1" ref="DK44" ca="1">IFERROR(_xlfn.IFS(DJ44=1,AO44,DJ44=2,BG44,DJ44=3,BY44,DJ44=4,CQ44,DJ44=5,DI44),"")</f>
        <v/>
      </c>
      <c r="DL44" s="126">
        <f>IFERROR(SISWA!G47,"")</f>
        <v>0</v>
      </c>
    </row>
    <row r="45" spans="2:116" ht="15" hidden="1">
      <c r="B45" s="59">
        <v>41</v>
      </c>
      <c r="C45" s="126">
        <f>IFERROR(SISWA!C48,"")</f>
        <v>0</v>
      </c>
      <c r="D45" s="189" t="str">
        <f>IF('[1]nilai Pend Agama'!C48=0,"",'[1]nilai Pend Agama'!C48)</f>
        <v/>
      </c>
      <c r="E45" s="189" t="str">
        <f>IF('[1]nilai Pend Agama'!D48=0,"",'[1]nilai Pend Agama'!D48)</f>
        <v/>
      </c>
      <c r="F45" s="189" t="str">
        <f>IF('[1]nilai Pend Agama'!E48=0,"",'[1]nilai Pend Agama'!E48)</f>
        <v/>
      </c>
      <c r="G45" s="189" t="str">
        <f>IF('[1]nilai Pend Agama'!F48=0,"",'[1]nilai Pend Agama'!F48)</f>
        <v/>
      </c>
      <c r="H45" s="189" t="str">
        <f>IF('[1]nilai Pend Agama'!G48=0,"",'[1]nilai Pend Agama'!G48)</f>
        <v/>
      </c>
      <c r="I45" s="189" t="str">
        <f>IF('[1]nilai Pend Agama'!H48=0,"",'[1]nilai Pend Agama'!H48)</f>
        <v/>
      </c>
      <c r="J45" s="189" t="str">
        <f>IF('[1]nilai Pend Agama'!I48=0,"",'[1]nilai Pend Agama'!I48)</f>
        <v/>
      </c>
      <c r="K45" s="189" t="str">
        <f>IF('[1]nilai Pend Agama'!J48=0,"",'[1]nilai Pend Agama'!J48)</f>
        <v/>
      </c>
      <c r="L45" s="189" t="str">
        <f>IF('[1]nilai Pend Agama'!K48=0,"",'[1]nilai Pend Agama'!K48)</f>
        <v/>
      </c>
      <c r="M45" s="189" t="str">
        <f>IF('[1]nilai Pend Agama'!L48=0,"",'[1]nilai Pend Agama'!L48)</f>
        <v/>
      </c>
      <c r="N45" s="189" t="str">
        <f>IF('[1]nilai Pend Agama'!M48=0,"",'[1]nilai Pend Agama'!M48)</f>
        <v/>
      </c>
      <c r="O45" s="189" t="str">
        <f>IF('[1]nilai Pend Agama'!N48=0,"",'[1]nilai Pend Agama'!N48)</f>
        <v/>
      </c>
      <c r="P45" s="189" t="str">
        <f>IF('[1]nilai Pend Agama'!O48=0,"",'[1]nilai Pend Agama'!O48)</f>
        <v/>
      </c>
      <c r="Q45" s="189" t="str">
        <f>IF('[1]nilai Pend Agama'!P48=0,"",'[1]nilai Pend Agama'!P48)</f>
        <v/>
      </c>
      <c r="R45" s="189" t="str">
        <f>IF('[1]nilai Pend Agama'!Q48=0,"",'[1]nilai Pend Agama'!Q48)</f>
        <v/>
      </c>
      <c r="S45" s="189" t="str">
        <f>IF('[1]nilai Pend Agama'!R48=0,"",'[1]nilai Pend Agama'!R48)</f>
        <v/>
      </c>
      <c r="T45" s="189" t="str">
        <f>IF('[1]nilai Pend Agama'!S48=0,"",'[1]nilai Pend Agama'!S48)</f>
        <v/>
      </c>
      <c r="U45" s="189" t="str">
        <f>IF('[1]nilai Pend Agama'!T48=0,"",'[1]nilai Pend Agama'!T48)</f>
        <v/>
      </c>
      <c r="V45" s="189" t="str">
        <f>IF('[1]nilai Pend Agama'!U48=0,"",'[1]nilai Pend Agama'!U48)</f>
        <v/>
      </c>
      <c r="W45" s="189" t="str">
        <f>IF('[1]nilai Pend Agama'!V48=0,"",'[1]nilai Pend Agama'!V48)</f>
        <v/>
      </c>
      <c r="X45" s="60" t="str">
        <f t="shared" si="47"/>
        <v/>
      </c>
      <c r="Y45" s="60" t="str">
        <f t="shared" si="48"/>
        <v/>
      </c>
      <c r="Z45" s="60" t="str">
        <f t="shared" si="49"/>
        <v/>
      </c>
      <c r="AA45" s="60" t="str">
        <f t="shared" si="50"/>
        <v/>
      </c>
      <c r="AB45" s="60" t="str">
        <f t="shared" si="51"/>
        <v/>
      </c>
      <c r="AC45" s="60" t="str">
        <f t="shared" si="1"/>
        <v/>
      </c>
      <c r="AD45" s="60" t="str">
        <f t="shared" si="52"/>
        <v/>
      </c>
      <c r="AE45" s="60" t="str">
        <f t="shared" si="53"/>
        <v/>
      </c>
      <c r="AF45" s="60" t="str">
        <f t="shared" si="54"/>
        <v/>
      </c>
      <c r="AG45" s="155" t="str">
        <f t="shared" si="55"/>
        <v/>
      </c>
      <c r="AH45" s="66" t="str">
        <f t="shared" si="2"/>
        <v/>
      </c>
      <c r="AI45" s="56">
        <f t="shared" si="85"/>
        <v>0</v>
      </c>
      <c r="AJ45" s="56">
        <f t="shared" si="86"/>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87"/>
        <v>#N/A</v>
      </c>
      <c r="AN45" s="56" t="e">
        <f t="shared" si="88"/>
        <v>#N/A</v>
      </c>
      <c r="AO45" s="56" t="e">
        <f t="shared" ca="1" si="56"/>
        <v>#NAME?</v>
      </c>
      <c r="AP45" s="192" t="str">
        <f t="shared" si="57"/>
        <v/>
      </c>
      <c r="AQ45" s="192" t="str">
        <f t="shared" si="89"/>
        <v/>
      </c>
      <c r="AR45" s="192" t="str">
        <f t="shared" si="90"/>
        <v/>
      </c>
      <c r="AS45" s="192" t="str">
        <f t="shared" si="91"/>
        <v/>
      </c>
      <c r="AT45" s="192" t="str">
        <f t="shared" si="92"/>
        <v/>
      </c>
      <c r="AU45" s="192" t="str">
        <f t="shared" si="93"/>
        <v/>
      </c>
      <c r="AV45" s="192" t="str">
        <f t="shared" si="94"/>
        <v/>
      </c>
      <c r="AW45" s="192" t="str">
        <f t="shared" si="95"/>
        <v/>
      </c>
      <c r="AX45" s="192" t="str">
        <f t="shared" si="96"/>
        <v/>
      </c>
      <c r="AY45" s="192" t="str">
        <f t="shared" si="97"/>
        <v/>
      </c>
      <c r="AZ45" s="66" t="str">
        <f t="shared" si="67"/>
        <v/>
      </c>
      <c r="BA45" s="56">
        <f t="shared" si="68"/>
        <v>0</v>
      </c>
      <c r="BB45" s="56">
        <f t="shared" si="69"/>
        <v>0</v>
      </c>
      <c r="BC45" s="56" t="e" cm="1">
        <f t="array" aca="1" ref="BC45" ca="1">_xlfn.IFS(BA45&lt;KKTP!$K$3,"perlu bimbingan dalam ",BA45&lt;=KKTP!$L$3,"baik dalam ",BA45&gt;KKTP!$L$3,"sangat baik dalam ")</f>
        <v>#NAME?</v>
      </c>
      <c r="BD45" s="56" t="e" cm="1">
        <f t="array" aca="1" ref="BD45" ca="1">_xlfn.IFS(BB45&lt;KKTP!$K$3,"perlu bimbingan dalam ",BB45&lt;=KKTP!$L$3,"baik dalam ",BB45&gt;KKTP!$L$3,"sangat baik dalam ")</f>
        <v>#NAME?</v>
      </c>
      <c r="BE45" s="56" t="e">
        <f t="shared" si="70"/>
        <v>#N/A</v>
      </c>
      <c r="BF45" s="56" t="e">
        <f t="shared" si="71"/>
        <v>#N/A</v>
      </c>
      <c r="BG45" s="56" t="e">
        <f t="shared" ca="1" si="72"/>
        <v>#NAME?</v>
      </c>
      <c r="BH45" s="192" t="str">
        <f t="shared" si="73"/>
        <v/>
      </c>
      <c r="BI45" s="192" t="str">
        <f t="shared" si="11"/>
        <v/>
      </c>
      <c r="BJ45" s="192" t="str">
        <f t="shared" si="12"/>
        <v/>
      </c>
      <c r="BK45" s="192" t="str">
        <f t="shared" si="13"/>
        <v/>
      </c>
      <c r="BL45" s="192" t="str">
        <f t="shared" si="14"/>
        <v/>
      </c>
      <c r="BM45" s="192" t="str">
        <f t="shared" si="15"/>
        <v/>
      </c>
      <c r="BN45" s="192" t="str">
        <f t="shared" si="16"/>
        <v/>
      </c>
      <c r="BO45" s="192" t="str">
        <f t="shared" si="17"/>
        <v/>
      </c>
      <c r="BP45" s="192" t="str">
        <f t="shared" si="18"/>
        <v/>
      </c>
      <c r="BQ45" s="192" t="str">
        <f t="shared" si="19"/>
        <v/>
      </c>
      <c r="BR45" s="66" t="str">
        <f t="shared" si="20"/>
        <v/>
      </c>
      <c r="BS45" s="56">
        <f t="shared" si="21"/>
        <v>0</v>
      </c>
      <c r="BT45" s="56">
        <f t="shared" si="22"/>
        <v>0</v>
      </c>
      <c r="BU45" s="56" t="e" cm="1">
        <f t="array" aca="1" ref="BU45" ca="1">_xlfn.IFS(BS45&lt;KKTP!$K$3,"perlu bimbingan dalam ",BS45&lt;=KKTP!$L$3,"baik dalam ",BS45&gt;KKTP!$L$3,"sangat baik dalam ")</f>
        <v>#NAME?</v>
      </c>
      <c r="BV45" s="56" t="e" cm="1">
        <f t="array" aca="1" ref="BV45" ca="1">_xlfn.IFS(BT45&lt;KKTP!$K$3,"perlu bimbingan dalam ",BT45&lt;=KKTP!$L$3,"baik dalam ",BT45&gt;KKTP!$L$3,"sangat baik dalam ")</f>
        <v>#NAME?</v>
      </c>
      <c r="BW45" s="56" t="e">
        <f t="shared" si="74"/>
        <v>#N/A</v>
      </c>
      <c r="BX45" s="56" t="e">
        <f t="shared" si="75"/>
        <v>#N/A</v>
      </c>
      <c r="BY45" s="56" t="e">
        <f t="shared" ca="1" si="76"/>
        <v>#NAME?</v>
      </c>
      <c r="BZ45" s="192" t="str">
        <f t="shared" si="77"/>
        <v/>
      </c>
      <c r="CA45" s="192" t="str">
        <f t="shared" si="23"/>
        <v/>
      </c>
      <c r="CB45" s="192" t="str">
        <f t="shared" si="24"/>
        <v/>
      </c>
      <c r="CC45" s="192" t="str">
        <f t="shared" si="25"/>
        <v/>
      </c>
      <c r="CD45" s="192" t="str">
        <f t="shared" si="26"/>
        <v/>
      </c>
      <c r="CE45" s="192" t="str">
        <f t="shared" si="27"/>
        <v/>
      </c>
      <c r="CF45" s="192" t="str">
        <f t="shared" si="28"/>
        <v/>
      </c>
      <c r="CG45" s="192" t="str">
        <f t="shared" si="29"/>
        <v/>
      </c>
      <c r="CH45" s="192" t="str">
        <f t="shared" si="30"/>
        <v/>
      </c>
      <c r="CI45" s="192" t="str">
        <f t="shared" si="31"/>
        <v/>
      </c>
      <c r="CJ45" s="66" t="str">
        <f t="shared" si="32"/>
        <v/>
      </c>
      <c r="CK45" s="56">
        <f t="shared" si="33"/>
        <v>0</v>
      </c>
      <c r="CL45" s="56">
        <f t="shared" si="34"/>
        <v>0</v>
      </c>
      <c r="CM45" s="56" t="e" cm="1">
        <f t="array" aca="1" ref="CM45" ca="1">_xlfn.IFS(CK45&lt;KKTP!$K$3,"perlu bimbingan dalam ",CK45&lt;=KKTP!$L$3,"baik dalam ",CK45&gt;KKTP!$L$3,"sangat baik dalam ")</f>
        <v>#NAME?</v>
      </c>
      <c r="CN45" s="56" t="e" cm="1">
        <f t="array" aca="1" ref="CN45" ca="1">_xlfn.IFS(CL45&lt;KKTP!$K$3,"perlu bimbingan dalam ",CL45&lt;=KKTP!$L$3,"baik dalam ",CL45&gt;KKTP!$L$3,"sangat baik dalam ")</f>
        <v>#NAME?</v>
      </c>
      <c r="CO45" s="56" t="e">
        <f t="shared" si="78"/>
        <v>#N/A</v>
      </c>
      <c r="CP45" s="56" t="e">
        <f t="shared" si="79"/>
        <v>#N/A</v>
      </c>
      <c r="CQ45" s="56" t="e">
        <f t="shared" ca="1" si="80"/>
        <v>#NAME?</v>
      </c>
      <c r="CR45" s="192" t="str">
        <f t="shared" si="81"/>
        <v/>
      </c>
      <c r="CS45" s="192" t="str">
        <f t="shared" si="35"/>
        <v/>
      </c>
      <c r="CT45" s="192" t="str">
        <f t="shared" si="36"/>
        <v/>
      </c>
      <c r="CU45" s="192" t="str">
        <f t="shared" si="37"/>
        <v/>
      </c>
      <c r="CV45" s="192" t="str">
        <f t="shared" si="38"/>
        <v/>
      </c>
      <c r="CW45" s="192" t="str">
        <f t="shared" si="39"/>
        <v/>
      </c>
      <c r="CX45" s="192" t="str">
        <f t="shared" si="40"/>
        <v/>
      </c>
      <c r="CY45" s="192" t="str">
        <f t="shared" si="41"/>
        <v/>
      </c>
      <c r="CZ45" s="192" t="str">
        <f t="shared" si="42"/>
        <v/>
      </c>
      <c r="DA45" s="192" t="str">
        <f t="shared" si="43"/>
        <v/>
      </c>
      <c r="DB45" s="66" t="str">
        <f t="shared" si="44"/>
        <v/>
      </c>
      <c r="DC45" s="56">
        <f t="shared" si="45"/>
        <v>0</v>
      </c>
      <c r="DD45" s="56">
        <f t="shared" si="46"/>
        <v>0</v>
      </c>
      <c r="DE45" s="56" t="e" cm="1">
        <f t="array" aca="1" ref="DE45" ca="1">_xlfn.IFS(DC45&lt;KKTP!$K$3,"perlu bimbingan dalam ",DC45&lt;=KKTP!$L$3,"baik dalam ",DC45&gt;KKTP!$L$3,"sangat baik dalam ")</f>
        <v>#NAME?</v>
      </c>
      <c r="DF45" s="56" t="e" cm="1">
        <f t="array" aca="1" ref="DF45" ca="1">_xlfn.IFS(DD45&lt;KKTP!$K$3,"perlu bimbingan dalam ",DD45&lt;=KKTP!$L$3,"baik dalam ",DD45&gt;KKTP!$L$3,"sangat baik dalam ")</f>
        <v>#NAME?</v>
      </c>
      <c r="DG45" s="56" t="e">
        <f t="shared" si="82"/>
        <v>#N/A</v>
      </c>
      <c r="DH45" s="56" t="e">
        <f t="shared" si="83"/>
        <v>#N/A</v>
      </c>
      <c r="DI45" s="56" t="e">
        <f t="shared" ca="1" si="84"/>
        <v>#NAME?</v>
      </c>
      <c r="DJ45" s="56" t="e" cm="1">
        <f t="array" ref="DJ45">_xlfn.IFS(DL45="Islam",1,DL45="Kristen",2,DL45="Katholik",3,DL45="Hindu",4,DL45="Budha",5)</f>
        <v>#N/A</v>
      </c>
      <c r="DK45" s="201" t="str" cm="1">
        <f t="array" aca="1" ref="DK45" ca="1">IFERROR(_xlfn.IFS(DJ45=1,AO45,DJ45=2,BG45,DJ45=3,BY45,DJ45=4,CQ45,DJ45=5,DI45),"")</f>
        <v/>
      </c>
      <c r="DL45" s="126">
        <f>IFERROR(SISWA!G48,"")</f>
        <v>0</v>
      </c>
    </row>
    <row r="46" spans="2:116" ht="15" hidden="1">
      <c r="B46" s="59">
        <v>42</v>
      </c>
      <c r="C46" s="126">
        <f>IFERROR(SISWA!C49,"")</f>
        <v>0</v>
      </c>
      <c r="D46" s="189" t="str">
        <f>IF('[1]nilai Pend Agama'!C49=0,"",'[1]nilai Pend Agama'!C49)</f>
        <v/>
      </c>
      <c r="E46" s="189" t="str">
        <f>IF('[1]nilai Pend Agama'!D49=0,"",'[1]nilai Pend Agama'!D49)</f>
        <v/>
      </c>
      <c r="F46" s="189" t="str">
        <f>IF('[1]nilai Pend Agama'!E49=0,"",'[1]nilai Pend Agama'!E49)</f>
        <v/>
      </c>
      <c r="G46" s="189" t="str">
        <f>IF('[1]nilai Pend Agama'!F49=0,"",'[1]nilai Pend Agama'!F49)</f>
        <v/>
      </c>
      <c r="H46" s="189" t="str">
        <f>IF('[1]nilai Pend Agama'!G49=0,"",'[1]nilai Pend Agama'!G49)</f>
        <v/>
      </c>
      <c r="I46" s="189" t="str">
        <f>IF('[1]nilai Pend Agama'!H49=0,"",'[1]nilai Pend Agama'!H49)</f>
        <v/>
      </c>
      <c r="J46" s="189" t="str">
        <f>IF('[1]nilai Pend Agama'!I49=0,"",'[1]nilai Pend Agama'!I49)</f>
        <v/>
      </c>
      <c r="K46" s="189" t="str">
        <f>IF('[1]nilai Pend Agama'!J49=0,"",'[1]nilai Pend Agama'!J49)</f>
        <v/>
      </c>
      <c r="L46" s="189" t="str">
        <f>IF('[1]nilai Pend Agama'!K49=0,"",'[1]nilai Pend Agama'!K49)</f>
        <v/>
      </c>
      <c r="M46" s="189" t="str">
        <f>IF('[1]nilai Pend Agama'!L49=0,"",'[1]nilai Pend Agama'!L49)</f>
        <v/>
      </c>
      <c r="N46" s="189" t="str">
        <f>IF('[1]nilai Pend Agama'!M49=0,"",'[1]nilai Pend Agama'!M49)</f>
        <v/>
      </c>
      <c r="O46" s="189" t="str">
        <f>IF('[1]nilai Pend Agama'!N49=0,"",'[1]nilai Pend Agama'!N49)</f>
        <v/>
      </c>
      <c r="P46" s="189" t="str">
        <f>IF('[1]nilai Pend Agama'!O49=0,"",'[1]nilai Pend Agama'!O49)</f>
        <v/>
      </c>
      <c r="Q46" s="189" t="str">
        <f>IF('[1]nilai Pend Agama'!P49=0,"",'[1]nilai Pend Agama'!P49)</f>
        <v/>
      </c>
      <c r="R46" s="189" t="str">
        <f>IF('[1]nilai Pend Agama'!Q49=0,"",'[1]nilai Pend Agama'!Q49)</f>
        <v/>
      </c>
      <c r="S46" s="189" t="str">
        <f>IF('[1]nilai Pend Agama'!R49=0,"",'[1]nilai Pend Agama'!R49)</f>
        <v/>
      </c>
      <c r="T46" s="189" t="str">
        <f>IF('[1]nilai Pend Agama'!S49=0,"",'[1]nilai Pend Agama'!S49)</f>
        <v/>
      </c>
      <c r="U46" s="189" t="str">
        <f>IF('[1]nilai Pend Agama'!T49=0,"",'[1]nilai Pend Agama'!T49)</f>
        <v/>
      </c>
      <c r="V46" s="189" t="str">
        <f>IF('[1]nilai Pend Agama'!U49=0,"",'[1]nilai Pend Agama'!U49)</f>
        <v/>
      </c>
      <c r="W46" s="189" t="str">
        <f>IF('[1]nilai Pend Agama'!V49=0,"",'[1]nilai Pend Agama'!V49)</f>
        <v/>
      </c>
      <c r="X46" s="60" t="str">
        <f t="shared" si="47"/>
        <v/>
      </c>
      <c r="Y46" s="60" t="str">
        <f t="shared" si="48"/>
        <v/>
      </c>
      <c r="Z46" s="60" t="str">
        <f t="shared" si="49"/>
        <v/>
      </c>
      <c r="AA46" s="60" t="str">
        <f t="shared" si="50"/>
        <v/>
      </c>
      <c r="AB46" s="60" t="str">
        <f t="shared" si="51"/>
        <v/>
      </c>
      <c r="AC46" s="60" t="str">
        <f t="shared" si="1"/>
        <v/>
      </c>
      <c r="AD46" s="60" t="str">
        <f t="shared" si="52"/>
        <v/>
      </c>
      <c r="AE46" s="60" t="str">
        <f t="shared" si="53"/>
        <v/>
      </c>
      <c r="AF46" s="60" t="str">
        <f t="shared" si="54"/>
        <v/>
      </c>
      <c r="AG46" s="155" t="str">
        <f t="shared" si="55"/>
        <v/>
      </c>
      <c r="AH46" s="66" t="str">
        <f t="shared" si="2"/>
        <v/>
      </c>
      <c r="AI46" s="56">
        <f t="shared" si="85"/>
        <v>0</v>
      </c>
      <c r="AJ46" s="56">
        <f t="shared" si="86"/>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87"/>
        <v>#N/A</v>
      </c>
      <c r="AN46" s="56" t="e">
        <f t="shared" si="88"/>
        <v>#N/A</v>
      </c>
      <c r="AO46" s="56" t="e">
        <f t="shared" ca="1" si="56"/>
        <v>#NAME?</v>
      </c>
      <c r="AP46" s="192" t="str">
        <f t="shared" si="57"/>
        <v/>
      </c>
      <c r="AQ46" s="192" t="str">
        <f t="shared" si="89"/>
        <v/>
      </c>
      <c r="AR46" s="192" t="str">
        <f t="shared" si="90"/>
        <v/>
      </c>
      <c r="AS46" s="192" t="str">
        <f t="shared" si="91"/>
        <v/>
      </c>
      <c r="AT46" s="192" t="str">
        <f t="shared" si="92"/>
        <v/>
      </c>
      <c r="AU46" s="192" t="str">
        <f t="shared" si="93"/>
        <v/>
      </c>
      <c r="AV46" s="192" t="str">
        <f t="shared" si="94"/>
        <v/>
      </c>
      <c r="AW46" s="192" t="str">
        <f t="shared" si="95"/>
        <v/>
      </c>
      <c r="AX46" s="192" t="str">
        <f t="shared" si="96"/>
        <v/>
      </c>
      <c r="AY46" s="192" t="str">
        <f t="shared" si="97"/>
        <v/>
      </c>
      <c r="AZ46" s="66" t="str">
        <f t="shared" si="67"/>
        <v/>
      </c>
      <c r="BA46" s="56">
        <f t="shared" si="68"/>
        <v>0</v>
      </c>
      <c r="BB46" s="56">
        <f t="shared" si="69"/>
        <v>0</v>
      </c>
      <c r="BC46" s="56" t="e" cm="1">
        <f t="array" aca="1" ref="BC46" ca="1">_xlfn.IFS(BA46&lt;KKTP!$K$3,"perlu bimbingan dalam ",BA46&lt;=KKTP!$L$3,"baik dalam ",BA46&gt;KKTP!$L$3,"sangat baik dalam ")</f>
        <v>#NAME?</v>
      </c>
      <c r="BD46" s="56" t="e" cm="1">
        <f t="array" aca="1" ref="BD46" ca="1">_xlfn.IFS(BB46&lt;KKTP!$K$3,"perlu bimbingan dalam ",BB46&lt;=KKTP!$L$3,"baik dalam ",BB46&gt;KKTP!$L$3,"sangat baik dalam ")</f>
        <v>#NAME?</v>
      </c>
      <c r="BE46" s="56" t="e">
        <f t="shared" si="70"/>
        <v>#N/A</v>
      </c>
      <c r="BF46" s="56" t="e">
        <f t="shared" si="71"/>
        <v>#N/A</v>
      </c>
      <c r="BG46" s="56" t="e">
        <f t="shared" ca="1" si="72"/>
        <v>#NAME?</v>
      </c>
      <c r="BH46" s="192" t="str">
        <f t="shared" si="73"/>
        <v/>
      </c>
      <c r="BI46" s="192" t="str">
        <f t="shared" si="11"/>
        <v/>
      </c>
      <c r="BJ46" s="192" t="str">
        <f t="shared" si="12"/>
        <v/>
      </c>
      <c r="BK46" s="192" t="str">
        <f t="shared" si="13"/>
        <v/>
      </c>
      <c r="BL46" s="192" t="str">
        <f t="shared" si="14"/>
        <v/>
      </c>
      <c r="BM46" s="192" t="str">
        <f t="shared" si="15"/>
        <v/>
      </c>
      <c r="BN46" s="192" t="str">
        <f t="shared" si="16"/>
        <v/>
      </c>
      <c r="BO46" s="192" t="str">
        <f t="shared" si="17"/>
        <v/>
      </c>
      <c r="BP46" s="192" t="str">
        <f t="shared" si="18"/>
        <v/>
      </c>
      <c r="BQ46" s="192" t="str">
        <f t="shared" si="19"/>
        <v/>
      </c>
      <c r="BR46" s="66" t="str">
        <f t="shared" si="20"/>
        <v/>
      </c>
      <c r="BS46" s="56">
        <f t="shared" si="21"/>
        <v>0</v>
      </c>
      <c r="BT46" s="56">
        <f t="shared" si="22"/>
        <v>0</v>
      </c>
      <c r="BU46" s="56" t="e" cm="1">
        <f t="array" aca="1" ref="BU46" ca="1">_xlfn.IFS(BS46&lt;KKTP!$K$3,"perlu bimbingan dalam ",BS46&lt;=KKTP!$L$3,"baik dalam ",BS46&gt;KKTP!$L$3,"sangat baik dalam ")</f>
        <v>#NAME?</v>
      </c>
      <c r="BV46" s="56" t="e" cm="1">
        <f t="array" aca="1" ref="BV46" ca="1">_xlfn.IFS(BT46&lt;KKTP!$K$3,"perlu bimbingan dalam ",BT46&lt;=KKTP!$L$3,"baik dalam ",BT46&gt;KKTP!$L$3,"sangat baik dalam ")</f>
        <v>#NAME?</v>
      </c>
      <c r="BW46" s="56" t="e">
        <f t="shared" si="74"/>
        <v>#N/A</v>
      </c>
      <c r="BX46" s="56" t="e">
        <f t="shared" si="75"/>
        <v>#N/A</v>
      </c>
      <c r="BY46" s="56" t="e">
        <f t="shared" ca="1" si="76"/>
        <v>#NAME?</v>
      </c>
      <c r="BZ46" s="192" t="str">
        <f t="shared" si="77"/>
        <v/>
      </c>
      <c r="CA46" s="192" t="str">
        <f t="shared" si="23"/>
        <v/>
      </c>
      <c r="CB46" s="192" t="str">
        <f t="shared" si="24"/>
        <v/>
      </c>
      <c r="CC46" s="192" t="str">
        <f t="shared" si="25"/>
        <v/>
      </c>
      <c r="CD46" s="192" t="str">
        <f t="shared" si="26"/>
        <v/>
      </c>
      <c r="CE46" s="192" t="str">
        <f t="shared" si="27"/>
        <v/>
      </c>
      <c r="CF46" s="192" t="str">
        <f t="shared" si="28"/>
        <v/>
      </c>
      <c r="CG46" s="192" t="str">
        <f t="shared" si="29"/>
        <v/>
      </c>
      <c r="CH46" s="192" t="str">
        <f t="shared" si="30"/>
        <v/>
      </c>
      <c r="CI46" s="192" t="str">
        <f t="shared" si="31"/>
        <v/>
      </c>
      <c r="CJ46" s="66" t="str">
        <f t="shared" si="32"/>
        <v/>
      </c>
      <c r="CK46" s="56">
        <f t="shared" si="33"/>
        <v>0</v>
      </c>
      <c r="CL46" s="56">
        <f t="shared" si="34"/>
        <v>0</v>
      </c>
      <c r="CM46" s="56" t="e" cm="1">
        <f t="array" aca="1" ref="CM46" ca="1">_xlfn.IFS(CK46&lt;KKTP!$K$3,"perlu bimbingan dalam ",CK46&lt;=KKTP!$L$3,"baik dalam ",CK46&gt;KKTP!$L$3,"sangat baik dalam ")</f>
        <v>#NAME?</v>
      </c>
      <c r="CN46" s="56" t="e" cm="1">
        <f t="array" aca="1" ref="CN46" ca="1">_xlfn.IFS(CL46&lt;KKTP!$K$3,"perlu bimbingan dalam ",CL46&lt;=KKTP!$L$3,"baik dalam ",CL46&gt;KKTP!$L$3,"sangat baik dalam ")</f>
        <v>#NAME?</v>
      </c>
      <c r="CO46" s="56" t="e">
        <f t="shared" si="78"/>
        <v>#N/A</v>
      </c>
      <c r="CP46" s="56" t="e">
        <f t="shared" si="79"/>
        <v>#N/A</v>
      </c>
      <c r="CQ46" s="56" t="e">
        <f t="shared" ca="1" si="80"/>
        <v>#NAME?</v>
      </c>
      <c r="CR46" s="192" t="str">
        <f t="shared" si="81"/>
        <v/>
      </c>
      <c r="CS46" s="192" t="str">
        <f t="shared" si="35"/>
        <v/>
      </c>
      <c r="CT46" s="192" t="str">
        <f t="shared" si="36"/>
        <v/>
      </c>
      <c r="CU46" s="192" t="str">
        <f t="shared" si="37"/>
        <v/>
      </c>
      <c r="CV46" s="192" t="str">
        <f t="shared" si="38"/>
        <v/>
      </c>
      <c r="CW46" s="192" t="str">
        <f t="shared" si="39"/>
        <v/>
      </c>
      <c r="CX46" s="192" t="str">
        <f t="shared" si="40"/>
        <v/>
      </c>
      <c r="CY46" s="192" t="str">
        <f t="shared" si="41"/>
        <v/>
      </c>
      <c r="CZ46" s="192" t="str">
        <f t="shared" si="42"/>
        <v/>
      </c>
      <c r="DA46" s="192" t="str">
        <f t="shared" si="43"/>
        <v/>
      </c>
      <c r="DB46" s="66" t="str">
        <f t="shared" si="44"/>
        <v/>
      </c>
      <c r="DC46" s="56">
        <f t="shared" si="45"/>
        <v>0</v>
      </c>
      <c r="DD46" s="56">
        <f t="shared" si="46"/>
        <v>0</v>
      </c>
      <c r="DE46" s="56" t="e" cm="1">
        <f t="array" aca="1" ref="DE46" ca="1">_xlfn.IFS(DC46&lt;KKTP!$K$3,"perlu bimbingan dalam ",DC46&lt;=KKTP!$L$3,"baik dalam ",DC46&gt;KKTP!$L$3,"sangat baik dalam ")</f>
        <v>#NAME?</v>
      </c>
      <c r="DF46" s="56" t="e" cm="1">
        <f t="array" aca="1" ref="DF46" ca="1">_xlfn.IFS(DD46&lt;KKTP!$K$3,"perlu bimbingan dalam ",DD46&lt;=KKTP!$L$3,"baik dalam ",DD46&gt;KKTP!$L$3,"sangat baik dalam ")</f>
        <v>#NAME?</v>
      </c>
      <c r="DG46" s="56" t="e">
        <f t="shared" si="82"/>
        <v>#N/A</v>
      </c>
      <c r="DH46" s="56" t="e">
        <f t="shared" si="83"/>
        <v>#N/A</v>
      </c>
      <c r="DI46" s="56" t="e">
        <f t="shared" ca="1" si="84"/>
        <v>#NAME?</v>
      </c>
      <c r="DJ46" s="56" t="e" cm="1">
        <f t="array" ref="DJ46">_xlfn.IFS(DL46="Islam",1,DL46="Kristen",2,DL46="Katholik",3,DL46="Hindu",4,DL46="Budha",5)</f>
        <v>#N/A</v>
      </c>
      <c r="DK46" s="201" t="str" cm="1">
        <f t="array" aca="1" ref="DK46" ca="1">IFERROR(_xlfn.IFS(DJ46=1,AO46,DJ46=2,BG46,DJ46=3,BY46,DJ46=4,CQ46,DJ46=5,DI46),"")</f>
        <v/>
      </c>
      <c r="DL46" s="126">
        <f>IFERROR(SISWA!G49,"")</f>
        <v>0</v>
      </c>
    </row>
    <row r="47" spans="2:116" ht="15" hidden="1">
      <c r="B47" s="59">
        <v>43</v>
      </c>
      <c r="C47" s="126">
        <f>IFERROR(SISWA!C50,"")</f>
        <v>0</v>
      </c>
      <c r="D47" s="189" t="str">
        <f>IF('[1]nilai Pend Agama'!C50=0,"",'[1]nilai Pend Agama'!C50)</f>
        <v/>
      </c>
      <c r="E47" s="189" t="str">
        <f>IF('[1]nilai Pend Agama'!D50=0,"",'[1]nilai Pend Agama'!D50)</f>
        <v/>
      </c>
      <c r="F47" s="189" t="str">
        <f>IF('[1]nilai Pend Agama'!E50=0,"",'[1]nilai Pend Agama'!E50)</f>
        <v/>
      </c>
      <c r="G47" s="189" t="str">
        <f>IF('[1]nilai Pend Agama'!F50=0,"",'[1]nilai Pend Agama'!F50)</f>
        <v/>
      </c>
      <c r="H47" s="189" t="str">
        <f>IF('[1]nilai Pend Agama'!G50=0,"",'[1]nilai Pend Agama'!G50)</f>
        <v/>
      </c>
      <c r="I47" s="189" t="str">
        <f>IF('[1]nilai Pend Agama'!H50=0,"",'[1]nilai Pend Agama'!H50)</f>
        <v/>
      </c>
      <c r="J47" s="189" t="str">
        <f>IF('[1]nilai Pend Agama'!I50=0,"",'[1]nilai Pend Agama'!I50)</f>
        <v/>
      </c>
      <c r="K47" s="189" t="str">
        <f>IF('[1]nilai Pend Agama'!J50=0,"",'[1]nilai Pend Agama'!J50)</f>
        <v/>
      </c>
      <c r="L47" s="189" t="str">
        <f>IF('[1]nilai Pend Agama'!K50=0,"",'[1]nilai Pend Agama'!K50)</f>
        <v/>
      </c>
      <c r="M47" s="189" t="str">
        <f>IF('[1]nilai Pend Agama'!L50=0,"",'[1]nilai Pend Agama'!L50)</f>
        <v/>
      </c>
      <c r="N47" s="189" t="str">
        <f>IF('[1]nilai Pend Agama'!M50=0,"",'[1]nilai Pend Agama'!M50)</f>
        <v/>
      </c>
      <c r="O47" s="189" t="str">
        <f>IF('[1]nilai Pend Agama'!N50=0,"",'[1]nilai Pend Agama'!N50)</f>
        <v/>
      </c>
      <c r="P47" s="189" t="str">
        <f>IF('[1]nilai Pend Agama'!O50=0,"",'[1]nilai Pend Agama'!O50)</f>
        <v/>
      </c>
      <c r="Q47" s="189" t="str">
        <f>IF('[1]nilai Pend Agama'!P50=0,"",'[1]nilai Pend Agama'!P50)</f>
        <v/>
      </c>
      <c r="R47" s="189" t="str">
        <f>IF('[1]nilai Pend Agama'!Q50=0,"",'[1]nilai Pend Agama'!Q50)</f>
        <v/>
      </c>
      <c r="S47" s="189" t="str">
        <f>IF('[1]nilai Pend Agama'!R50=0,"",'[1]nilai Pend Agama'!R50)</f>
        <v/>
      </c>
      <c r="T47" s="189" t="str">
        <f>IF('[1]nilai Pend Agama'!S50=0,"",'[1]nilai Pend Agama'!S50)</f>
        <v/>
      </c>
      <c r="U47" s="189" t="str">
        <f>IF('[1]nilai Pend Agama'!T50=0,"",'[1]nilai Pend Agama'!T50)</f>
        <v/>
      </c>
      <c r="V47" s="189" t="str">
        <f>IF('[1]nilai Pend Agama'!U50=0,"",'[1]nilai Pend Agama'!U50)</f>
        <v/>
      </c>
      <c r="W47" s="189" t="str">
        <f>IF('[1]nilai Pend Agama'!V50=0,"",'[1]nilai Pend Agama'!V50)</f>
        <v/>
      </c>
      <c r="X47" s="60" t="str">
        <f t="shared" si="47"/>
        <v/>
      </c>
      <c r="Y47" s="60" t="str">
        <f t="shared" si="48"/>
        <v/>
      </c>
      <c r="Z47" s="60" t="str">
        <f t="shared" si="49"/>
        <v/>
      </c>
      <c r="AA47" s="60" t="str">
        <f t="shared" si="50"/>
        <v/>
      </c>
      <c r="AB47" s="60" t="str">
        <f t="shared" si="51"/>
        <v/>
      </c>
      <c r="AC47" s="60" t="str">
        <f t="shared" si="1"/>
        <v/>
      </c>
      <c r="AD47" s="60" t="str">
        <f t="shared" si="52"/>
        <v/>
      </c>
      <c r="AE47" s="60" t="str">
        <f t="shared" si="53"/>
        <v/>
      </c>
      <c r="AF47" s="60" t="str">
        <f t="shared" si="54"/>
        <v/>
      </c>
      <c r="AG47" s="155" t="str">
        <f t="shared" si="55"/>
        <v/>
      </c>
      <c r="AH47" s="66" t="str">
        <f t="shared" si="2"/>
        <v/>
      </c>
      <c r="AI47" s="56">
        <f t="shared" si="85"/>
        <v>0</v>
      </c>
      <c r="AJ47" s="56">
        <f t="shared" si="86"/>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87"/>
        <v>#N/A</v>
      </c>
      <c r="AN47" s="56" t="e">
        <f t="shared" si="88"/>
        <v>#N/A</v>
      </c>
      <c r="AO47" s="56" t="e">
        <f t="shared" ca="1" si="56"/>
        <v>#NAME?</v>
      </c>
      <c r="AP47" s="192" t="str">
        <f t="shared" si="57"/>
        <v/>
      </c>
      <c r="AQ47" s="192" t="str">
        <f t="shared" si="89"/>
        <v/>
      </c>
      <c r="AR47" s="192" t="str">
        <f t="shared" si="90"/>
        <v/>
      </c>
      <c r="AS47" s="192" t="str">
        <f t="shared" si="91"/>
        <v/>
      </c>
      <c r="AT47" s="192" t="str">
        <f t="shared" si="92"/>
        <v/>
      </c>
      <c r="AU47" s="192" t="str">
        <f t="shared" si="93"/>
        <v/>
      </c>
      <c r="AV47" s="192" t="str">
        <f t="shared" si="94"/>
        <v/>
      </c>
      <c r="AW47" s="192" t="str">
        <f t="shared" si="95"/>
        <v/>
      </c>
      <c r="AX47" s="192" t="str">
        <f t="shared" si="96"/>
        <v/>
      </c>
      <c r="AY47" s="192" t="str">
        <f t="shared" si="97"/>
        <v/>
      </c>
      <c r="AZ47" s="66" t="str">
        <f t="shared" si="67"/>
        <v/>
      </c>
      <c r="BA47" s="56">
        <f t="shared" si="68"/>
        <v>0</v>
      </c>
      <c r="BB47" s="56">
        <f t="shared" si="69"/>
        <v>0</v>
      </c>
      <c r="BC47" s="56" t="e" cm="1">
        <f t="array" aca="1" ref="BC47" ca="1">_xlfn.IFS(BA47&lt;KKTP!$K$3,"perlu bimbingan dalam ",BA47&lt;=KKTP!$L$3,"baik dalam ",BA47&gt;KKTP!$L$3,"sangat baik dalam ")</f>
        <v>#NAME?</v>
      </c>
      <c r="BD47" s="56" t="e" cm="1">
        <f t="array" aca="1" ref="BD47" ca="1">_xlfn.IFS(BB47&lt;KKTP!$K$3,"perlu bimbingan dalam ",BB47&lt;=KKTP!$L$3,"baik dalam ",BB47&gt;KKTP!$L$3,"sangat baik dalam ")</f>
        <v>#NAME?</v>
      </c>
      <c r="BE47" s="56" t="e">
        <f t="shared" si="70"/>
        <v>#N/A</v>
      </c>
      <c r="BF47" s="56" t="e">
        <f t="shared" si="71"/>
        <v>#N/A</v>
      </c>
      <c r="BG47" s="56" t="e">
        <f t="shared" ca="1" si="72"/>
        <v>#NAME?</v>
      </c>
      <c r="BH47" s="192" t="str">
        <f t="shared" si="73"/>
        <v/>
      </c>
      <c r="BI47" s="192" t="str">
        <f t="shared" si="11"/>
        <v/>
      </c>
      <c r="BJ47" s="192" t="str">
        <f t="shared" si="12"/>
        <v/>
      </c>
      <c r="BK47" s="192" t="str">
        <f t="shared" si="13"/>
        <v/>
      </c>
      <c r="BL47" s="192" t="str">
        <f t="shared" si="14"/>
        <v/>
      </c>
      <c r="BM47" s="192" t="str">
        <f t="shared" si="15"/>
        <v/>
      </c>
      <c r="BN47" s="192" t="str">
        <f t="shared" si="16"/>
        <v/>
      </c>
      <c r="BO47" s="192" t="str">
        <f t="shared" si="17"/>
        <v/>
      </c>
      <c r="BP47" s="192" t="str">
        <f t="shared" si="18"/>
        <v/>
      </c>
      <c r="BQ47" s="192" t="str">
        <f t="shared" si="19"/>
        <v/>
      </c>
      <c r="BR47" s="66" t="str">
        <f t="shared" si="20"/>
        <v/>
      </c>
      <c r="BS47" s="56">
        <f t="shared" si="21"/>
        <v>0</v>
      </c>
      <c r="BT47" s="56">
        <f t="shared" si="22"/>
        <v>0</v>
      </c>
      <c r="BU47" s="56" t="e" cm="1">
        <f t="array" aca="1" ref="BU47" ca="1">_xlfn.IFS(BS47&lt;KKTP!$K$3,"perlu bimbingan dalam ",BS47&lt;=KKTP!$L$3,"baik dalam ",BS47&gt;KKTP!$L$3,"sangat baik dalam ")</f>
        <v>#NAME?</v>
      </c>
      <c r="BV47" s="56" t="e" cm="1">
        <f t="array" aca="1" ref="BV47" ca="1">_xlfn.IFS(BT47&lt;KKTP!$K$3,"perlu bimbingan dalam ",BT47&lt;=KKTP!$L$3,"baik dalam ",BT47&gt;KKTP!$L$3,"sangat baik dalam ")</f>
        <v>#NAME?</v>
      </c>
      <c r="BW47" s="56" t="e">
        <f t="shared" si="74"/>
        <v>#N/A</v>
      </c>
      <c r="BX47" s="56" t="e">
        <f t="shared" si="75"/>
        <v>#N/A</v>
      </c>
      <c r="BY47" s="56" t="e">
        <f t="shared" ca="1" si="76"/>
        <v>#NAME?</v>
      </c>
      <c r="BZ47" s="192" t="str">
        <f t="shared" si="77"/>
        <v/>
      </c>
      <c r="CA47" s="192" t="str">
        <f t="shared" si="23"/>
        <v/>
      </c>
      <c r="CB47" s="192" t="str">
        <f t="shared" si="24"/>
        <v/>
      </c>
      <c r="CC47" s="192" t="str">
        <f t="shared" si="25"/>
        <v/>
      </c>
      <c r="CD47" s="192" t="str">
        <f t="shared" si="26"/>
        <v/>
      </c>
      <c r="CE47" s="192" t="str">
        <f t="shared" si="27"/>
        <v/>
      </c>
      <c r="CF47" s="192" t="str">
        <f t="shared" si="28"/>
        <v/>
      </c>
      <c r="CG47" s="192" t="str">
        <f t="shared" si="29"/>
        <v/>
      </c>
      <c r="CH47" s="192" t="str">
        <f t="shared" si="30"/>
        <v/>
      </c>
      <c r="CI47" s="192" t="str">
        <f t="shared" si="31"/>
        <v/>
      </c>
      <c r="CJ47" s="66" t="str">
        <f t="shared" si="32"/>
        <v/>
      </c>
      <c r="CK47" s="56">
        <f t="shared" si="33"/>
        <v>0</v>
      </c>
      <c r="CL47" s="56">
        <f t="shared" si="34"/>
        <v>0</v>
      </c>
      <c r="CM47" s="56" t="e" cm="1">
        <f t="array" aca="1" ref="CM47" ca="1">_xlfn.IFS(CK47&lt;KKTP!$K$3,"perlu bimbingan dalam ",CK47&lt;=KKTP!$L$3,"baik dalam ",CK47&gt;KKTP!$L$3,"sangat baik dalam ")</f>
        <v>#NAME?</v>
      </c>
      <c r="CN47" s="56" t="e" cm="1">
        <f t="array" aca="1" ref="CN47" ca="1">_xlfn.IFS(CL47&lt;KKTP!$K$3,"perlu bimbingan dalam ",CL47&lt;=KKTP!$L$3,"baik dalam ",CL47&gt;KKTP!$L$3,"sangat baik dalam ")</f>
        <v>#NAME?</v>
      </c>
      <c r="CO47" s="56" t="e">
        <f t="shared" si="78"/>
        <v>#N/A</v>
      </c>
      <c r="CP47" s="56" t="e">
        <f t="shared" si="79"/>
        <v>#N/A</v>
      </c>
      <c r="CQ47" s="56" t="e">
        <f t="shared" ca="1" si="80"/>
        <v>#NAME?</v>
      </c>
      <c r="CR47" s="192" t="str">
        <f t="shared" si="81"/>
        <v/>
      </c>
      <c r="CS47" s="192" t="str">
        <f t="shared" si="35"/>
        <v/>
      </c>
      <c r="CT47" s="192" t="str">
        <f t="shared" si="36"/>
        <v/>
      </c>
      <c r="CU47" s="192" t="str">
        <f t="shared" si="37"/>
        <v/>
      </c>
      <c r="CV47" s="192" t="str">
        <f t="shared" si="38"/>
        <v/>
      </c>
      <c r="CW47" s="192" t="str">
        <f t="shared" si="39"/>
        <v/>
      </c>
      <c r="CX47" s="192" t="str">
        <f t="shared" si="40"/>
        <v/>
      </c>
      <c r="CY47" s="192" t="str">
        <f t="shared" si="41"/>
        <v/>
      </c>
      <c r="CZ47" s="192" t="str">
        <f t="shared" si="42"/>
        <v/>
      </c>
      <c r="DA47" s="192" t="str">
        <f t="shared" si="43"/>
        <v/>
      </c>
      <c r="DB47" s="66" t="str">
        <f t="shared" si="44"/>
        <v/>
      </c>
      <c r="DC47" s="56">
        <f t="shared" si="45"/>
        <v>0</v>
      </c>
      <c r="DD47" s="56">
        <f t="shared" si="46"/>
        <v>0</v>
      </c>
      <c r="DE47" s="56" t="e" cm="1">
        <f t="array" aca="1" ref="DE47" ca="1">_xlfn.IFS(DC47&lt;KKTP!$K$3,"perlu bimbingan dalam ",DC47&lt;=KKTP!$L$3,"baik dalam ",DC47&gt;KKTP!$L$3,"sangat baik dalam ")</f>
        <v>#NAME?</v>
      </c>
      <c r="DF47" s="56" t="e" cm="1">
        <f t="array" aca="1" ref="DF47" ca="1">_xlfn.IFS(DD47&lt;KKTP!$K$3,"perlu bimbingan dalam ",DD47&lt;=KKTP!$L$3,"baik dalam ",DD47&gt;KKTP!$L$3,"sangat baik dalam ")</f>
        <v>#NAME?</v>
      </c>
      <c r="DG47" s="56" t="e">
        <f t="shared" si="82"/>
        <v>#N/A</v>
      </c>
      <c r="DH47" s="56" t="e">
        <f t="shared" si="83"/>
        <v>#N/A</v>
      </c>
      <c r="DI47" s="56" t="e">
        <f t="shared" ca="1" si="84"/>
        <v>#NAME?</v>
      </c>
      <c r="DJ47" s="56" t="e" cm="1">
        <f t="array" ref="DJ47">_xlfn.IFS(DL47="Islam",1,DL47="Kristen",2,DL47="Katholik",3,DL47="Hindu",4,DL47="Budha",5)</f>
        <v>#N/A</v>
      </c>
      <c r="DK47" s="201" t="str" cm="1">
        <f t="array" aca="1" ref="DK47" ca="1">IFERROR(_xlfn.IFS(DJ47=1,AO47,DJ47=2,BG47,DJ47=3,BY47,DJ47=4,CQ47,DJ47=5,DI47),"")</f>
        <v/>
      </c>
      <c r="DL47" s="126">
        <f>IFERROR(SISWA!G50,"")</f>
        <v>0</v>
      </c>
    </row>
    <row r="48" spans="2:116" ht="15" hidden="1">
      <c r="B48" s="59">
        <v>44</v>
      </c>
      <c r="C48" s="126">
        <f>IFERROR(SISWA!C51,"")</f>
        <v>0</v>
      </c>
      <c r="D48" s="189" t="str">
        <f>IF('[1]nilai Pend Agama'!C51=0,"",'[1]nilai Pend Agama'!C51)</f>
        <v/>
      </c>
      <c r="E48" s="189" t="str">
        <f>IF('[1]nilai Pend Agama'!D51=0,"",'[1]nilai Pend Agama'!D51)</f>
        <v/>
      </c>
      <c r="F48" s="189" t="str">
        <f>IF('[1]nilai Pend Agama'!E51=0,"",'[1]nilai Pend Agama'!E51)</f>
        <v/>
      </c>
      <c r="G48" s="189" t="str">
        <f>IF('[1]nilai Pend Agama'!F51=0,"",'[1]nilai Pend Agama'!F51)</f>
        <v/>
      </c>
      <c r="H48" s="189" t="str">
        <f>IF('[1]nilai Pend Agama'!G51=0,"",'[1]nilai Pend Agama'!G51)</f>
        <v/>
      </c>
      <c r="I48" s="189" t="str">
        <f>IF('[1]nilai Pend Agama'!H51=0,"",'[1]nilai Pend Agama'!H51)</f>
        <v/>
      </c>
      <c r="J48" s="189" t="str">
        <f>IF('[1]nilai Pend Agama'!I51=0,"",'[1]nilai Pend Agama'!I51)</f>
        <v/>
      </c>
      <c r="K48" s="189" t="str">
        <f>IF('[1]nilai Pend Agama'!J51=0,"",'[1]nilai Pend Agama'!J51)</f>
        <v/>
      </c>
      <c r="L48" s="189" t="str">
        <f>IF('[1]nilai Pend Agama'!K51=0,"",'[1]nilai Pend Agama'!K51)</f>
        <v/>
      </c>
      <c r="M48" s="189" t="str">
        <f>IF('[1]nilai Pend Agama'!L51=0,"",'[1]nilai Pend Agama'!L51)</f>
        <v/>
      </c>
      <c r="N48" s="189" t="str">
        <f>IF('[1]nilai Pend Agama'!M51=0,"",'[1]nilai Pend Agama'!M51)</f>
        <v/>
      </c>
      <c r="O48" s="189" t="str">
        <f>IF('[1]nilai Pend Agama'!N51=0,"",'[1]nilai Pend Agama'!N51)</f>
        <v/>
      </c>
      <c r="P48" s="189" t="str">
        <f>IF('[1]nilai Pend Agama'!O51=0,"",'[1]nilai Pend Agama'!O51)</f>
        <v/>
      </c>
      <c r="Q48" s="189" t="str">
        <f>IF('[1]nilai Pend Agama'!P51=0,"",'[1]nilai Pend Agama'!P51)</f>
        <v/>
      </c>
      <c r="R48" s="189" t="str">
        <f>IF('[1]nilai Pend Agama'!Q51=0,"",'[1]nilai Pend Agama'!Q51)</f>
        <v/>
      </c>
      <c r="S48" s="189" t="str">
        <f>IF('[1]nilai Pend Agama'!R51=0,"",'[1]nilai Pend Agama'!R51)</f>
        <v/>
      </c>
      <c r="T48" s="189" t="str">
        <f>IF('[1]nilai Pend Agama'!S51=0,"",'[1]nilai Pend Agama'!S51)</f>
        <v/>
      </c>
      <c r="U48" s="189" t="str">
        <f>IF('[1]nilai Pend Agama'!T51=0,"",'[1]nilai Pend Agama'!T51)</f>
        <v/>
      </c>
      <c r="V48" s="189" t="str">
        <f>IF('[1]nilai Pend Agama'!U51=0,"",'[1]nilai Pend Agama'!U51)</f>
        <v/>
      </c>
      <c r="W48" s="189" t="str">
        <f>IF('[1]nilai Pend Agama'!V51=0,"",'[1]nilai Pend Agama'!V51)</f>
        <v/>
      </c>
      <c r="X48" s="60" t="str">
        <f t="shared" si="47"/>
        <v/>
      </c>
      <c r="Y48" s="60" t="str">
        <f t="shared" si="48"/>
        <v/>
      </c>
      <c r="Z48" s="60" t="str">
        <f t="shared" si="49"/>
        <v/>
      </c>
      <c r="AA48" s="60" t="str">
        <f t="shared" si="50"/>
        <v/>
      </c>
      <c r="AB48" s="60" t="str">
        <f t="shared" si="51"/>
        <v/>
      </c>
      <c r="AC48" s="60" t="str">
        <f t="shared" si="1"/>
        <v/>
      </c>
      <c r="AD48" s="60" t="str">
        <f t="shared" si="52"/>
        <v/>
      </c>
      <c r="AE48" s="60" t="str">
        <f t="shared" si="53"/>
        <v/>
      </c>
      <c r="AF48" s="60" t="str">
        <f t="shared" si="54"/>
        <v/>
      </c>
      <c r="AG48" s="155" t="str">
        <f t="shared" si="55"/>
        <v/>
      </c>
      <c r="AH48" s="66" t="str">
        <f t="shared" si="2"/>
        <v/>
      </c>
      <c r="AI48" s="56">
        <f t="shared" si="85"/>
        <v>0</v>
      </c>
      <c r="AJ48" s="56">
        <f t="shared" si="86"/>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87"/>
        <v>#N/A</v>
      </c>
      <c r="AN48" s="56" t="e">
        <f t="shared" si="88"/>
        <v>#N/A</v>
      </c>
      <c r="AO48" s="56" t="e">
        <f t="shared" ca="1" si="56"/>
        <v>#NAME?</v>
      </c>
      <c r="AP48" s="192" t="str">
        <f t="shared" si="57"/>
        <v/>
      </c>
      <c r="AQ48" s="192" t="str">
        <f t="shared" si="89"/>
        <v/>
      </c>
      <c r="AR48" s="192" t="str">
        <f t="shared" si="90"/>
        <v/>
      </c>
      <c r="AS48" s="192" t="str">
        <f t="shared" si="91"/>
        <v/>
      </c>
      <c r="AT48" s="192" t="str">
        <f t="shared" si="92"/>
        <v/>
      </c>
      <c r="AU48" s="192" t="str">
        <f t="shared" si="93"/>
        <v/>
      </c>
      <c r="AV48" s="192" t="str">
        <f t="shared" si="94"/>
        <v/>
      </c>
      <c r="AW48" s="192" t="str">
        <f t="shared" si="95"/>
        <v/>
      </c>
      <c r="AX48" s="192" t="str">
        <f t="shared" si="96"/>
        <v/>
      </c>
      <c r="AY48" s="192" t="str">
        <f t="shared" si="97"/>
        <v/>
      </c>
      <c r="AZ48" s="66" t="str">
        <f t="shared" si="67"/>
        <v/>
      </c>
      <c r="BA48" s="56">
        <f t="shared" si="68"/>
        <v>0</v>
      </c>
      <c r="BB48" s="56">
        <f t="shared" si="69"/>
        <v>0</v>
      </c>
      <c r="BC48" s="56" t="e" cm="1">
        <f t="array" aca="1" ref="BC48" ca="1">_xlfn.IFS(BA48&lt;KKTP!$K$3,"perlu bimbingan dalam ",BA48&lt;=KKTP!$L$3,"baik dalam ",BA48&gt;KKTP!$L$3,"sangat baik dalam ")</f>
        <v>#NAME?</v>
      </c>
      <c r="BD48" s="56" t="e" cm="1">
        <f t="array" aca="1" ref="BD48" ca="1">_xlfn.IFS(BB48&lt;KKTP!$K$3,"perlu bimbingan dalam ",BB48&lt;=KKTP!$L$3,"baik dalam ",BB48&gt;KKTP!$L$3,"sangat baik dalam ")</f>
        <v>#NAME?</v>
      </c>
      <c r="BE48" s="56" t="e">
        <f t="shared" si="70"/>
        <v>#N/A</v>
      </c>
      <c r="BF48" s="56" t="e">
        <f t="shared" si="71"/>
        <v>#N/A</v>
      </c>
      <c r="BG48" s="56" t="e">
        <f t="shared" ca="1" si="72"/>
        <v>#NAME?</v>
      </c>
      <c r="BH48" s="192" t="str">
        <f t="shared" si="73"/>
        <v/>
      </c>
      <c r="BI48" s="192" t="str">
        <f t="shared" si="11"/>
        <v/>
      </c>
      <c r="BJ48" s="192" t="str">
        <f t="shared" si="12"/>
        <v/>
      </c>
      <c r="BK48" s="192" t="str">
        <f t="shared" si="13"/>
        <v/>
      </c>
      <c r="BL48" s="192" t="str">
        <f t="shared" si="14"/>
        <v/>
      </c>
      <c r="BM48" s="192" t="str">
        <f t="shared" si="15"/>
        <v/>
      </c>
      <c r="BN48" s="192" t="str">
        <f t="shared" si="16"/>
        <v/>
      </c>
      <c r="BO48" s="192" t="str">
        <f t="shared" si="17"/>
        <v/>
      </c>
      <c r="BP48" s="192" t="str">
        <f t="shared" si="18"/>
        <v/>
      </c>
      <c r="BQ48" s="192" t="str">
        <f t="shared" si="19"/>
        <v/>
      </c>
      <c r="BR48" s="66" t="str">
        <f t="shared" si="20"/>
        <v/>
      </c>
      <c r="BS48" s="56">
        <f t="shared" si="21"/>
        <v>0</v>
      </c>
      <c r="BT48" s="56">
        <f t="shared" si="22"/>
        <v>0</v>
      </c>
      <c r="BU48" s="56" t="e" cm="1">
        <f t="array" aca="1" ref="BU48" ca="1">_xlfn.IFS(BS48&lt;KKTP!$K$3,"perlu bimbingan dalam ",BS48&lt;=KKTP!$L$3,"baik dalam ",BS48&gt;KKTP!$L$3,"sangat baik dalam ")</f>
        <v>#NAME?</v>
      </c>
      <c r="BV48" s="56" t="e" cm="1">
        <f t="array" aca="1" ref="BV48" ca="1">_xlfn.IFS(BT48&lt;KKTP!$K$3,"perlu bimbingan dalam ",BT48&lt;=KKTP!$L$3,"baik dalam ",BT48&gt;KKTP!$L$3,"sangat baik dalam ")</f>
        <v>#NAME?</v>
      </c>
      <c r="BW48" s="56" t="e">
        <f t="shared" si="74"/>
        <v>#N/A</v>
      </c>
      <c r="BX48" s="56" t="e">
        <f t="shared" si="75"/>
        <v>#N/A</v>
      </c>
      <c r="BY48" s="56" t="e">
        <f t="shared" ca="1" si="76"/>
        <v>#NAME?</v>
      </c>
      <c r="BZ48" s="192" t="str">
        <f t="shared" si="77"/>
        <v/>
      </c>
      <c r="CA48" s="192" t="str">
        <f t="shared" si="23"/>
        <v/>
      </c>
      <c r="CB48" s="192" t="str">
        <f t="shared" si="24"/>
        <v/>
      </c>
      <c r="CC48" s="192" t="str">
        <f t="shared" si="25"/>
        <v/>
      </c>
      <c r="CD48" s="192" t="str">
        <f t="shared" si="26"/>
        <v/>
      </c>
      <c r="CE48" s="192" t="str">
        <f t="shared" si="27"/>
        <v/>
      </c>
      <c r="CF48" s="192" t="str">
        <f t="shared" si="28"/>
        <v/>
      </c>
      <c r="CG48" s="192" t="str">
        <f t="shared" si="29"/>
        <v/>
      </c>
      <c r="CH48" s="192" t="str">
        <f t="shared" si="30"/>
        <v/>
      </c>
      <c r="CI48" s="192" t="str">
        <f t="shared" si="31"/>
        <v/>
      </c>
      <c r="CJ48" s="66" t="str">
        <f t="shared" si="32"/>
        <v/>
      </c>
      <c r="CK48" s="56">
        <f t="shared" si="33"/>
        <v>0</v>
      </c>
      <c r="CL48" s="56">
        <f t="shared" si="34"/>
        <v>0</v>
      </c>
      <c r="CM48" s="56" t="e" cm="1">
        <f t="array" aca="1" ref="CM48" ca="1">_xlfn.IFS(CK48&lt;KKTP!$K$3,"perlu bimbingan dalam ",CK48&lt;=KKTP!$L$3,"baik dalam ",CK48&gt;KKTP!$L$3,"sangat baik dalam ")</f>
        <v>#NAME?</v>
      </c>
      <c r="CN48" s="56" t="e" cm="1">
        <f t="array" aca="1" ref="CN48" ca="1">_xlfn.IFS(CL48&lt;KKTP!$K$3,"perlu bimbingan dalam ",CL48&lt;=KKTP!$L$3,"baik dalam ",CL48&gt;KKTP!$L$3,"sangat baik dalam ")</f>
        <v>#NAME?</v>
      </c>
      <c r="CO48" s="56" t="e">
        <f t="shared" si="78"/>
        <v>#N/A</v>
      </c>
      <c r="CP48" s="56" t="e">
        <f t="shared" si="79"/>
        <v>#N/A</v>
      </c>
      <c r="CQ48" s="56" t="e">
        <f t="shared" ca="1" si="80"/>
        <v>#NAME?</v>
      </c>
      <c r="CR48" s="192" t="str">
        <f t="shared" si="81"/>
        <v/>
      </c>
      <c r="CS48" s="192" t="str">
        <f t="shared" si="35"/>
        <v/>
      </c>
      <c r="CT48" s="192" t="str">
        <f t="shared" si="36"/>
        <v/>
      </c>
      <c r="CU48" s="192" t="str">
        <f t="shared" si="37"/>
        <v/>
      </c>
      <c r="CV48" s="192" t="str">
        <f t="shared" si="38"/>
        <v/>
      </c>
      <c r="CW48" s="192" t="str">
        <f t="shared" si="39"/>
        <v/>
      </c>
      <c r="CX48" s="192" t="str">
        <f t="shared" si="40"/>
        <v/>
      </c>
      <c r="CY48" s="192" t="str">
        <f t="shared" si="41"/>
        <v/>
      </c>
      <c r="CZ48" s="192" t="str">
        <f t="shared" si="42"/>
        <v/>
      </c>
      <c r="DA48" s="192" t="str">
        <f t="shared" si="43"/>
        <v/>
      </c>
      <c r="DB48" s="66" t="str">
        <f t="shared" si="44"/>
        <v/>
      </c>
      <c r="DC48" s="56">
        <f t="shared" si="45"/>
        <v>0</v>
      </c>
      <c r="DD48" s="56">
        <f t="shared" si="46"/>
        <v>0</v>
      </c>
      <c r="DE48" s="56" t="e" cm="1">
        <f t="array" aca="1" ref="DE48" ca="1">_xlfn.IFS(DC48&lt;KKTP!$K$3,"perlu bimbingan dalam ",DC48&lt;=KKTP!$L$3,"baik dalam ",DC48&gt;KKTP!$L$3,"sangat baik dalam ")</f>
        <v>#NAME?</v>
      </c>
      <c r="DF48" s="56" t="e" cm="1">
        <f t="array" aca="1" ref="DF48" ca="1">_xlfn.IFS(DD48&lt;KKTP!$K$3,"perlu bimbingan dalam ",DD48&lt;=KKTP!$L$3,"baik dalam ",DD48&gt;KKTP!$L$3,"sangat baik dalam ")</f>
        <v>#NAME?</v>
      </c>
      <c r="DG48" s="56" t="e">
        <f t="shared" si="82"/>
        <v>#N/A</v>
      </c>
      <c r="DH48" s="56" t="e">
        <f t="shared" si="83"/>
        <v>#N/A</v>
      </c>
      <c r="DI48" s="56" t="e">
        <f t="shared" ca="1" si="84"/>
        <v>#NAME?</v>
      </c>
      <c r="DJ48" s="56" t="e" cm="1">
        <f t="array" ref="DJ48">_xlfn.IFS(DL48="Islam",1,DL48="Kristen",2,DL48="Katholik",3,DL48="Hindu",4,DL48="Budha",5)</f>
        <v>#N/A</v>
      </c>
      <c r="DK48" s="201" t="str" cm="1">
        <f t="array" aca="1" ref="DK48" ca="1">IFERROR(_xlfn.IFS(DJ48=1,AO48,DJ48=2,BG48,DJ48=3,BY48,DJ48=4,CQ48,DJ48=5,DI48),"")</f>
        <v/>
      </c>
      <c r="DL48" s="126">
        <f>IFERROR(SISWA!G51,"")</f>
        <v>0</v>
      </c>
    </row>
    <row r="49" spans="2:116" ht="15" hidden="1">
      <c r="B49" s="59">
        <v>45</v>
      </c>
      <c r="C49" s="126">
        <f>IFERROR(SISWA!C52,"")</f>
        <v>0</v>
      </c>
      <c r="D49" s="189" t="str">
        <f>IF('[1]nilai Pend Agama'!C52=0,"",'[1]nilai Pend Agama'!C52)</f>
        <v/>
      </c>
      <c r="E49" s="189" t="str">
        <f>IF('[1]nilai Pend Agama'!D52=0,"",'[1]nilai Pend Agama'!D52)</f>
        <v/>
      </c>
      <c r="F49" s="189" t="str">
        <f>IF('[1]nilai Pend Agama'!E52=0,"",'[1]nilai Pend Agama'!E52)</f>
        <v/>
      </c>
      <c r="G49" s="189" t="str">
        <f>IF('[1]nilai Pend Agama'!F52=0,"",'[1]nilai Pend Agama'!F52)</f>
        <v/>
      </c>
      <c r="H49" s="189" t="str">
        <f>IF('[1]nilai Pend Agama'!G52=0,"",'[1]nilai Pend Agama'!G52)</f>
        <v/>
      </c>
      <c r="I49" s="189" t="str">
        <f>IF('[1]nilai Pend Agama'!H52=0,"",'[1]nilai Pend Agama'!H52)</f>
        <v/>
      </c>
      <c r="J49" s="189" t="str">
        <f>IF('[1]nilai Pend Agama'!I52=0,"",'[1]nilai Pend Agama'!I52)</f>
        <v/>
      </c>
      <c r="K49" s="189" t="str">
        <f>IF('[1]nilai Pend Agama'!J52=0,"",'[1]nilai Pend Agama'!J52)</f>
        <v/>
      </c>
      <c r="L49" s="189" t="str">
        <f>IF('[1]nilai Pend Agama'!K52=0,"",'[1]nilai Pend Agama'!K52)</f>
        <v/>
      </c>
      <c r="M49" s="189" t="str">
        <f>IF('[1]nilai Pend Agama'!L52=0,"",'[1]nilai Pend Agama'!L52)</f>
        <v/>
      </c>
      <c r="N49" s="189" t="str">
        <f>IF('[1]nilai Pend Agama'!M52=0,"",'[1]nilai Pend Agama'!M52)</f>
        <v/>
      </c>
      <c r="O49" s="189" t="str">
        <f>IF('[1]nilai Pend Agama'!N52=0,"",'[1]nilai Pend Agama'!N52)</f>
        <v/>
      </c>
      <c r="P49" s="189" t="str">
        <f>IF('[1]nilai Pend Agama'!O52=0,"",'[1]nilai Pend Agama'!O52)</f>
        <v/>
      </c>
      <c r="Q49" s="189" t="str">
        <f>IF('[1]nilai Pend Agama'!P52=0,"",'[1]nilai Pend Agama'!P52)</f>
        <v/>
      </c>
      <c r="R49" s="189" t="str">
        <f>IF('[1]nilai Pend Agama'!Q52=0,"",'[1]nilai Pend Agama'!Q52)</f>
        <v/>
      </c>
      <c r="S49" s="189" t="str">
        <f>IF('[1]nilai Pend Agama'!R52=0,"",'[1]nilai Pend Agama'!R52)</f>
        <v/>
      </c>
      <c r="T49" s="189" t="str">
        <f>IF('[1]nilai Pend Agama'!S52=0,"",'[1]nilai Pend Agama'!S52)</f>
        <v/>
      </c>
      <c r="U49" s="189" t="str">
        <f>IF('[1]nilai Pend Agama'!T52=0,"",'[1]nilai Pend Agama'!T52)</f>
        <v/>
      </c>
      <c r="V49" s="189" t="str">
        <f>IF('[1]nilai Pend Agama'!U52=0,"",'[1]nilai Pend Agama'!U52)</f>
        <v/>
      </c>
      <c r="W49" s="189" t="str">
        <f>IF('[1]nilai Pend Agama'!V52=0,"",'[1]nilai Pend Agama'!V52)</f>
        <v/>
      </c>
      <c r="X49" s="60" t="str">
        <f t="shared" si="47"/>
        <v/>
      </c>
      <c r="Y49" s="60" t="str">
        <f t="shared" si="48"/>
        <v/>
      </c>
      <c r="Z49" s="60" t="str">
        <f t="shared" si="49"/>
        <v/>
      </c>
      <c r="AA49" s="60" t="str">
        <f t="shared" si="50"/>
        <v/>
      </c>
      <c r="AB49" s="60" t="str">
        <f t="shared" si="51"/>
        <v/>
      </c>
      <c r="AC49" s="60" t="str">
        <f t="shared" si="1"/>
        <v/>
      </c>
      <c r="AD49" s="60" t="str">
        <f t="shared" si="52"/>
        <v/>
      </c>
      <c r="AE49" s="60" t="str">
        <f t="shared" si="53"/>
        <v/>
      </c>
      <c r="AF49" s="60" t="str">
        <f t="shared" si="54"/>
        <v/>
      </c>
      <c r="AG49" s="155" t="str">
        <f t="shared" si="55"/>
        <v/>
      </c>
      <c r="AH49" s="66" t="str">
        <f t="shared" si="2"/>
        <v/>
      </c>
      <c r="AI49" s="56">
        <f t="shared" si="85"/>
        <v>0</v>
      </c>
      <c r="AJ49" s="56">
        <f t="shared" si="86"/>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87"/>
        <v>#N/A</v>
      </c>
      <c r="AN49" s="56" t="e">
        <f t="shared" si="88"/>
        <v>#N/A</v>
      </c>
      <c r="AO49" s="56" t="e">
        <f t="shared" ca="1" si="56"/>
        <v>#NAME?</v>
      </c>
      <c r="AP49" s="192" t="str">
        <f t="shared" si="57"/>
        <v/>
      </c>
      <c r="AQ49" s="192" t="str">
        <f t="shared" si="89"/>
        <v/>
      </c>
      <c r="AR49" s="192" t="str">
        <f t="shared" si="90"/>
        <v/>
      </c>
      <c r="AS49" s="192" t="str">
        <f t="shared" si="91"/>
        <v/>
      </c>
      <c r="AT49" s="192" t="str">
        <f t="shared" si="92"/>
        <v/>
      </c>
      <c r="AU49" s="192" t="str">
        <f t="shared" si="93"/>
        <v/>
      </c>
      <c r="AV49" s="192" t="str">
        <f t="shared" si="94"/>
        <v/>
      </c>
      <c r="AW49" s="192" t="str">
        <f t="shared" si="95"/>
        <v/>
      </c>
      <c r="AX49" s="192" t="str">
        <f t="shared" si="96"/>
        <v/>
      </c>
      <c r="AY49" s="192" t="str">
        <f t="shared" si="97"/>
        <v/>
      </c>
      <c r="AZ49" s="66" t="str">
        <f t="shared" si="67"/>
        <v/>
      </c>
      <c r="BA49" s="56">
        <f t="shared" si="68"/>
        <v>0</v>
      </c>
      <c r="BB49" s="56">
        <f t="shared" si="69"/>
        <v>0</v>
      </c>
      <c r="BC49" s="56" t="e" cm="1">
        <f t="array" aca="1" ref="BC49" ca="1">_xlfn.IFS(BA49&lt;KKTP!$K$3,"perlu bimbingan dalam ",BA49&lt;=KKTP!$L$3,"baik dalam ",BA49&gt;KKTP!$L$3,"sangat baik dalam ")</f>
        <v>#NAME?</v>
      </c>
      <c r="BD49" s="56" t="e" cm="1">
        <f t="array" aca="1" ref="BD49" ca="1">_xlfn.IFS(BB49&lt;KKTP!$K$3,"perlu bimbingan dalam ",BB49&lt;=KKTP!$L$3,"baik dalam ",BB49&gt;KKTP!$L$3,"sangat baik dalam ")</f>
        <v>#NAME?</v>
      </c>
      <c r="BE49" s="56" t="e">
        <f t="shared" si="70"/>
        <v>#N/A</v>
      </c>
      <c r="BF49" s="56" t="e">
        <f t="shared" si="71"/>
        <v>#N/A</v>
      </c>
      <c r="BG49" s="56" t="e">
        <f t="shared" ca="1" si="72"/>
        <v>#NAME?</v>
      </c>
      <c r="BH49" s="192" t="str">
        <f t="shared" si="73"/>
        <v/>
      </c>
      <c r="BI49" s="192" t="str">
        <f t="shared" si="11"/>
        <v/>
      </c>
      <c r="BJ49" s="192" t="str">
        <f t="shared" si="12"/>
        <v/>
      </c>
      <c r="BK49" s="192" t="str">
        <f t="shared" si="13"/>
        <v/>
      </c>
      <c r="BL49" s="192" t="str">
        <f t="shared" si="14"/>
        <v/>
      </c>
      <c r="BM49" s="192" t="str">
        <f t="shared" si="15"/>
        <v/>
      </c>
      <c r="BN49" s="192" t="str">
        <f t="shared" si="16"/>
        <v/>
      </c>
      <c r="BO49" s="192" t="str">
        <f t="shared" si="17"/>
        <v/>
      </c>
      <c r="BP49" s="192" t="str">
        <f t="shared" si="18"/>
        <v/>
      </c>
      <c r="BQ49" s="192" t="str">
        <f t="shared" si="19"/>
        <v/>
      </c>
      <c r="BR49" s="66" t="str">
        <f t="shared" si="20"/>
        <v/>
      </c>
      <c r="BS49" s="56">
        <f t="shared" si="21"/>
        <v>0</v>
      </c>
      <c r="BT49" s="56">
        <f t="shared" si="22"/>
        <v>0</v>
      </c>
      <c r="BU49" s="56" t="e" cm="1">
        <f t="array" aca="1" ref="BU49" ca="1">_xlfn.IFS(BS49&lt;KKTP!$K$3,"perlu bimbingan dalam ",BS49&lt;=KKTP!$L$3,"baik dalam ",BS49&gt;KKTP!$L$3,"sangat baik dalam ")</f>
        <v>#NAME?</v>
      </c>
      <c r="BV49" s="56" t="e" cm="1">
        <f t="array" aca="1" ref="BV49" ca="1">_xlfn.IFS(BT49&lt;KKTP!$K$3,"perlu bimbingan dalam ",BT49&lt;=KKTP!$L$3,"baik dalam ",BT49&gt;KKTP!$L$3,"sangat baik dalam ")</f>
        <v>#NAME?</v>
      </c>
      <c r="BW49" s="56" t="e">
        <f t="shared" si="74"/>
        <v>#N/A</v>
      </c>
      <c r="BX49" s="56" t="e">
        <f t="shared" si="75"/>
        <v>#N/A</v>
      </c>
      <c r="BY49" s="56" t="e">
        <f t="shared" ca="1" si="76"/>
        <v>#NAME?</v>
      </c>
      <c r="BZ49" s="192" t="str">
        <f t="shared" si="77"/>
        <v/>
      </c>
      <c r="CA49" s="192" t="str">
        <f t="shared" si="23"/>
        <v/>
      </c>
      <c r="CB49" s="192" t="str">
        <f t="shared" si="24"/>
        <v/>
      </c>
      <c r="CC49" s="192" t="str">
        <f t="shared" si="25"/>
        <v/>
      </c>
      <c r="CD49" s="192" t="str">
        <f t="shared" si="26"/>
        <v/>
      </c>
      <c r="CE49" s="192" t="str">
        <f t="shared" si="27"/>
        <v/>
      </c>
      <c r="CF49" s="192" t="str">
        <f t="shared" si="28"/>
        <v/>
      </c>
      <c r="CG49" s="192" t="str">
        <f t="shared" si="29"/>
        <v/>
      </c>
      <c r="CH49" s="192" t="str">
        <f t="shared" si="30"/>
        <v/>
      </c>
      <c r="CI49" s="192" t="str">
        <f t="shared" si="31"/>
        <v/>
      </c>
      <c r="CJ49" s="66" t="str">
        <f t="shared" si="32"/>
        <v/>
      </c>
      <c r="CK49" s="56">
        <f t="shared" si="33"/>
        <v>0</v>
      </c>
      <c r="CL49" s="56">
        <f t="shared" si="34"/>
        <v>0</v>
      </c>
      <c r="CM49" s="56" t="e" cm="1">
        <f t="array" aca="1" ref="CM49" ca="1">_xlfn.IFS(CK49&lt;KKTP!$K$3,"perlu bimbingan dalam ",CK49&lt;=KKTP!$L$3,"baik dalam ",CK49&gt;KKTP!$L$3,"sangat baik dalam ")</f>
        <v>#NAME?</v>
      </c>
      <c r="CN49" s="56" t="e" cm="1">
        <f t="array" aca="1" ref="CN49" ca="1">_xlfn.IFS(CL49&lt;KKTP!$K$3,"perlu bimbingan dalam ",CL49&lt;=KKTP!$L$3,"baik dalam ",CL49&gt;KKTP!$L$3,"sangat baik dalam ")</f>
        <v>#NAME?</v>
      </c>
      <c r="CO49" s="56" t="e">
        <f t="shared" si="78"/>
        <v>#N/A</v>
      </c>
      <c r="CP49" s="56" t="e">
        <f t="shared" si="79"/>
        <v>#N/A</v>
      </c>
      <c r="CQ49" s="56" t="e">
        <f t="shared" ca="1" si="80"/>
        <v>#NAME?</v>
      </c>
      <c r="CR49" s="192" t="str">
        <f t="shared" si="81"/>
        <v/>
      </c>
      <c r="CS49" s="192" t="str">
        <f t="shared" si="35"/>
        <v/>
      </c>
      <c r="CT49" s="192" t="str">
        <f t="shared" si="36"/>
        <v/>
      </c>
      <c r="CU49" s="192" t="str">
        <f t="shared" si="37"/>
        <v/>
      </c>
      <c r="CV49" s="192" t="str">
        <f t="shared" si="38"/>
        <v/>
      </c>
      <c r="CW49" s="192" t="str">
        <f t="shared" si="39"/>
        <v/>
      </c>
      <c r="CX49" s="192" t="str">
        <f t="shared" si="40"/>
        <v/>
      </c>
      <c r="CY49" s="192" t="str">
        <f t="shared" si="41"/>
        <v/>
      </c>
      <c r="CZ49" s="192" t="str">
        <f t="shared" si="42"/>
        <v/>
      </c>
      <c r="DA49" s="192" t="str">
        <f t="shared" si="43"/>
        <v/>
      </c>
      <c r="DB49" s="66" t="str">
        <f t="shared" si="44"/>
        <v/>
      </c>
      <c r="DC49" s="56">
        <f t="shared" si="45"/>
        <v>0</v>
      </c>
      <c r="DD49" s="56">
        <f t="shared" si="46"/>
        <v>0</v>
      </c>
      <c r="DE49" s="56" t="e" cm="1">
        <f t="array" aca="1" ref="DE49" ca="1">_xlfn.IFS(DC49&lt;KKTP!$K$3,"perlu bimbingan dalam ",DC49&lt;=KKTP!$L$3,"baik dalam ",DC49&gt;KKTP!$L$3,"sangat baik dalam ")</f>
        <v>#NAME?</v>
      </c>
      <c r="DF49" s="56" t="e" cm="1">
        <f t="array" aca="1" ref="DF49" ca="1">_xlfn.IFS(DD49&lt;KKTP!$K$3,"perlu bimbingan dalam ",DD49&lt;=KKTP!$L$3,"baik dalam ",DD49&gt;KKTP!$L$3,"sangat baik dalam ")</f>
        <v>#NAME?</v>
      </c>
      <c r="DG49" s="56" t="e">
        <f t="shared" si="82"/>
        <v>#N/A</v>
      </c>
      <c r="DH49" s="56" t="e">
        <f t="shared" si="83"/>
        <v>#N/A</v>
      </c>
      <c r="DI49" s="56" t="e">
        <f t="shared" ca="1" si="84"/>
        <v>#NAME?</v>
      </c>
      <c r="DJ49" s="56" t="e" cm="1">
        <f t="array" ref="DJ49">_xlfn.IFS(DL49="Islam",1,DL49="Kristen",2,DL49="Katholik",3,DL49="Hindu",4,DL49="Budha",5)</f>
        <v>#N/A</v>
      </c>
      <c r="DK49" s="201" t="str" cm="1">
        <f t="array" aca="1" ref="DK49" ca="1">IFERROR(_xlfn.IFS(DJ49=1,AO49,DJ49=2,BG49,DJ49=3,BY49,DJ49=4,CQ49,DJ49=5,DI49),"")</f>
        <v/>
      </c>
      <c r="DL49" s="126">
        <f>IFERROR(SISWA!G52,"")</f>
        <v>0</v>
      </c>
    </row>
    <row r="50" spans="2:116" ht="15" hidden="1">
      <c r="B50" s="59">
        <v>46</v>
      </c>
      <c r="C50" s="126">
        <f>IFERROR(SISWA!C53,"")</f>
        <v>0</v>
      </c>
      <c r="D50" s="189" t="str">
        <f>IF('[1]nilai Pend Agama'!C53=0,"",'[1]nilai Pend Agama'!C53)</f>
        <v/>
      </c>
      <c r="E50" s="189" t="str">
        <f>IF('[1]nilai Pend Agama'!D53=0,"",'[1]nilai Pend Agama'!D53)</f>
        <v/>
      </c>
      <c r="F50" s="189" t="str">
        <f>IF('[1]nilai Pend Agama'!E53=0,"",'[1]nilai Pend Agama'!E53)</f>
        <v/>
      </c>
      <c r="G50" s="189" t="str">
        <f>IF('[1]nilai Pend Agama'!F53=0,"",'[1]nilai Pend Agama'!F53)</f>
        <v/>
      </c>
      <c r="H50" s="189" t="str">
        <f>IF('[1]nilai Pend Agama'!G53=0,"",'[1]nilai Pend Agama'!G53)</f>
        <v/>
      </c>
      <c r="I50" s="189" t="str">
        <f>IF('[1]nilai Pend Agama'!H53=0,"",'[1]nilai Pend Agama'!H53)</f>
        <v/>
      </c>
      <c r="J50" s="189" t="str">
        <f>IF('[1]nilai Pend Agama'!I53=0,"",'[1]nilai Pend Agama'!I53)</f>
        <v/>
      </c>
      <c r="K50" s="189" t="str">
        <f>IF('[1]nilai Pend Agama'!J53=0,"",'[1]nilai Pend Agama'!J53)</f>
        <v/>
      </c>
      <c r="L50" s="189" t="str">
        <f>IF('[1]nilai Pend Agama'!K53=0,"",'[1]nilai Pend Agama'!K53)</f>
        <v/>
      </c>
      <c r="M50" s="189" t="str">
        <f>IF('[1]nilai Pend Agama'!L53=0,"",'[1]nilai Pend Agama'!L53)</f>
        <v/>
      </c>
      <c r="N50" s="189" t="str">
        <f>IF('[1]nilai Pend Agama'!M53=0,"",'[1]nilai Pend Agama'!M53)</f>
        <v/>
      </c>
      <c r="O50" s="189" t="str">
        <f>IF('[1]nilai Pend Agama'!N53=0,"",'[1]nilai Pend Agama'!N53)</f>
        <v/>
      </c>
      <c r="P50" s="189" t="str">
        <f>IF('[1]nilai Pend Agama'!O53=0,"",'[1]nilai Pend Agama'!O53)</f>
        <v/>
      </c>
      <c r="Q50" s="189" t="str">
        <f>IF('[1]nilai Pend Agama'!P53=0,"",'[1]nilai Pend Agama'!P53)</f>
        <v/>
      </c>
      <c r="R50" s="189" t="str">
        <f>IF('[1]nilai Pend Agama'!Q53=0,"",'[1]nilai Pend Agama'!Q53)</f>
        <v/>
      </c>
      <c r="S50" s="189" t="str">
        <f>IF('[1]nilai Pend Agama'!R53=0,"",'[1]nilai Pend Agama'!R53)</f>
        <v/>
      </c>
      <c r="T50" s="189" t="str">
        <f>IF('[1]nilai Pend Agama'!S53=0,"",'[1]nilai Pend Agama'!S53)</f>
        <v/>
      </c>
      <c r="U50" s="189" t="str">
        <f>IF('[1]nilai Pend Agama'!T53=0,"",'[1]nilai Pend Agama'!T53)</f>
        <v/>
      </c>
      <c r="V50" s="189" t="str">
        <f>IF('[1]nilai Pend Agama'!U53=0,"",'[1]nilai Pend Agama'!U53)</f>
        <v/>
      </c>
      <c r="W50" s="189" t="str">
        <f>IF('[1]nilai Pend Agama'!V53=0,"",'[1]nilai Pend Agama'!V53)</f>
        <v/>
      </c>
      <c r="X50" s="60" t="str">
        <f t="shared" si="47"/>
        <v/>
      </c>
      <c r="Y50" s="60" t="str">
        <f t="shared" si="48"/>
        <v/>
      </c>
      <c r="Z50" s="60" t="str">
        <f t="shared" si="49"/>
        <v/>
      </c>
      <c r="AA50" s="60" t="str">
        <f t="shared" si="50"/>
        <v/>
      </c>
      <c r="AB50" s="60" t="str">
        <f t="shared" si="51"/>
        <v/>
      </c>
      <c r="AC50" s="60" t="str">
        <f t="shared" si="1"/>
        <v/>
      </c>
      <c r="AD50" s="60" t="str">
        <f t="shared" si="52"/>
        <v/>
      </c>
      <c r="AE50" s="60" t="str">
        <f t="shared" si="53"/>
        <v/>
      </c>
      <c r="AF50" s="60" t="str">
        <f t="shared" si="54"/>
        <v/>
      </c>
      <c r="AG50" s="155" t="str">
        <f t="shared" si="55"/>
        <v/>
      </c>
      <c r="AH50" s="66" t="str">
        <f t="shared" si="2"/>
        <v/>
      </c>
      <c r="AI50" s="56">
        <f t="shared" si="85"/>
        <v>0</v>
      </c>
      <c r="AJ50" s="56">
        <f t="shared" si="86"/>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87"/>
        <v>#N/A</v>
      </c>
      <c r="AN50" s="56" t="e">
        <f t="shared" si="88"/>
        <v>#N/A</v>
      </c>
      <c r="AO50" s="56" t="e">
        <f t="shared" ca="1" si="56"/>
        <v>#NAME?</v>
      </c>
      <c r="AP50" s="192" t="str">
        <f t="shared" si="57"/>
        <v/>
      </c>
      <c r="AQ50" s="192" t="str">
        <f t="shared" si="89"/>
        <v/>
      </c>
      <c r="AR50" s="192" t="str">
        <f t="shared" si="90"/>
        <v/>
      </c>
      <c r="AS50" s="192" t="str">
        <f t="shared" si="91"/>
        <v/>
      </c>
      <c r="AT50" s="192" t="str">
        <f t="shared" si="92"/>
        <v/>
      </c>
      <c r="AU50" s="192" t="str">
        <f t="shared" si="93"/>
        <v/>
      </c>
      <c r="AV50" s="192" t="str">
        <f t="shared" si="94"/>
        <v/>
      </c>
      <c r="AW50" s="192" t="str">
        <f t="shared" si="95"/>
        <v/>
      </c>
      <c r="AX50" s="192" t="str">
        <f t="shared" si="96"/>
        <v/>
      </c>
      <c r="AY50" s="192" t="str">
        <f t="shared" si="97"/>
        <v/>
      </c>
      <c r="AZ50" s="66" t="str">
        <f t="shared" si="67"/>
        <v/>
      </c>
      <c r="BA50" s="56">
        <f t="shared" si="68"/>
        <v>0</v>
      </c>
      <c r="BB50" s="56">
        <f t="shared" si="69"/>
        <v>0</v>
      </c>
      <c r="BC50" s="56" t="e" cm="1">
        <f t="array" aca="1" ref="BC50" ca="1">_xlfn.IFS(BA50&lt;KKTP!$K$3,"perlu bimbingan dalam ",BA50&lt;=KKTP!$L$3,"baik dalam ",BA50&gt;KKTP!$L$3,"sangat baik dalam ")</f>
        <v>#NAME?</v>
      </c>
      <c r="BD50" s="56" t="e" cm="1">
        <f t="array" aca="1" ref="BD50" ca="1">_xlfn.IFS(BB50&lt;KKTP!$K$3,"perlu bimbingan dalam ",BB50&lt;=KKTP!$L$3,"baik dalam ",BB50&gt;KKTP!$L$3,"sangat baik dalam ")</f>
        <v>#NAME?</v>
      </c>
      <c r="BE50" s="56" t="e">
        <f t="shared" si="70"/>
        <v>#N/A</v>
      </c>
      <c r="BF50" s="56" t="e">
        <f t="shared" si="71"/>
        <v>#N/A</v>
      </c>
      <c r="BG50" s="56" t="e">
        <f t="shared" ca="1" si="72"/>
        <v>#NAME?</v>
      </c>
      <c r="BH50" s="192" t="str">
        <f t="shared" si="73"/>
        <v/>
      </c>
      <c r="BI50" s="192" t="str">
        <f t="shared" si="11"/>
        <v/>
      </c>
      <c r="BJ50" s="192" t="str">
        <f t="shared" si="12"/>
        <v/>
      </c>
      <c r="BK50" s="192" t="str">
        <f t="shared" si="13"/>
        <v/>
      </c>
      <c r="BL50" s="192" t="str">
        <f t="shared" si="14"/>
        <v/>
      </c>
      <c r="BM50" s="192" t="str">
        <f t="shared" si="15"/>
        <v/>
      </c>
      <c r="BN50" s="192" t="str">
        <f t="shared" si="16"/>
        <v/>
      </c>
      <c r="BO50" s="192" t="str">
        <f t="shared" si="17"/>
        <v/>
      </c>
      <c r="BP50" s="192" t="str">
        <f t="shared" si="18"/>
        <v/>
      </c>
      <c r="BQ50" s="192" t="str">
        <f t="shared" si="19"/>
        <v/>
      </c>
      <c r="BR50" s="66" t="str">
        <f t="shared" si="20"/>
        <v/>
      </c>
      <c r="BS50" s="56">
        <f t="shared" si="21"/>
        <v>0</v>
      </c>
      <c r="BT50" s="56">
        <f t="shared" si="22"/>
        <v>0</v>
      </c>
      <c r="BU50" s="56" t="e" cm="1">
        <f t="array" aca="1" ref="BU50" ca="1">_xlfn.IFS(BS50&lt;KKTP!$K$3,"perlu bimbingan dalam ",BS50&lt;=KKTP!$L$3,"baik dalam ",BS50&gt;KKTP!$L$3,"sangat baik dalam ")</f>
        <v>#NAME?</v>
      </c>
      <c r="BV50" s="56" t="e" cm="1">
        <f t="array" aca="1" ref="BV50" ca="1">_xlfn.IFS(BT50&lt;KKTP!$K$3,"perlu bimbingan dalam ",BT50&lt;=KKTP!$L$3,"baik dalam ",BT50&gt;KKTP!$L$3,"sangat baik dalam ")</f>
        <v>#NAME?</v>
      </c>
      <c r="BW50" s="56" t="e">
        <f t="shared" si="74"/>
        <v>#N/A</v>
      </c>
      <c r="BX50" s="56" t="e">
        <f t="shared" si="75"/>
        <v>#N/A</v>
      </c>
      <c r="BY50" s="56" t="e">
        <f t="shared" ca="1" si="76"/>
        <v>#NAME?</v>
      </c>
      <c r="BZ50" s="192" t="str">
        <f t="shared" si="77"/>
        <v/>
      </c>
      <c r="CA50" s="192" t="str">
        <f t="shared" si="23"/>
        <v/>
      </c>
      <c r="CB50" s="192" t="str">
        <f t="shared" si="24"/>
        <v/>
      </c>
      <c r="CC50" s="192" t="str">
        <f t="shared" si="25"/>
        <v/>
      </c>
      <c r="CD50" s="192" t="str">
        <f t="shared" si="26"/>
        <v/>
      </c>
      <c r="CE50" s="192" t="str">
        <f t="shared" si="27"/>
        <v/>
      </c>
      <c r="CF50" s="192" t="str">
        <f t="shared" si="28"/>
        <v/>
      </c>
      <c r="CG50" s="192" t="str">
        <f t="shared" si="29"/>
        <v/>
      </c>
      <c r="CH50" s="192" t="str">
        <f t="shared" si="30"/>
        <v/>
      </c>
      <c r="CI50" s="192" t="str">
        <f t="shared" si="31"/>
        <v/>
      </c>
      <c r="CJ50" s="66" t="str">
        <f t="shared" si="32"/>
        <v/>
      </c>
      <c r="CK50" s="56">
        <f t="shared" si="33"/>
        <v>0</v>
      </c>
      <c r="CL50" s="56">
        <f t="shared" si="34"/>
        <v>0</v>
      </c>
      <c r="CM50" s="56" t="e" cm="1">
        <f t="array" aca="1" ref="CM50" ca="1">_xlfn.IFS(CK50&lt;KKTP!$K$3,"perlu bimbingan dalam ",CK50&lt;=KKTP!$L$3,"baik dalam ",CK50&gt;KKTP!$L$3,"sangat baik dalam ")</f>
        <v>#NAME?</v>
      </c>
      <c r="CN50" s="56" t="e" cm="1">
        <f t="array" aca="1" ref="CN50" ca="1">_xlfn.IFS(CL50&lt;KKTP!$K$3,"perlu bimbingan dalam ",CL50&lt;=KKTP!$L$3,"baik dalam ",CL50&gt;KKTP!$L$3,"sangat baik dalam ")</f>
        <v>#NAME?</v>
      </c>
      <c r="CO50" s="56" t="e">
        <f t="shared" si="78"/>
        <v>#N/A</v>
      </c>
      <c r="CP50" s="56" t="e">
        <f t="shared" si="79"/>
        <v>#N/A</v>
      </c>
      <c r="CQ50" s="56" t="e">
        <f t="shared" ca="1" si="80"/>
        <v>#NAME?</v>
      </c>
      <c r="CR50" s="192" t="str">
        <f t="shared" si="81"/>
        <v/>
      </c>
      <c r="CS50" s="192" t="str">
        <f t="shared" si="35"/>
        <v/>
      </c>
      <c r="CT50" s="192" t="str">
        <f t="shared" si="36"/>
        <v/>
      </c>
      <c r="CU50" s="192" t="str">
        <f t="shared" si="37"/>
        <v/>
      </c>
      <c r="CV50" s="192" t="str">
        <f t="shared" si="38"/>
        <v/>
      </c>
      <c r="CW50" s="192" t="str">
        <f t="shared" si="39"/>
        <v/>
      </c>
      <c r="CX50" s="192" t="str">
        <f t="shared" si="40"/>
        <v/>
      </c>
      <c r="CY50" s="192" t="str">
        <f t="shared" si="41"/>
        <v/>
      </c>
      <c r="CZ50" s="192" t="str">
        <f t="shared" si="42"/>
        <v/>
      </c>
      <c r="DA50" s="192" t="str">
        <f t="shared" si="43"/>
        <v/>
      </c>
      <c r="DB50" s="66" t="str">
        <f t="shared" si="44"/>
        <v/>
      </c>
      <c r="DC50" s="56">
        <f t="shared" si="45"/>
        <v>0</v>
      </c>
      <c r="DD50" s="56">
        <f t="shared" si="46"/>
        <v>0</v>
      </c>
      <c r="DE50" s="56" t="e" cm="1">
        <f t="array" aca="1" ref="DE50" ca="1">_xlfn.IFS(DC50&lt;KKTP!$K$3,"perlu bimbingan dalam ",DC50&lt;=KKTP!$L$3,"baik dalam ",DC50&gt;KKTP!$L$3,"sangat baik dalam ")</f>
        <v>#NAME?</v>
      </c>
      <c r="DF50" s="56" t="e" cm="1">
        <f t="array" aca="1" ref="DF50" ca="1">_xlfn.IFS(DD50&lt;KKTP!$K$3,"perlu bimbingan dalam ",DD50&lt;=KKTP!$L$3,"baik dalam ",DD50&gt;KKTP!$L$3,"sangat baik dalam ")</f>
        <v>#NAME?</v>
      </c>
      <c r="DG50" s="56" t="e">
        <f t="shared" si="82"/>
        <v>#N/A</v>
      </c>
      <c r="DH50" s="56" t="e">
        <f t="shared" si="83"/>
        <v>#N/A</v>
      </c>
      <c r="DI50" s="56" t="e">
        <f t="shared" ca="1" si="84"/>
        <v>#NAME?</v>
      </c>
      <c r="DJ50" s="56" t="e" cm="1">
        <f t="array" ref="DJ50">_xlfn.IFS(DL50="Islam",1,DL50="Kristen",2,DL50="Katholik",3,DL50="Hindu",4,DL50="Budha",5)</f>
        <v>#N/A</v>
      </c>
      <c r="DK50" s="201" t="str" cm="1">
        <f t="array" aca="1" ref="DK50" ca="1">IFERROR(_xlfn.IFS(DJ50=1,AO50,DJ50=2,BG50,DJ50=3,BY50,DJ50=4,CQ50,DJ50=5,DI50),"")</f>
        <v/>
      </c>
      <c r="DL50" s="126">
        <f>IFERROR(SISWA!G53,"")</f>
        <v>0</v>
      </c>
    </row>
    <row r="51" spans="2:116" ht="15" hidden="1">
      <c r="B51" s="59">
        <v>47</v>
      </c>
      <c r="C51" s="126">
        <f>IFERROR(SISWA!C54,"")</f>
        <v>0</v>
      </c>
      <c r="D51" s="189" t="str">
        <f>IF('[1]nilai Pend Agama'!C54=0,"",'[1]nilai Pend Agama'!C54)</f>
        <v/>
      </c>
      <c r="E51" s="189" t="str">
        <f>IF('[1]nilai Pend Agama'!D54=0,"",'[1]nilai Pend Agama'!D54)</f>
        <v/>
      </c>
      <c r="F51" s="189" t="str">
        <f>IF('[1]nilai Pend Agama'!E54=0,"",'[1]nilai Pend Agama'!E54)</f>
        <v/>
      </c>
      <c r="G51" s="189" t="str">
        <f>IF('[1]nilai Pend Agama'!F54=0,"",'[1]nilai Pend Agama'!F54)</f>
        <v/>
      </c>
      <c r="H51" s="189" t="str">
        <f>IF('[1]nilai Pend Agama'!G54=0,"",'[1]nilai Pend Agama'!G54)</f>
        <v/>
      </c>
      <c r="I51" s="189" t="str">
        <f>IF('[1]nilai Pend Agama'!H54=0,"",'[1]nilai Pend Agama'!H54)</f>
        <v/>
      </c>
      <c r="J51" s="189" t="str">
        <f>IF('[1]nilai Pend Agama'!I54=0,"",'[1]nilai Pend Agama'!I54)</f>
        <v/>
      </c>
      <c r="K51" s="189" t="str">
        <f>IF('[1]nilai Pend Agama'!J54=0,"",'[1]nilai Pend Agama'!J54)</f>
        <v/>
      </c>
      <c r="L51" s="189" t="str">
        <f>IF('[1]nilai Pend Agama'!K54=0,"",'[1]nilai Pend Agama'!K54)</f>
        <v/>
      </c>
      <c r="M51" s="189" t="str">
        <f>IF('[1]nilai Pend Agama'!L54=0,"",'[1]nilai Pend Agama'!L54)</f>
        <v/>
      </c>
      <c r="N51" s="189" t="str">
        <f>IF('[1]nilai Pend Agama'!M54=0,"",'[1]nilai Pend Agama'!M54)</f>
        <v/>
      </c>
      <c r="O51" s="189" t="str">
        <f>IF('[1]nilai Pend Agama'!N54=0,"",'[1]nilai Pend Agama'!N54)</f>
        <v/>
      </c>
      <c r="P51" s="189" t="str">
        <f>IF('[1]nilai Pend Agama'!O54=0,"",'[1]nilai Pend Agama'!O54)</f>
        <v/>
      </c>
      <c r="Q51" s="189" t="str">
        <f>IF('[1]nilai Pend Agama'!P54=0,"",'[1]nilai Pend Agama'!P54)</f>
        <v/>
      </c>
      <c r="R51" s="189" t="str">
        <f>IF('[1]nilai Pend Agama'!Q54=0,"",'[1]nilai Pend Agama'!Q54)</f>
        <v/>
      </c>
      <c r="S51" s="189" t="str">
        <f>IF('[1]nilai Pend Agama'!R54=0,"",'[1]nilai Pend Agama'!R54)</f>
        <v/>
      </c>
      <c r="T51" s="189" t="str">
        <f>IF('[1]nilai Pend Agama'!S54=0,"",'[1]nilai Pend Agama'!S54)</f>
        <v/>
      </c>
      <c r="U51" s="189" t="str">
        <f>IF('[1]nilai Pend Agama'!T54=0,"",'[1]nilai Pend Agama'!T54)</f>
        <v/>
      </c>
      <c r="V51" s="189" t="str">
        <f>IF('[1]nilai Pend Agama'!U54=0,"",'[1]nilai Pend Agama'!U54)</f>
        <v/>
      </c>
      <c r="W51" s="189" t="str">
        <f>IF('[1]nilai Pend Agama'!V54=0,"",'[1]nilai Pend Agama'!V54)</f>
        <v/>
      </c>
      <c r="X51" s="60" t="str">
        <f t="shared" si="47"/>
        <v/>
      </c>
      <c r="Y51" s="60" t="str">
        <f t="shared" si="48"/>
        <v/>
      </c>
      <c r="Z51" s="60" t="str">
        <f t="shared" si="49"/>
        <v/>
      </c>
      <c r="AA51" s="60" t="str">
        <f t="shared" si="50"/>
        <v/>
      </c>
      <c r="AB51" s="60" t="str">
        <f t="shared" si="51"/>
        <v/>
      </c>
      <c r="AC51" s="60" t="str">
        <f t="shared" si="1"/>
        <v/>
      </c>
      <c r="AD51" s="60" t="str">
        <f t="shared" si="52"/>
        <v/>
      </c>
      <c r="AE51" s="60" t="str">
        <f t="shared" si="53"/>
        <v/>
      </c>
      <c r="AF51" s="60" t="str">
        <f t="shared" si="54"/>
        <v/>
      </c>
      <c r="AG51" s="155" t="str">
        <f t="shared" si="55"/>
        <v/>
      </c>
      <c r="AH51" s="66" t="str">
        <f t="shared" si="2"/>
        <v/>
      </c>
      <c r="AI51" s="56">
        <f t="shared" si="85"/>
        <v>0</v>
      </c>
      <c r="AJ51" s="56">
        <f t="shared" si="86"/>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87"/>
        <v>#N/A</v>
      </c>
      <c r="AN51" s="56" t="e">
        <f t="shared" si="88"/>
        <v>#N/A</v>
      </c>
      <c r="AO51" s="56" t="e">
        <f t="shared" ca="1" si="56"/>
        <v>#NAME?</v>
      </c>
      <c r="AP51" s="192" t="str">
        <f t="shared" si="57"/>
        <v/>
      </c>
      <c r="AQ51" s="192" t="str">
        <f t="shared" si="89"/>
        <v/>
      </c>
      <c r="AR51" s="192" t="str">
        <f t="shared" si="90"/>
        <v/>
      </c>
      <c r="AS51" s="192" t="str">
        <f t="shared" si="91"/>
        <v/>
      </c>
      <c r="AT51" s="192" t="str">
        <f t="shared" si="92"/>
        <v/>
      </c>
      <c r="AU51" s="192" t="str">
        <f t="shared" si="93"/>
        <v/>
      </c>
      <c r="AV51" s="192" t="str">
        <f t="shared" si="94"/>
        <v/>
      </c>
      <c r="AW51" s="192" t="str">
        <f t="shared" si="95"/>
        <v/>
      </c>
      <c r="AX51" s="192" t="str">
        <f t="shared" si="96"/>
        <v/>
      </c>
      <c r="AY51" s="192" t="str">
        <f t="shared" si="97"/>
        <v/>
      </c>
      <c r="AZ51" s="66" t="str">
        <f t="shared" si="67"/>
        <v/>
      </c>
      <c r="BA51" s="56">
        <f t="shared" si="68"/>
        <v>0</v>
      </c>
      <c r="BB51" s="56">
        <f t="shared" si="69"/>
        <v>0</v>
      </c>
      <c r="BC51" s="56" t="e" cm="1">
        <f t="array" aca="1" ref="BC51" ca="1">_xlfn.IFS(BA51&lt;KKTP!$K$3,"perlu bimbingan dalam ",BA51&lt;=KKTP!$L$3,"baik dalam ",BA51&gt;KKTP!$L$3,"sangat baik dalam ")</f>
        <v>#NAME?</v>
      </c>
      <c r="BD51" s="56" t="e" cm="1">
        <f t="array" aca="1" ref="BD51" ca="1">_xlfn.IFS(BB51&lt;KKTP!$K$3,"perlu bimbingan dalam ",BB51&lt;=KKTP!$L$3,"baik dalam ",BB51&gt;KKTP!$L$3,"sangat baik dalam ")</f>
        <v>#NAME?</v>
      </c>
      <c r="BE51" s="56" t="e">
        <f t="shared" si="70"/>
        <v>#N/A</v>
      </c>
      <c r="BF51" s="56" t="e">
        <f t="shared" si="71"/>
        <v>#N/A</v>
      </c>
      <c r="BG51" s="56" t="e">
        <f t="shared" ca="1" si="72"/>
        <v>#NAME?</v>
      </c>
      <c r="BH51" s="192" t="str">
        <f t="shared" si="73"/>
        <v/>
      </c>
      <c r="BI51" s="192" t="str">
        <f t="shared" si="11"/>
        <v/>
      </c>
      <c r="BJ51" s="192" t="str">
        <f t="shared" si="12"/>
        <v/>
      </c>
      <c r="BK51" s="192" t="str">
        <f t="shared" si="13"/>
        <v/>
      </c>
      <c r="BL51" s="192" t="str">
        <f t="shared" si="14"/>
        <v/>
      </c>
      <c r="BM51" s="192" t="str">
        <f t="shared" si="15"/>
        <v/>
      </c>
      <c r="BN51" s="192" t="str">
        <f t="shared" si="16"/>
        <v/>
      </c>
      <c r="BO51" s="192" t="str">
        <f t="shared" si="17"/>
        <v/>
      </c>
      <c r="BP51" s="192" t="str">
        <f t="shared" si="18"/>
        <v/>
      </c>
      <c r="BQ51" s="192" t="str">
        <f t="shared" si="19"/>
        <v/>
      </c>
      <c r="BR51" s="66" t="str">
        <f t="shared" si="20"/>
        <v/>
      </c>
      <c r="BS51" s="56">
        <f t="shared" si="21"/>
        <v>0</v>
      </c>
      <c r="BT51" s="56">
        <f t="shared" si="22"/>
        <v>0</v>
      </c>
      <c r="BU51" s="56" t="e" cm="1">
        <f t="array" aca="1" ref="BU51" ca="1">_xlfn.IFS(BS51&lt;KKTP!$K$3,"perlu bimbingan dalam ",BS51&lt;=KKTP!$L$3,"baik dalam ",BS51&gt;KKTP!$L$3,"sangat baik dalam ")</f>
        <v>#NAME?</v>
      </c>
      <c r="BV51" s="56" t="e" cm="1">
        <f t="array" aca="1" ref="BV51" ca="1">_xlfn.IFS(BT51&lt;KKTP!$K$3,"perlu bimbingan dalam ",BT51&lt;=KKTP!$L$3,"baik dalam ",BT51&gt;KKTP!$L$3,"sangat baik dalam ")</f>
        <v>#NAME?</v>
      </c>
      <c r="BW51" s="56" t="e">
        <f t="shared" si="74"/>
        <v>#N/A</v>
      </c>
      <c r="BX51" s="56" t="e">
        <f t="shared" si="75"/>
        <v>#N/A</v>
      </c>
      <c r="BY51" s="56" t="e">
        <f t="shared" ca="1" si="76"/>
        <v>#NAME?</v>
      </c>
      <c r="BZ51" s="192" t="str">
        <f t="shared" si="77"/>
        <v/>
      </c>
      <c r="CA51" s="192" t="str">
        <f t="shared" si="23"/>
        <v/>
      </c>
      <c r="CB51" s="192" t="str">
        <f t="shared" si="24"/>
        <v/>
      </c>
      <c r="CC51" s="192" t="str">
        <f t="shared" si="25"/>
        <v/>
      </c>
      <c r="CD51" s="192" t="str">
        <f t="shared" si="26"/>
        <v/>
      </c>
      <c r="CE51" s="192" t="str">
        <f t="shared" si="27"/>
        <v/>
      </c>
      <c r="CF51" s="192" t="str">
        <f t="shared" si="28"/>
        <v/>
      </c>
      <c r="CG51" s="192" t="str">
        <f t="shared" si="29"/>
        <v/>
      </c>
      <c r="CH51" s="192" t="str">
        <f t="shared" si="30"/>
        <v/>
      </c>
      <c r="CI51" s="192" t="str">
        <f t="shared" si="31"/>
        <v/>
      </c>
      <c r="CJ51" s="66" t="str">
        <f t="shared" si="32"/>
        <v/>
      </c>
      <c r="CK51" s="56">
        <f t="shared" si="33"/>
        <v>0</v>
      </c>
      <c r="CL51" s="56">
        <f t="shared" si="34"/>
        <v>0</v>
      </c>
      <c r="CM51" s="56" t="e" cm="1">
        <f t="array" aca="1" ref="CM51" ca="1">_xlfn.IFS(CK51&lt;KKTP!$K$3,"perlu bimbingan dalam ",CK51&lt;=KKTP!$L$3,"baik dalam ",CK51&gt;KKTP!$L$3,"sangat baik dalam ")</f>
        <v>#NAME?</v>
      </c>
      <c r="CN51" s="56" t="e" cm="1">
        <f t="array" aca="1" ref="CN51" ca="1">_xlfn.IFS(CL51&lt;KKTP!$K$3,"perlu bimbingan dalam ",CL51&lt;=KKTP!$L$3,"baik dalam ",CL51&gt;KKTP!$L$3,"sangat baik dalam ")</f>
        <v>#NAME?</v>
      </c>
      <c r="CO51" s="56" t="e">
        <f t="shared" si="78"/>
        <v>#N/A</v>
      </c>
      <c r="CP51" s="56" t="e">
        <f t="shared" si="79"/>
        <v>#N/A</v>
      </c>
      <c r="CQ51" s="56" t="e">
        <f t="shared" ca="1" si="80"/>
        <v>#NAME?</v>
      </c>
      <c r="CR51" s="192" t="str">
        <f t="shared" si="81"/>
        <v/>
      </c>
      <c r="CS51" s="192" t="str">
        <f t="shared" si="35"/>
        <v/>
      </c>
      <c r="CT51" s="192" t="str">
        <f t="shared" si="36"/>
        <v/>
      </c>
      <c r="CU51" s="192" t="str">
        <f t="shared" si="37"/>
        <v/>
      </c>
      <c r="CV51" s="192" t="str">
        <f t="shared" si="38"/>
        <v/>
      </c>
      <c r="CW51" s="192" t="str">
        <f t="shared" si="39"/>
        <v/>
      </c>
      <c r="CX51" s="192" t="str">
        <f t="shared" si="40"/>
        <v/>
      </c>
      <c r="CY51" s="192" t="str">
        <f t="shared" si="41"/>
        <v/>
      </c>
      <c r="CZ51" s="192" t="str">
        <f t="shared" si="42"/>
        <v/>
      </c>
      <c r="DA51" s="192" t="str">
        <f t="shared" si="43"/>
        <v/>
      </c>
      <c r="DB51" s="66" t="str">
        <f t="shared" si="44"/>
        <v/>
      </c>
      <c r="DC51" s="56">
        <f t="shared" si="45"/>
        <v>0</v>
      </c>
      <c r="DD51" s="56">
        <f t="shared" si="46"/>
        <v>0</v>
      </c>
      <c r="DE51" s="56" t="e" cm="1">
        <f t="array" aca="1" ref="DE51" ca="1">_xlfn.IFS(DC51&lt;KKTP!$K$3,"perlu bimbingan dalam ",DC51&lt;=KKTP!$L$3,"baik dalam ",DC51&gt;KKTP!$L$3,"sangat baik dalam ")</f>
        <v>#NAME?</v>
      </c>
      <c r="DF51" s="56" t="e" cm="1">
        <f t="array" aca="1" ref="DF51" ca="1">_xlfn.IFS(DD51&lt;KKTP!$K$3,"perlu bimbingan dalam ",DD51&lt;=KKTP!$L$3,"baik dalam ",DD51&gt;KKTP!$L$3,"sangat baik dalam ")</f>
        <v>#NAME?</v>
      </c>
      <c r="DG51" s="56" t="e">
        <f t="shared" si="82"/>
        <v>#N/A</v>
      </c>
      <c r="DH51" s="56" t="e">
        <f t="shared" si="83"/>
        <v>#N/A</v>
      </c>
      <c r="DI51" s="56" t="e">
        <f t="shared" ca="1" si="84"/>
        <v>#NAME?</v>
      </c>
      <c r="DJ51" s="56" t="e" cm="1">
        <f t="array" ref="DJ51">_xlfn.IFS(DL51="Islam",1,DL51="Kristen",2,DL51="Katholik",3,DL51="Hindu",4,DL51="Budha",5)</f>
        <v>#N/A</v>
      </c>
      <c r="DK51" s="201" t="str" cm="1">
        <f t="array" aca="1" ref="DK51" ca="1">IFERROR(_xlfn.IFS(DJ51=1,AO51,DJ51=2,BG51,DJ51=3,BY51,DJ51=4,CQ51,DJ51=5,DI51),"")</f>
        <v/>
      </c>
      <c r="DL51" s="126">
        <f>IFERROR(SISWA!G54,"")</f>
        <v>0</v>
      </c>
    </row>
    <row r="52" spans="2:116" ht="15" hidden="1">
      <c r="B52" s="59">
        <v>48</v>
      </c>
      <c r="C52" s="126">
        <f>IFERROR(SISWA!C55,"")</f>
        <v>0</v>
      </c>
      <c r="D52" s="189" t="str">
        <f>IF('[1]nilai Pend Agama'!C55=0,"",'[1]nilai Pend Agama'!C55)</f>
        <v/>
      </c>
      <c r="E52" s="189" t="str">
        <f>IF('[1]nilai Pend Agama'!D55=0,"",'[1]nilai Pend Agama'!D55)</f>
        <v/>
      </c>
      <c r="F52" s="189" t="str">
        <f>IF('[1]nilai Pend Agama'!E55=0,"",'[1]nilai Pend Agama'!E55)</f>
        <v/>
      </c>
      <c r="G52" s="189" t="str">
        <f>IF('[1]nilai Pend Agama'!F55=0,"",'[1]nilai Pend Agama'!F55)</f>
        <v/>
      </c>
      <c r="H52" s="189" t="str">
        <f>IF('[1]nilai Pend Agama'!G55=0,"",'[1]nilai Pend Agama'!G55)</f>
        <v/>
      </c>
      <c r="I52" s="189" t="str">
        <f>IF('[1]nilai Pend Agama'!H55=0,"",'[1]nilai Pend Agama'!H55)</f>
        <v/>
      </c>
      <c r="J52" s="189" t="str">
        <f>IF('[1]nilai Pend Agama'!I55=0,"",'[1]nilai Pend Agama'!I55)</f>
        <v/>
      </c>
      <c r="K52" s="189" t="str">
        <f>IF('[1]nilai Pend Agama'!J55=0,"",'[1]nilai Pend Agama'!J55)</f>
        <v/>
      </c>
      <c r="L52" s="189" t="str">
        <f>IF('[1]nilai Pend Agama'!K55=0,"",'[1]nilai Pend Agama'!K55)</f>
        <v/>
      </c>
      <c r="M52" s="189" t="str">
        <f>IF('[1]nilai Pend Agama'!L55=0,"",'[1]nilai Pend Agama'!L55)</f>
        <v/>
      </c>
      <c r="N52" s="189" t="str">
        <f>IF('[1]nilai Pend Agama'!M55=0,"",'[1]nilai Pend Agama'!M55)</f>
        <v/>
      </c>
      <c r="O52" s="189" t="str">
        <f>IF('[1]nilai Pend Agama'!N55=0,"",'[1]nilai Pend Agama'!N55)</f>
        <v/>
      </c>
      <c r="P52" s="189" t="str">
        <f>IF('[1]nilai Pend Agama'!O55=0,"",'[1]nilai Pend Agama'!O55)</f>
        <v/>
      </c>
      <c r="Q52" s="189" t="str">
        <f>IF('[1]nilai Pend Agama'!P55=0,"",'[1]nilai Pend Agama'!P55)</f>
        <v/>
      </c>
      <c r="R52" s="189" t="str">
        <f>IF('[1]nilai Pend Agama'!Q55=0,"",'[1]nilai Pend Agama'!Q55)</f>
        <v/>
      </c>
      <c r="S52" s="189" t="str">
        <f>IF('[1]nilai Pend Agama'!R55=0,"",'[1]nilai Pend Agama'!R55)</f>
        <v/>
      </c>
      <c r="T52" s="189" t="str">
        <f>IF('[1]nilai Pend Agama'!S55=0,"",'[1]nilai Pend Agama'!S55)</f>
        <v/>
      </c>
      <c r="U52" s="189" t="str">
        <f>IF('[1]nilai Pend Agama'!T55=0,"",'[1]nilai Pend Agama'!T55)</f>
        <v/>
      </c>
      <c r="V52" s="189" t="str">
        <f>IF('[1]nilai Pend Agama'!U55=0,"",'[1]nilai Pend Agama'!U55)</f>
        <v/>
      </c>
      <c r="W52" s="189" t="str">
        <f>IF('[1]nilai Pend Agama'!V55=0,"",'[1]nilai Pend Agama'!V55)</f>
        <v/>
      </c>
      <c r="X52" s="60" t="str">
        <f t="shared" si="47"/>
        <v/>
      </c>
      <c r="Y52" s="60" t="str">
        <f t="shared" si="48"/>
        <v/>
      </c>
      <c r="Z52" s="60" t="str">
        <f t="shared" si="49"/>
        <v/>
      </c>
      <c r="AA52" s="60" t="str">
        <f t="shared" si="50"/>
        <v/>
      </c>
      <c r="AB52" s="60" t="str">
        <f t="shared" si="51"/>
        <v/>
      </c>
      <c r="AC52" s="60" t="str">
        <f t="shared" si="1"/>
        <v/>
      </c>
      <c r="AD52" s="60" t="str">
        <f t="shared" si="52"/>
        <v/>
      </c>
      <c r="AE52" s="60" t="str">
        <f t="shared" si="53"/>
        <v/>
      </c>
      <c r="AF52" s="60" t="str">
        <f t="shared" si="54"/>
        <v/>
      </c>
      <c r="AG52" s="155" t="str">
        <f t="shared" si="55"/>
        <v/>
      </c>
      <c r="AH52" s="66" t="str">
        <f t="shared" si="2"/>
        <v/>
      </c>
      <c r="AI52" s="56">
        <f t="shared" si="85"/>
        <v>0</v>
      </c>
      <c r="AJ52" s="56">
        <f t="shared" si="86"/>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87"/>
        <v>#N/A</v>
      </c>
      <c r="AN52" s="56" t="e">
        <f t="shared" si="88"/>
        <v>#N/A</v>
      </c>
      <c r="AO52" s="56" t="e">
        <f t="shared" ca="1" si="56"/>
        <v>#NAME?</v>
      </c>
      <c r="AP52" s="192" t="str">
        <f t="shared" si="57"/>
        <v/>
      </c>
      <c r="AQ52" s="192" t="str">
        <f t="shared" si="89"/>
        <v/>
      </c>
      <c r="AR52" s="192" t="str">
        <f t="shared" si="90"/>
        <v/>
      </c>
      <c r="AS52" s="192" t="str">
        <f t="shared" si="91"/>
        <v/>
      </c>
      <c r="AT52" s="192" t="str">
        <f t="shared" si="92"/>
        <v/>
      </c>
      <c r="AU52" s="192" t="str">
        <f t="shared" si="93"/>
        <v/>
      </c>
      <c r="AV52" s="192" t="str">
        <f t="shared" si="94"/>
        <v/>
      </c>
      <c r="AW52" s="192" t="str">
        <f t="shared" si="95"/>
        <v/>
      </c>
      <c r="AX52" s="192" t="str">
        <f t="shared" si="96"/>
        <v/>
      </c>
      <c r="AY52" s="192" t="str">
        <f t="shared" si="97"/>
        <v/>
      </c>
      <c r="AZ52" s="66" t="str">
        <f t="shared" si="67"/>
        <v/>
      </c>
      <c r="BA52" s="56">
        <f t="shared" si="68"/>
        <v>0</v>
      </c>
      <c r="BB52" s="56">
        <f t="shared" si="69"/>
        <v>0</v>
      </c>
      <c r="BC52" s="56" t="e" cm="1">
        <f t="array" aca="1" ref="BC52" ca="1">_xlfn.IFS(BA52&lt;KKTP!$K$3,"perlu bimbingan dalam ",BA52&lt;=KKTP!$L$3,"baik dalam ",BA52&gt;KKTP!$L$3,"sangat baik dalam ")</f>
        <v>#NAME?</v>
      </c>
      <c r="BD52" s="56" t="e" cm="1">
        <f t="array" aca="1" ref="BD52" ca="1">_xlfn.IFS(BB52&lt;KKTP!$K$3,"perlu bimbingan dalam ",BB52&lt;=KKTP!$L$3,"baik dalam ",BB52&gt;KKTP!$L$3,"sangat baik dalam ")</f>
        <v>#NAME?</v>
      </c>
      <c r="BE52" s="56" t="e">
        <f t="shared" si="70"/>
        <v>#N/A</v>
      </c>
      <c r="BF52" s="56" t="e">
        <f t="shared" si="71"/>
        <v>#N/A</v>
      </c>
      <c r="BG52" s="56" t="e">
        <f t="shared" ca="1" si="72"/>
        <v>#NAME?</v>
      </c>
      <c r="BH52" s="192" t="str">
        <f t="shared" si="73"/>
        <v/>
      </c>
      <c r="BI52" s="192" t="str">
        <f t="shared" si="11"/>
        <v/>
      </c>
      <c r="BJ52" s="192" t="str">
        <f t="shared" si="12"/>
        <v/>
      </c>
      <c r="BK52" s="192" t="str">
        <f t="shared" si="13"/>
        <v/>
      </c>
      <c r="BL52" s="192" t="str">
        <f t="shared" si="14"/>
        <v/>
      </c>
      <c r="BM52" s="192" t="str">
        <f t="shared" si="15"/>
        <v/>
      </c>
      <c r="BN52" s="192" t="str">
        <f t="shared" si="16"/>
        <v/>
      </c>
      <c r="BO52" s="192" t="str">
        <f t="shared" si="17"/>
        <v/>
      </c>
      <c r="BP52" s="192" t="str">
        <f t="shared" si="18"/>
        <v/>
      </c>
      <c r="BQ52" s="192" t="str">
        <f t="shared" si="19"/>
        <v/>
      </c>
      <c r="BR52" s="66" t="str">
        <f t="shared" si="20"/>
        <v/>
      </c>
      <c r="BS52" s="56">
        <f t="shared" si="21"/>
        <v>0</v>
      </c>
      <c r="BT52" s="56">
        <f t="shared" si="22"/>
        <v>0</v>
      </c>
      <c r="BU52" s="56" t="e" cm="1">
        <f t="array" aca="1" ref="BU52" ca="1">_xlfn.IFS(BS52&lt;KKTP!$K$3,"perlu bimbingan dalam ",BS52&lt;=KKTP!$L$3,"baik dalam ",BS52&gt;KKTP!$L$3,"sangat baik dalam ")</f>
        <v>#NAME?</v>
      </c>
      <c r="BV52" s="56" t="e" cm="1">
        <f t="array" aca="1" ref="BV52" ca="1">_xlfn.IFS(BT52&lt;KKTP!$K$3,"perlu bimbingan dalam ",BT52&lt;=KKTP!$L$3,"baik dalam ",BT52&gt;KKTP!$L$3,"sangat baik dalam ")</f>
        <v>#NAME?</v>
      </c>
      <c r="BW52" s="56" t="e">
        <f t="shared" si="74"/>
        <v>#N/A</v>
      </c>
      <c r="BX52" s="56" t="e">
        <f t="shared" si="75"/>
        <v>#N/A</v>
      </c>
      <c r="BY52" s="56" t="e">
        <f t="shared" ca="1" si="76"/>
        <v>#NAME?</v>
      </c>
      <c r="BZ52" s="192" t="str">
        <f t="shared" si="77"/>
        <v/>
      </c>
      <c r="CA52" s="192" t="str">
        <f t="shared" si="23"/>
        <v/>
      </c>
      <c r="CB52" s="192" t="str">
        <f t="shared" si="24"/>
        <v/>
      </c>
      <c r="CC52" s="192" t="str">
        <f t="shared" si="25"/>
        <v/>
      </c>
      <c r="CD52" s="192" t="str">
        <f t="shared" si="26"/>
        <v/>
      </c>
      <c r="CE52" s="192" t="str">
        <f t="shared" si="27"/>
        <v/>
      </c>
      <c r="CF52" s="192" t="str">
        <f t="shared" si="28"/>
        <v/>
      </c>
      <c r="CG52" s="192" t="str">
        <f t="shared" si="29"/>
        <v/>
      </c>
      <c r="CH52" s="192" t="str">
        <f t="shared" si="30"/>
        <v/>
      </c>
      <c r="CI52" s="192" t="str">
        <f t="shared" si="31"/>
        <v/>
      </c>
      <c r="CJ52" s="66" t="str">
        <f t="shared" si="32"/>
        <v/>
      </c>
      <c r="CK52" s="56">
        <f t="shared" si="33"/>
        <v>0</v>
      </c>
      <c r="CL52" s="56">
        <f t="shared" si="34"/>
        <v>0</v>
      </c>
      <c r="CM52" s="56" t="e" cm="1">
        <f t="array" aca="1" ref="CM52" ca="1">_xlfn.IFS(CK52&lt;KKTP!$K$3,"perlu bimbingan dalam ",CK52&lt;=KKTP!$L$3,"baik dalam ",CK52&gt;KKTP!$L$3,"sangat baik dalam ")</f>
        <v>#NAME?</v>
      </c>
      <c r="CN52" s="56" t="e" cm="1">
        <f t="array" aca="1" ref="CN52" ca="1">_xlfn.IFS(CL52&lt;KKTP!$K$3,"perlu bimbingan dalam ",CL52&lt;=KKTP!$L$3,"baik dalam ",CL52&gt;KKTP!$L$3,"sangat baik dalam ")</f>
        <v>#NAME?</v>
      </c>
      <c r="CO52" s="56" t="e">
        <f t="shared" si="78"/>
        <v>#N/A</v>
      </c>
      <c r="CP52" s="56" t="e">
        <f t="shared" si="79"/>
        <v>#N/A</v>
      </c>
      <c r="CQ52" s="56" t="e">
        <f t="shared" ca="1" si="80"/>
        <v>#NAME?</v>
      </c>
      <c r="CR52" s="192" t="str">
        <f t="shared" si="81"/>
        <v/>
      </c>
      <c r="CS52" s="192" t="str">
        <f t="shared" si="35"/>
        <v/>
      </c>
      <c r="CT52" s="192" t="str">
        <f t="shared" si="36"/>
        <v/>
      </c>
      <c r="CU52" s="192" t="str">
        <f t="shared" si="37"/>
        <v/>
      </c>
      <c r="CV52" s="192" t="str">
        <f t="shared" si="38"/>
        <v/>
      </c>
      <c r="CW52" s="192" t="str">
        <f t="shared" si="39"/>
        <v/>
      </c>
      <c r="CX52" s="192" t="str">
        <f t="shared" si="40"/>
        <v/>
      </c>
      <c r="CY52" s="192" t="str">
        <f t="shared" si="41"/>
        <v/>
      </c>
      <c r="CZ52" s="192" t="str">
        <f t="shared" si="42"/>
        <v/>
      </c>
      <c r="DA52" s="192" t="str">
        <f t="shared" si="43"/>
        <v/>
      </c>
      <c r="DB52" s="66" t="str">
        <f t="shared" si="44"/>
        <v/>
      </c>
      <c r="DC52" s="56">
        <f t="shared" si="45"/>
        <v>0</v>
      </c>
      <c r="DD52" s="56">
        <f t="shared" si="46"/>
        <v>0</v>
      </c>
      <c r="DE52" s="56" t="e" cm="1">
        <f t="array" aca="1" ref="DE52" ca="1">_xlfn.IFS(DC52&lt;KKTP!$K$3,"perlu bimbingan dalam ",DC52&lt;=KKTP!$L$3,"baik dalam ",DC52&gt;KKTP!$L$3,"sangat baik dalam ")</f>
        <v>#NAME?</v>
      </c>
      <c r="DF52" s="56" t="e" cm="1">
        <f t="array" aca="1" ref="DF52" ca="1">_xlfn.IFS(DD52&lt;KKTP!$K$3,"perlu bimbingan dalam ",DD52&lt;=KKTP!$L$3,"baik dalam ",DD52&gt;KKTP!$L$3,"sangat baik dalam ")</f>
        <v>#NAME?</v>
      </c>
      <c r="DG52" s="56" t="e">
        <f t="shared" si="82"/>
        <v>#N/A</v>
      </c>
      <c r="DH52" s="56" t="e">
        <f t="shared" si="83"/>
        <v>#N/A</v>
      </c>
      <c r="DI52" s="56" t="e">
        <f t="shared" ca="1" si="84"/>
        <v>#NAME?</v>
      </c>
      <c r="DJ52" s="56" t="e" cm="1">
        <f t="array" ref="DJ52">_xlfn.IFS(DL52="Islam",1,DL52="Kristen",2,DL52="Katholik",3,DL52="Hindu",4,DL52="Budha",5)</f>
        <v>#N/A</v>
      </c>
      <c r="DK52" s="201" t="str" cm="1">
        <f t="array" aca="1" ref="DK52" ca="1">IFERROR(_xlfn.IFS(DJ52=1,AO52,DJ52=2,BG52,DJ52=3,BY52,DJ52=4,CQ52,DJ52=5,DI52),"")</f>
        <v/>
      </c>
      <c r="DL52" s="126">
        <f>IFERROR(SISWA!G55,"")</f>
        <v>0</v>
      </c>
    </row>
    <row r="53" spans="2:116" ht="15" hidden="1">
      <c r="B53" s="59">
        <v>49</v>
      </c>
      <c r="C53" s="126">
        <f>IFERROR(SISWA!C56,"")</f>
        <v>0</v>
      </c>
      <c r="D53" s="189" t="str">
        <f>IF('[1]nilai Pend Agama'!C56=0,"",'[1]nilai Pend Agama'!C56)</f>
        <v/>
      </c>
      <c r="E53" s="189" t="str">
        <f>IF('[1]nilai Pend Agama'!D56=0,"",'[1]nilai Pend Agama'!D56)</f>
        <v/>
      </c>
      <c r="F53" s="189" t="str">
        <f>IF('[1]nilai Pend Agama'!E56=0,"",'[1]nilai Pend Agama'!E56)</f>
        <v/>
      </c>
      <c r="G53" s="189" t="str">
        <f>IF('[1]nilai Pend Agama'!F56=0,"",'[1]nilai Pend Agama'!F56)</f>
        <v/>
      </c>
      <c r="H53" s="189" t="str">
        <f>IF('[1]nilai Pend Agama'!G56=0,"",'[1]nilai Pend Agama'!G56)</f>
        <v/>
      </c>
      <c r="I53" s="189" t="str">
        <f>IF('[1]nilai Pend Agama'!H56=0,"",'[1]nilai Pend Agama'!H56)</f>
        <v/>
      </c>
      <c r="J53" s="189" t="str">
        <f>IF('[1]nilai Pend Agama'!I56=0,"",'[1]nilai Pend Agama'!I56)</f>
        <v/>
      </c>
      <c r="K53" s="189" t="str">
        <f>IF('[1]nilai Pend Agama'!J56=0,"",'[1]nilai Pend Agama'!J56)</f>
        <v/>
      </c>
      <c r="L53" s="189" t="str">
        <f>IF('[1]nilai Pend Agama'!K56=0,"",'[1]nilai Pend Agama'!K56)</f>
        <v/>
      </c>
      <c r="M53" s="189" t="str">
        <f>IF('[1]nilai Pend Agama'!L56=0,"",'[1]nilai Pend Agama'!L56)</f>
        <v/>
      </c>
      <c r="N53" s="189" t="str">
        <f>IF('[1]nilai Pend Agama'!M56=0,"",'[1]nilai Pend Agama'!M56)</f>
        <v/>
      </c>
      <c r="O53" s="189" t="str">
        <f>IF('[1]nilai Pend Agama'!N56=0,"",'[1]nilai Pend Agama'!N56)</f>
        <v/>
      </c>
      <c r="P53" s="189" t="str">
        <f>IF('[1]nilai Pend Agama'!O56=0,"",'[1]nilai Pend Agama'!O56)</f>
        <v/>
      </c>
      <c r="Q53" s="189" t="str">
        <f>IF('[1]nilai Pend Agama'!P56=0,"",'[1]nilai Pend Agama'!P56)</f>
        <v/>
      </c>
      <c r="R53" s="189" t="str">
        <f>IF('[1]nilai Pend Agama'!Q56=0,"",'[1]nilai Pend Agama'!Q56)</f>
        <v/>
      </c>
      <c r="S53" s="189" t="str">
        <f>IF('[1]nilai Pend Agama'!R56=0,"",'[1]nilai Pend Agama'!R56)</f>
        <v/>
      </c>
      <c r="T53" s="189" t="str">
        <f>IF('[1]nilai Pend Agama'!S56=0,"",'[1]nilai Pend Agama'!S56)</f>
        <v/>
      </c>
      <c r="U53" s="189" t="str">
        <f>IF('[1]nilai Pend Agama'!T56=0,"",'[1]nilai Pend Agama'!T56)</f>
        <v/>
      </c>
      <c r="V53" s="189" t="str">
        <f>IF('[1]nilai Pend Agama'!U56=0,"",'[1]nilai Pend Agama'!U56)</f>
        <v/>
      </c>
      <c r="W53" s="189" t="str">
        <f>IF('[1]nilai Pend Agama'!V56=0,"",'[1]nilai Pend Agama'!V56)</f>
        <v/>
      </c>
      <c r="X53" s="60" t="str">
        <f t="shared" si="47"/>
        <v/>
      </c>
      <c r="Y53" s="60" t="str">
        <f t="shared" si="48"/>
        <v/>
      </c>
      <c r="Z53" s="60" t="str">
        <f t="shared" si="49"/>
        <v/>
      </c>
      <c r="AA53" s="60" t="str">
        <f t="shared" si="50"/>
        <v/>
      </c>
      <c r="AB53" s="60" t="str">
        <f t="shared" si="51"/>
        <v/>
      </c>
      <c r="AC53" s="60" t="str">
        <f t="shared" si="1"/>
        <v/>
      </c>
      <c r="AD53" s="60" t="str">
        <f t="shared" si="52"/>
        <v/>
      </c>
      <c r="AE53" s="60" t="str">
        <f t="shared" si="53"/>
        <v/>
      </c>
      <c r="AF53" s="60" t="str">
        <f t="shared" si="54"/>
        <v/>
      </c>
      <c r="AG53" s="155" t="str">
        <f t="shared" si="55"/>
        <v/>
      </c>
      <c r="AH53" s="66" t="str">
        <f t="shared" si="2"/>
        <v/>
      </c>
      <c r="AI53" s="56">
        <f t="shared" si="85"/>
        <v>0</v>
      </c>
      <c r="AJ53" s="56">
        <f t="shared" si="86"/>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87"/>
        <v>#N/A</v>
      </c>
      <c r="AN53" s="56" t="e">
        <f t="shared" si="88"/>
        <v>#N/A</v>
      </c>
      <c r="AO53" s="56" t="e">
        <f t="shared" ca="1" si="56"/>
        <v>#NAME?</v>
      </c>
      <c r="AP53" s="192" t="str">
        <f t="shared" si="57"/>
        <v/>
      </c>
      <c r="AQ53" s="192" t="str">
        <f t="shared" si="89"/>
        <v/>
      </c>
      <c r="AR53" s="192" t="str">
        <f t="shared" si="90"/>
        <v/>
      </c>
      <c r="AS53" s="192" t="str">
        <f t="shared" si="91"/>
        <v/>
      </c>
      <c r="AT53" s="192" t="str">
        <f t="shared" si="92"/>
        <v/>
      </c>
      <c r="AU53" s="192" t="str">
        <f t="shared" si="93"/>
        <v/>
      </c>
      <c r="AV53" s="192" t="str">
        <f t="shared" si="94"/>
        <v/>
      </c>
      <c r="AW53" s="192" t="str">
        <f t="shared" si="95"/>
        <v/>
      </c>
      <c r="AX53" s="192" t="str">
        <f t="shared" si="96"/>
        <v/>
      </c>
      <c r="AY53" s="192" t="str">
        <f t="shared" si="97"/>
        <v/>
      </c>
      <c r="AZ53" s="66" t="str">
        <f t="shared" si="67"/>
        <v/>
      </c>
      <c r="BA53" s="56">
        <f t="shared" si="68"/>
        <v>0</v>
      </c>
      <c r="BB53" s="56">
        <f t="shared" si="69"/>
        <v>0</v>
      </c>
      <c r="BC53" s="56" t="e" cm="1">
        <f t="array" aca="1" ref="BC53" ca="1">_xlfn.IFS(BA53&lt;KKTP!$K$3,"perlu bimbingan dalam ",BA53&lt;=KKTP!$L$3,"baik dalam ",BA53&gt;KKTP!$L$3,"sangat baik dalam ")</f>
        <v>#NAME?</v>
      </c>
      <c r="BD53" s="56" t="e" cm="1">
        <f t="array" aca="1" ref="BD53" ca="1">_xlfn.IFS(BB53&lt;KKTP!$K$3,"perlu bimbingan dalam ",BB53&lt;=KKTP!$L$3,"baik dalam ",BB53&gt;KKTP!$L$3,"sangat baik dalam ")</f>
        <v>#NAME?</v>
      </c>
      <c r="BE53" s="56" t="e">
        <f t="shared" si="70"/>
        <v>#N/A</v>
      </c>
      <c r="BF53" s="56" t="e">
        <f t="shared" si="71"/>
        <v>#N/A</v>
      </c>
      <c r="BG53" s="56" t="e">
        <f t="shared" ca="1" si="72"/>
        <v>#NAME?</v>
      </c>
      <c r="BH53" s="192" t="str">
        <f t="shared" si="73"/>
        <v/>
      </c>
      <c r="BI53" s="192" t="str">
        <f t="shared" si="11"/>
        <v/>
      </c>
      <c r="BJ53" s="192" t="str">
        <f t="shared" si="12"/>
        <v/>
      </c>
      <c r="BK53" s="192" t="str">
        <f t="shared" si="13"/>
        <v/>
      </c>
      <c r="BL53" s="192" t="str">
        <f t="shared" si="14"/>
        <v/>
      </c>
      <c r="BM53" s="192" t="str">
        <f t="shared" si="15"/>
        <v/>
      </c>
      <c r="BN53" s="192" t="str">
        <f t="shared" si="16"/>
        <v/>
      </c>
      <c r="BO53" s="192" t="str">
        <f t="shared" si="17"/>
        <v/>
      </c>
      <c r="BP53" s="192" t="str">
        <f t="shared" si="18"/>
        <v/>
      </c>
      <c r="BQ53" s="192" t="str">
        <f t="shared" si="19"/>
        <v/>
      </c>
      <c r="BR53" s="66" t="str">
        <f t="shared" si="20"/>
        <v/>
      </c>
      <c r="BS53" s="56">
        <f t="shared" si="21"/>
        <v>0</v>
      </c>
      <c r="BT53" s="56">
        <f t="shared" si="22"/>
        <v>0</v>
      </c>
      <c r="BU53" s="56" t="e" cm="1">
        <f t="array" aca="1" ref="BU53" ca="1">_xlfn.IFS(BS53&lt;KKTP!$K$3,"perlu bimbingan dalam ",BS53&lt;=KKTP!$L$3,"baik dalam ",BS53&gt;KKTP!$L$3,"sangat baik dalam ")</f>
        <v>#NAME?</v>
      </c>
      <c r="BV53" s="56" t="e" cm="1">
        <f t="array" aca="1" ref="BV53" ca="1">_xlfn.IFS(BT53&lt;KKTP!$K$3,"perlu bimbingan dalam ",BT53&lt;=KKTP!$L$3,"baik dalam ",BT53&gt;KKTP!$L$3,"sangat baik dalam ")</f>
        <v>#NAME?</v>
      </c>
      <c r="BW53" s="56" t="e">
        <f t="shared" si="74"/>
        <v>#N/A</v>
      </c>
      <c r="BX53" s="56" t="e">
        <f t="shared" si="75"/>
        <v>#N/A</v>
      </c>
      <c r="BY53" s="56" t="e">
        <f t="shared" ca="1" si="76"/>
        <v>#NAME?</v>
      </c>
      <c r="BZ53" s="192" t="str">
        <f t="shared" si="77"/>
        <v/>
      </c>
      <c r="CA53" s="192" t="str">
        <f t="shared" si="23"/>
        <v/>
      </c>
      <c r="CB53" s="192" t="str">
        <f t="shared" si="24"/>
        <v/>
      </c>
      <c r="CC53" s="192" t="str">
        <f t="shared" si="25"/>
        <v/>
      </c>
      <c r="CD53" s="192" t="str">
        <f t="shared" si="26"/>
        <v/>
      </c>
      <c r="CE53" s="192" t="str">
        <f t="shared" si="27"/>
        <v/>
      </c>
      <c r="CF53" s="192" t="str">
        <f t="shared" si="28"/>
        <v/>
      </c>
      <c r="CG53" s="192" t="str">
        <f t="shared" si="29"/>
        <v/>
      </c>
      <c r="CH53" s="192" t="str">
        <f t="shared" si="30"/>
        <v/>
      </c>
      <c r="CI53" s="192" t="str">
        <f t="shared" si="31"/>
        <v/>
      </c>
      <c r="CJ53" s="66" t="str">
        <f t="shared" si="32"/>
        <v/>
      </c>
      <c r="CK53" s="56">
        <f t="shared" si="33"/>
        <v>0</v>
      </c>
      <c r="CL53" s="56">
        <f t="shared" si="34"/>
        <v>0</v>
      </c>
      <c r="CM53" s="56" t="e" cm="1">
        <f t="array" aca="1" ref="CM53" ca="1">_xlfn.IFS(CK53&lt;KKTP!$K$3,"perlu bimbingan dalam ",CK53&lt;=KKTP!$L$3,"baik dalam ",CK53&gt;KKTP!$L$3,"sangat baik dalam ")</f>
        <v>#NAME?</v>
      </c>
      <c r="CN53" s="56" t="e" cm="1">
        <f t="array" aca="1" ref="CN53" ca="1">_xlfn.IFS(CL53&lt;KKTP!$K$3,"perlu bimbingan dalam ",CL53&lt;=KKTP!$L$3,"baik dalam ",CL53&gt;KKTP!$L$3,"sangat baik dalam ")</f>
        <v>#NAME?</v>
      </c>
      <c r="CO53" s="56" t="e">
        <f t="shared" si="78"/>
        <v>#N/A</v>
      </c>
      <c r="CP53" s="56" t="e">
        <f t="shared" si="79"/>
        <v>#N/A</v>
      </c>
      <c r="CQ53" s="56" t="e">
        <f t="shared" ca="1" si="80"/>
        <v>#NAME?</v>
      </c>
      <c r="CR53" s="192" t="str">
        <f t="shared" si="81"/>
        <v/>
      </c>
      <c r="CS53" s="192" t="str">
        <f t="shared" si="35"/>
        <v/>
      </c>
      <c r="CT53" s="192" t="str">
        <f t="shared" si="36"/>
        <v/>
      </c>
      <c r="CU53" s="192" t="str">
        <f t="shared" si="37"/>
        <v/>
      </c>
      <c r="CV53" s="192" t="str">
        <f t="shared" si="38"/>
        <v/>
      </c>
      <c r="CW53" s="192" t="str">
        <f t="shared" si="39"/>
        <v/>
      </c>
      <c r="CX53" s="192" t="str">
        <f t="shared" si="40"/>
        <v/>
      </c>
      <c r="CY53" s="192" t="str">
        <f t="shared" si="41"/>
        <v/>
      </c>
      <c r="CZ53" s="192" t="str">
        <f t="shared" si="42"/>
        <v/>
      </c>
      <c r="DA53" s="192" t="str">
        <f t="shared" si="43"/>
        <v/>
      </c>
      <c r="DB53" s="66" t="str">
        <f t="shared" si="44"/>
        <v/>
      </c>
      <c r="DC53" s="56">
        <f t="shared" si="45"/>
        <v>0</v>
      </c>
      <c r="DD53" s="56">
        <f t="shared" si="46"/>
        <v>0</v>
      </c>
      <c r="DE53" s="56" t="e" cm="1">
        <f t="array" aca="1" ref="DE53" ca="1">_xlfn.IFS(DC53&lt;KKTP!$K$3,"perlu bimbingan dalam ",DC53&lt;=KKTP!$L$3,"baik dalam ",DC53&gt;KKTP!$L$3,"sangat baik dalam ")</f>
        <v>#NAME?</v>
      </c>
      <c r="DF53" s="56" t="e" cm="1">
        <f t="array" aca="1" ref="DF53" ca="1">_xlfn.IFS(DD53&lt;KKTP!$K$3,"perlu bimbingan dalam ",DD53&lt;=KKTP!$L$3,"baik dalam ",DD53&gt;KKTP!$L$3,"sangat baik dalam ")</f>
        <v>#NAME?</v>
      </c>
      <c r="DG53" s="56" t="e">
        <f t="shared" si="82"/>
        <v>#N/A</v>
      </c>
      <c r="DH53" s="56" t="e">
        <f t="shared" si="83"/>
        <v>#N/A</v>
      </c>
      <c r="DI53" s="56" t="e">
        <f t="shared" ca="1" si="84"/>
        <v>#NAME?</v>
      </c>
      <c r="DJ53" s="56" t="e" cm="1">
        <f t="array" ref="DJ53">_xlfn.IFS(DL53="Islam",1,DL53="Kristen",2,DL53="Katholik",3,DL53="Hindu",4,DL53="Budha",5)</f>
        <v>#N/A</v>
      </c>
      <c r="DK53" s="201" t="str" cm="1">
        <f t="array" aca="1" ref="DK53" ca="1">IFERROR(_xlfn.IFS(DJ53=1,AO53,DJ53=2,BG53,DJ53=3,BY53,DJ53=4,CQ53,DJ53=5,DI53),"")</f>
        <v/>
      </c>
      <c r="DL53" s="126">
        <f>IFERROR(SISWA!G56,"")</f>
        <v>0</v>
      </c>
    </row>
    <row r="54" spans="2:116" ht="15.75" hidden="1" thickBot="1">
      <c r="B54" s="67">
        <v>50</v>
      </c>
      <c r="C54" s="126">
        <f>IFERROR(SISWA!C57,"")</f>
        <v>0</v>
      </c>
      <c r="D54" s="189" t="str">
        <f>IF('[1]nilai Pend Agama'!C57=0,"",'[1]nilai Pend Agama'!C57)</f>
        <v/>
      </c>
      <c r="E54" s="189" t="str">
        <f>IF('[1]nilai Pend Agama'!D57=0,"",'[1]nilai Pend Agama'!D57)</f>
        <v/>
      </c>
      <c r="F54" s="189" t="str">
        <f>IF('[1]nilai Pend Agama'!E57=0,"",'[1]nilai Pend Agama'!E57)</f>
        <v/>
      </c>
      <c r="G54" s="189" t="str">
        <f>IF('[1]nilai Pend Agama'!F57=0,"",'[1]nilai Pend Agama'!F57)</f>
        <v/>
      </c>
      <c r="H54" s="189" t="str">
        <f>IF('[1]nilai Pend Agama'!G57=0,"",'[1]nilai Pend Agama'!G57)</f>
        <v/>
      </c>
      <c r="I54" s="189" t="str">
        <f>IF('[1]nilai Pend Agama'!H57=0,"",'[1]nilai Pend Agama'!H57)</f>
        <v/>
      </c>
      <c r="J54" s="189" t="str">
        <f>IF('[1]nilai Pend Agama'!I57=0,"",'[1]nilai Pend Agama'!I57)</f>
        <v/>
      </c>
      <c r="K54" s="189" t="str">
        <f>IF('[1]nilai Pend Agama'!J57=0,"",'[1]nilai Pend Agama'!J57)</f>
        <v/>
      </c>
      <c r="L54" s="189" t="str">
        <f>IF('[1]nilai Pend Agama'!K57=0,"",'[1]nilai Pend Agama'!K57)</f>
        <v/>
      </c>
      <c r="M54" s="189" t="str">
        <f>IF('[1]nilai Pend Agama'!L57=0,"",'[1]nilai Pend Agama'!L57)</f>
        <v/>
      </c>
      <c r="N54" s="189" t="str">
        <f>IF('[1]nilai Pend Agama'!M57=0,"",'[1]nilai Pend Agama'!M57)</f>
        <v/>
      </c>
      <c r="O54" s="189" t="str">
        <f>IF('[1]nilai Pend Agama'!N57=0,"",'[1]nilai Pend Agama'!N57)</f>
        <v/>
      </c>
      <c r="P54" s="189" t="str">
        <f>IF('[1]nilai Pend Agama'!O57=0,"",'[1]nilai Pend Agama'!O57)</f>
        <v/>
      </c>
      <c r="Q54" s="189" t="str">
        <f>IF('[1]nilai Pend Agama'!P57=0,"",'[1]nilai Pend Agama'!P57)</f>
        <v/>
      </c>
      <c r="R54" s="189" t="str">
        <f>IF('[1]nilai Pend Agama'!Q57=0,"",'[1]nilai Pend Agama'!Q57)</f>
        <v/>
      </c>
      <c r="S54" s="189" t="str">
        <f>IF('[1]nilai Pend Agama'!R57=0,"",'[1]nilai Pend Agama'!R57)</f>
        <v/>
      </c>
      <c r="T54" s="189" t="str">
        <f>IF('[1]nilai Pend Agama'!S57=0,"",'[1]nilai Pend Agama'!S57)</f>
        <v/>
      </c>
      <c r="U54" s="189" t="str">
        <f>IF('[1]nilai Pend Agama'!T57=0,"",'[1]nilai Pend Agama'!T57)</f>
        <v/>
      </c>
      <c r="V54" s="189" t="str">
        <f>IF('[1]nilai Pend Agama'!U57=0,"",'[1]nilai Pend Agama'!U57)</f>
        <v/>
      </c>
      <c r="W54" s="189" t="str">
        <f>IF('[1]nilai Pend Agama'!V57=0,"",'[1]nilai Pend Agama'!V57)</f>
        <v/>
      </c>
      <c r="X54" s="68" t="str">
        <f t="shared" si="47"/>
        <v/>
      </c>
      <c r="Y54" s="68" t="str">
        <f t="shared" si="48"/>
        <v/>
      </c>
      <c r="Z54" s="68" t="str">
        <f t="shared" si="49"/>
        <v/>
      </c>
      <c r="AA54" s="68" t="str">
        <f t="shared" si="50"/>
        <v/>
      </c>
      <c r="AB54" s="68" t="str">
        <f t="shared" si="51"/>
        <v/>
      </c>
      <c r="AC54" s="68" t="str">
        <f t="shared" si="1"/>
        <v/>
      </c>
      <c r="AD54" s="68" t="str">
        <f t="shared" si="52"/>
        <v/>
      </c>
      <c r="AE54" s="68" t="str">
        <f t="shared" si="53"/>
        <v/>
      </c>
      <c r="AF54" s="68" t="str">
        <f t="shared" si="54"/>
        <v/>
      </c>
      <c r="AG54" s="156" t="str">
        <f t="shared" si="55"/>
        <v/>
      </c>
      <c r="AH54" s="66" t="str">
        <f t="shared" si="2"/>
        <v/>
      </c>
      <c r="AI54" s="56">
        <f t="shared" si="85"/>
        <v>0</v>
      </c>
      <c r="AJ54" s="56">
        <f t="shared" si="86"/>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87"/>
        <v>#N/A</v>
      </c>
      <c r="AN54" s="56" t="e">
        <f t="shared" si="88"/>
        <v>#N/A</v>
      </c>
      <c r="AO54" s="56" t="e">
        <f t="shared" ca="1" si="56"/>
        <v>#NAME?</v>
      </c>
      <c r="AP54" s="192" t="str">
        <f t="shared" si="57"/>
        <v/>
      </c>
      <c r="AQ54" s="192" t="str">
        <f t="shared" si="89"/>
        <v/>
      </c>
      <c r="AR54" s="192" t="str">
        <f t="shared" si="90"/>
        <v/>
      </c>
      <c r="AS54" s="192" t="str">
        <f t="shared" si="91"/>
        <v/>
      </c>
      <c r="AT54" s="192" t="str">
        <f t="shared" si="92"/>
        <v/>
      </c>
      <c r="AU54" s="192" t="str">
        <f t="shared" si="93"/>
        <v/>
      </c>
      <c r="AV54" s="192" t="str">
        <f t="shared" si="94"/>
        <v/>
      </c>
      <c r="AW54" s="192" t="str">
        <f t="shared" si="95"/>
        <v/>
      </c>
      <c r="AX54" s="192" t="str">
        <f t="shared" si="96"/>
        <v/>
      </c>
      <c r="AY54" s="192" t="str">
        <f t="shared" si="97"/>
        <v/>
      </c>
      <c r="AZ54" s="66" t="str">
        <f t="shared" si="67"/>
        <v/>
      </c>
      <c r="BA54" s="56">
        <f t="shared" si="68"/>
        <v>0</v>
      </c>
      <c r="BB54" s="56">
        <f t="shared" si="69"/>
        <v>0</v>
      </c>
      <c r="BC54" s="56" t="e" cm="1">
        <f t="array" aca="1" ref="BC54" ca="1">_xlfn.IFS(BA54&lt;KKTP!$K$3,"perlu bimbingan dalam ",BA54&lt;=KKTP!$L$3,"baik dalam ",BA54&gt;KKTP!$L$3,"sangat baik dalam ")</f>
        <v>#NAME?</v>
      </c>
      <c r="BD54" s="56" t="e" cm="1">
        <f t="array" aca="1" ref="BD54" ca="1">_xlfn.IFS(BB54&lt;KKTP!$K$3,"perlu bimbingan dalam ",BB54&lt;=KKTP!$L$3,"baik dalam ",BB54&gt;KKTP!$L$3,"sangat baik dalam ")</f>
        <v>#NAME?</v>
      </c>
      <c r="BE54" s="56" t="e">
        <f t="shared" si="70"/>
        <v>#N/A</v>
      </c>
      <c r="BF54" s="56" t="e">
        <f t="shared" si="71"/>
        <v>#N/A</v>
      </c>
      <c r="BG54" s="56" t="e">
        <f t="shared" ca="1" si="72"/>
        <v>#NAME?</v>
      </c>
      <c r="BH54" s="192" t="str">
        <f t="shared" si="73"/>
        <v/>
      </c>
      <c r="BI54" s="192" t="str">
        <f t="shared" si="11"/>
        <v/>
      </c>
      <c r="BJ54" s="192" t="str">
        <f t="shared" si="12"/>
        <v/>
      </c>
      <c r="BK54" s="192" t="str">
        <f t="shared" si="13"/>
        <v/>
      </c>
      <c r="BL54" s="192" t="str">
        <f t="shared" si="14"/>
        <v/>
      </c>
      <c r="BM54" s="192" t="str">
        <f t="shared" si="15"/>
        <v/>
      </c>
      <c r="BN54" s="192" t="str">
        <f t="shared" si="16"/>
        <v/>
      </c>
      <c r="BO54" s="192" t="str">
        <f t="shared" si="17"/>
        <v/>
      </c>
      <c r="BP54" s="192" t="str">
        <f t="shared" si="18"/>
        <v/>
      </c>
      <c r="BQ54" s="192" t="str">
        <f t="shared" si="19"/>
        <v/>
      </c>
      <c r="BR54" s="66" t="str">
        <f t="shared" si="20"/>
        <v/>
      </c>
      <c r="BS54" s="56">
        <f t="shared" si="21"/>
        <v>0</v>
      </c>
      <c r="BT54" s="56">
        <f t="shared" si="22"/>
        <v>0</v>
      </c>
      <c r="BU54" s="56" t="e" cm="1">
        <f t="array" aca="1" ref="BU54" ca="1">_xlfn.IFS(BS54&lt;KKTP!$K$3,"perlu bimbingan dalam ",BS54&lt;=KKTP!$L$3,"baik dalam ",BS54&gt;KKTP!$L$3,"sangat baik dalam ")</f>
        <v>#NAME?</v>
      </c>
      <c r="BV54" s="56" t="e" cm="1">
        <f t="array" aca="1" ref="BV54" ca="1">_xlfn.IFS(BT54&lt;KKTP!$K$3,"perlu bimbingan dalam ",BT54&lt;=KKTP!$L$3,"baik dalam ",BT54&gt;KKTP!$L$3,"sangat baik dalam ")</f>
        <v>#NAME?</v>
      </c>
      <c r="BW54" s="56" t="e">
        <f t="shared" si="74"/>
        <v>#N/A</v>
      </c>
      <c r="BX54" s="56" t="e">
        <f t="shared" si="75"/>
        <v>#N/A</v>
      </c>
      <c r="BY54" s="56" t="e">
        <f t="shared" ca="1" si="76"/>
        <v>#NAME?</v>
      </c>
      <c r="BZ54" s="192" t="str">
        <f t="shared" si="77"/>
        <v/>
      </c>
      <c r="CA54" s="192" t="str">
        <f t="shared" si="23"/>
        <v/>
      </c>
      <c r="CB54" s="192" t="str">
        <f t="shared" si="24"/>
        <v/>
      </c>
      <c r="CC54" s="192" t="str">
        <f t="shared" si="25"/>
        <v/>
      </c>
      <c r="CD54" s="192" t="str">
        <f t="shared" si="26"/>
        <v/>
      </c>
      <c r="CE54" s="192" t="str">
        <f t="shared" si="27"/>
        <v/>
      </c>
      <c r="CF54" s="192" t="str">
        <f t="shared" si="28"/>
        <v/>
      </c>
      <c r="CG54" s="192" t="str">
        <f t="shared" si="29"/>
        <v/>
      </c>
      <c r="CH54" s="192" t="str">
        <f t="shared" si="30"/>
        <v/>
      </c>
      <c r="CI54" s="192" t="str">
        <f t="shared" si="31"/>
        <v/>
      </c>
      <c r="CJ54" s="66" t="str">
        <f t="shared" si="32"/>
        <v/>
      </c>
      <c r="CK54" s="56">
        <f t="shared" si="33"/>
        <v>0</v>
      </c>
      <c r="CL54" s="56">
        <f t="shared" si="34"/>
        <v>0</v>
      </c>
      <c r="CM54" s="56" t="e" cm="1">
        <f t="array" aca="1" ref="CM54" ca="1">_xlfn.IFS(CK54&lt;KKTP!$K$3,"perlu bimbingan dalam ",CK54&lt;=KKTP!$L$3,"baik dalam ",CK54&gt;KKTP!$L$3,"sangat baik dalam ")</f>
        <v>#NAME?</v>
      </c>
      <c r="CN54" s="56" t="e" cm="1">
        <f t="array" aca="1" ref="CN54" ca="1">_xlfn.IFS(CL54&lt;KKTP!$K$3,"perlu bimbingan dalam ",CL54&lt;=KKTP!$L$3,"baik dalam ",CL54&gt;KKTP!$L$3,"sangat baik dalam ")</f>
        <v>#NAME?</v>
      </c>
      <c r="CO54" s="56" t="e">
        <f t="shared" si="78"/>
        <v>#N/A</v>
      </c>
      <c r="CP54" s="56" t="e">
        <f t="shared" si="79"/>
        <v>#N/A</v>
      </c>
      <c r="CQ54" s="56" t="e">
        <f t="shared" ca="1" si="80"/>
        <v>#NAME?</v>
      </c>
      <c r="CR54" s="192" t="str">
        <f t="shared" si="81"/>
        <v/>
      </c>
      <c r="CS54" s="192" t="str">
        <f t="shared" si="35"/>
        <v/>
      </c>
      <c r="CT54" s="192" t="str">
        <f t="shared" si="36"/>
        <v/>
      </c>
      <c r="CU54" s="192" t="str">
        <f t="shared" si="37"/>
        <v/>
      </c>
      <c r="CV54" s="192" t="str">
        <f t="shared" si="38"/>
        <v/>
      </c>
      <c r="CW54" s="192" t="str">
        <f t="shared" si="39"/>
        <v/>
      </c>
      <c r="CX54" s="192" t="str">
        <f t="shared" si="40"/>
        <v/>
      </c>
      <c r="CY54" s="192" t="str">
        <f t="shared" si="41"/>
        <v/>
      </c>
      <c r="CZ54" s="192" t="str">
        <f t="shared" si="42"/>
        <v/>
      </c>
      <c r="DA54" s="192" t="str">
        <f t="shared" si="43"/>
        <v/>
      </c>
      <c r="DB54" s="66" t="str">
        <f t="shared" si="44"/>
        <v/>
      </c>
      <c r="DC54" s="56">
        <f t="shared" si="45"/>
        <v>0</v>
      </c>
      <c r="DD54" s="56">
        <f t="shared" si="46"/>
        <v>0</v>
      </c>
      <c r="DE54" s="56" t="e" cm="1">
        <f t="array" aca="1" ref="DE54" ca="1">_xlfn.IFS(DC54&lt;KKTP!$K$3,"perlu bimbingan dalam ",DC54&lt;=KKTP!$L$3,"baik dalam ",DC54&gt;KKTP!$L$3,"sangat baik dalam ")</f>
        <v>#NAME?</v>
      </c>
      <c r="DF54" s="56" t="e" cm="1">
        <f t="array" aca="1" ref="DF54" ca="1">_xlfn.IFS(DD54&lt;KKTP!$K$3,"perlu bimbingan dalam ",DD54&lt;=KKTP!$L$3,"baik dalam ",DD54&gt;KKTP!$L$3,"sangat baik dalam ")</f>
        <v>#NAME?</v>
      </c>
      <c r="DG54" s="56" t="e">
        <f t="shared" si="82"/>
        <v>#N/A</v>
      </c>
      <c r="DH54" s="56" t="e">
        <f t="shared" si="83"/>
        <v>#N/A</v>
      </c>
      <c r="DI54" s="56" t="e">
        <f t="shared" ca="1" si="84"/>
        <v>#NAME?</v>
      </c>
      <c r="DJ54" s="56" t="e" cm="1">
        <f t="array" ref="DJ54">_xlfn.IFS(DL54="Islam",1,DL54="Kristen",2,DL54="Katholik",3,DL54="Hindu",4,DL54="Budha",5)</f>
        <v>#N/A</v>
      </c>
      <c r="DK54" s="201" t="str" cm="1">
        <f t="array" aca="1" ref="DK54" ca="1">IFERROR(_xlfn.IFS(DJ54=1,AO54,DJ54=2,BG54,DJ54=3,BY54,DJ54=4,CQ54,DJ54=5,DI54),"")</f>
        <v/>
      </c>
      <c r="DL54" s="126">
        <f>IFERROR(SISWA!G57,"")</f>
        <v>0</v>
      </c>
    </row>
    <row r="55" spans="2:116" ht="15.75" thickBot="1">
      <c r="B55" s="549" t="s">
        <v>58</v>
      </c>
      <c r="C55" s="550"/>
      <c r="D55" s="75">
        <f t="shared" ref="D55:W55" si="98">IFERROR(AVERAGE(D5:D54),0)</f>
        <v>80</v>
      </c>
      <c r="E55" s="74">
        <f t="shared" si="98"/>
        <v>67.5</v>
      </c>
      <c r="F55" s="74">
        <f t="shared" si="98"/>
        <v>90</v>
      </c>
      <c r="G55" s="74">
        <f t="shared" si="98"/>
        <v>80</v>
      </c>
      <c r="H55" s="74">
        <f t="shared" si="98"/>
        <v>70</v>
      </c>
      <c r="I55" s="74">
        <f t="shared" si="98"/>
        <v>0</v>
      </c>
      <c r="J55" s="74">
        <f t="shared" si="98"/>
        <v>0</v>
      </c>
      <c r="K55" s="74">
        <f t="shared" si="98"/>
        <v>0</v>
      </c>
      <c r="L55" s="74">
        <f t="shared" si="98"/>
        <v>0</v>
      </c>
      <c r="M55" s="74">
        <f t="shared" si="98"/>
        <v>0</v>
      </c>
      <c r="N55" s="76">
        <f t="shared" si="98"/>
        <v>0</v>
      </c>
      <c r="O55" s="74">
        <f t="shared" si="98"/>
        <v>0</v>
      </c>
      <c r="P55" s="74">
        <f t="shared" si="98"/>
        <v>0</v>
      </c>
      <c r="Q55" s="74">
        <f t="shared" si="98"/>
        <v>0</v>
      </c>
      <c r="R55" s="74">
        <f t="shared" si="98"/>
        <v>0</v>
      </c>
      <c r="S55" s="74">
        <f t="shared" si="98"/>
        <v>0</v>
      </c>
      <c r="T55" s="74">
        <f t="shared" si="98"/>
        <v>0</v>
      </c>
      <c r="U55" s="74">
        <f t="shared" si="98"/>
        <v>0</v>
      </c>
      <c r="V55" s="74">
        <f t="shared" si="98"/>
        <v>0</v>
      </c>
      <c r="W55" s="74">
        <f t="shared" si="98"/>
        <v>0</v>
      </c>
      <c r="X55" s="58" t="str">
        <f>IFERROR(AVERAGE(X5:X54),"")</f>
        <v/>
      </c>
      <c r="Y55" s="58" t="str">
        <f t="shared" ref="Y55:AG55" si="99">IFERROR(AVERAGE(Y5:Y54),"")</f>
        <v/>
      </c>
      <c r="Z55" s="58" t="str">
        <f t="shared" si="99"/>
        <v/>
      </c>
      <c r="AA55" s="58" t="str">
        <f t="shared" si="99"/>
        <v/>
      </c>
      <c r="AB55" s="58" t="str">
        <f t="shared" si="99"/>
        <v/>
      </c>
      <c r="AC55" s="58" t="str">
        <f t="shared" si="99"/>
        <v/>
      </c>
      <c r="AD55" s="58" t="str">
        <f t="shared" si="99"/>
        <v/>
      </c>
      <c r="AE55" s="58" t="str">
        <f t="shared" si="99"/>
        <v/>
      </c>
      <c r="AF55" s="58" t="str">
        <f t="shared" si="99"/>
        <v/>
      </c>
      <c r="AG55" s="58" t="str">
        <f t="shared" si="99"/>
        <v/>
      </c>
      <c r="AH55" s="66" t="str">
        <f>IFERROR(AVERAGE(AH5:AH54),"")</f>
        <v/>
      </c>
      <c r="AP55" s="58" t="str">
        <f>IFERROR(AVERAGE(AP5:AP54),"")</f>
        <v/>
      </c>
      <c r="AQ55" s="58" t="str">
        <f t="shared" ref="AQ55:AY55" si="100">IFERROR(AVERAGE(AQ5:AQ54),"")</f>
        <v/>
      </c>
      <c r="AR55" s="58" t="str">
        <f t="shared" si="100"/>
        <v/>
      </c>
      <c r="AS55" s="58" t="str">
        <f t="shared" si="100"/>
        <v/>
      </c>
      <c r="AT55" s="58" t="str">
        <f t="shared" si="100"/>
        <v/>
      </c>
      <c r="AU55" s="58" t="str">
        <f t="shared" si="100"/>
        <v/>
      </c>
      <c r="AV55" s="58" t="str">
        <f t="shared" si="100"/>
        <v/>
      </c>
      <c r="AW55" s="58" t="str">
        <f t="shared" si="100"/>
        <v/>
      </c>
      <c r="AX55" s="58" t="str">
        <f t="shared" si="100"/>
        <v/>
      </c>
      <c r="AY55" s="58" t="str">
        <f t="shared" si="100"/>
        <v/>
      </c>
      <c r="AZ55" s="66" t="str">
        <f>IFERROR(AVERAGE(AZ5:AZ54),"")</f>
        <v/>
      </c>
      <c r="BH55" s="58" t="str">
        <f>IFERROR(AVERAGE(BH5:BH54),"")</f>
        <v/>
      </c>
      <c r="BI55" s="58" t="str">
        <f t="shared" ref="BI55:BQ55" si="101">IFERROR(AVERAGE(BI5:BI54),"")</f>
        <v/>
      </c>
      <c r="BJ55" s="58" t="str">
        <f t="shared" si="101"/>
        <v/>
      </c>
      <c r="BK55" s="58" t="str">
        <f t="shared" si="101"/>
        <v/>
      </c>
      <c r="BL55" s="58" t="str">
        <f t="shared" si="101"/>
        <v/>
      </c>
      <c r="BM55" s="58" t="str">
        <f t="shared" si="101"/>
        <v/>
      </c>
      <c r="BN55" s="58" t="str">
        <f t="shared" si="101"/>
        <v/>
      </c>
      <c r="BO55" s="58" t="str">
        <f t="shared" si="101"/>
        <v/>
      </c>
      <c r="BP55" s="58" t="str">
        <f t="shared" si="101"/>
        <v/>
      </c>
      <c r="BQ55" s="58" t="str">
        <f t="shared" si="101"/>
        <v/>
      </c>
      <c r="BR55" s="66" t="str">
        <f>IFERROR(AVERAGE(BR5:BR54),"")</f>
        <v/>
      </c>
      <c r="BZ55" s="58" t="str">
        <f>IFERROR(AVERAGE(BZ5:BZ54),"")</f>
        <v/>
      </c>
      <c r="CA55" s="58" t="str">
        <f t="shared" ref="CA55:CI55" si="102">IFERROR(AVERAGE(CA5:CA54),"")</f>
        <v/>
      </c>
      <c r="CB55" s="58" t="str">
        <f t="shared" si="102"/>
        <v/>
      </c>
      <c r="CC55" s="58" t="str">
        <f t="shared" si="102"/>
        <v/>
      </c>
      <c r="CD55" s="58" t="str">
        <f t="shared" si="102"/>
        <v/>
      </c>
      <c r="CE55" s="58" t="str">
        <f t="shared" si="102"/>
        <v/>
      </c>
      <c r="CF55" s="58" t="str">
        <f t="shared" si="102"/>
        <v/>
      </c>
      <c r="CG55" s="58" t="str">
        <f t="shared" si="102"/>
        <v/>
      </c>
      <c r="CH55" s="58" t="str">
        <f t="shared" si="102"/>
        <v/>
      </c>
      <c r="CI55" s="58" t="str">
        <f t="shared" si="102"/>
        <v/>
      </c>
      <c r="CJ55" s="66" t="str">
        <f>IFERROR(AVERAGE(CJ5:CJ54),"")</f>
        <v/>
      </c>
      <c r="CR55" s="58" t="str">
        <f>IFERROR(AVERAGE(CR5:CR54),"")</f>
        <v/>
      </c>
      <c r="CS55" s="58" t="str">
        <f t="shared" ref="CS55:DA55" si="103">IFERROR(AVERAGE(CS5:CS54),"")</f>
        <v/>
      </c>
      <c r="CT55" s="58" t="str">
        <f t="shared" si="103"/>
        <v/>
      </c>
      <c r="CU55" s="58" t="str">
        <f t="shared" si="103"/>
        <v/>
      </c>
      <c r="CV55" s="58" t="str">
        <f t="shared" si="103"/>
        <v/>
      </c>
      <c r="CW55" s="58" t="str">
        <f t="shared" si="103"/>
        <v/>
      </c>
      <c r="CX55" s="58" t="str">
        <f t="shared" si="103"/>
        <v/>
      </c>
      <c r="CY55" s="58" t="str">
        <f t="shared" si="103"/>
        <v/>
      </c>
      <c r="CZ55" s="58" t="str">
        <f t="shared" si="103"/>
        <v/>
      </c>
      <c r="DA55" s="58" t="str">
        <f t="shared" si="103"/>
        <v/>
      </c>
      <c r="DB55" s="66" t="str">
        <f>IFERROR(AVERAGE(DB5:DB54),"")</f>
        <v/>
      </c>
      <c r="DL55" s="126">
        <f>IFERROR(SISWA!G58,"")</f>
        <v>0</v>
      </c>
    </row>
  </sheetData>
  <mergeCells count="15">
    <mergeCell ref="AH1:AH4"/>
    <mergeCell ref="B55:C55"/>
    <mergeCell ref="X1:AG2"/>
    <mergeCell ref="B1:B3"/>
    <mergeCell ref="C1:C3"/>
    <mergeCell ref="D1:M2"/>
    <mergeCell ref="N1:W2"/>
    <mergeCell ref="CJ1:CJ4"/>
    <mergeCell ref="CR1:DA2"/>
    <mergeCell ref="DB1:DB4"/>
    <mergeCell ref="AP1:AY2"/>
    <mergeCell ref="AZ1:AZ4"/>
    <mergeCell ref="BH1:BQ2"/>
    <mergeCell ref="BR1:BR4"/>
    <mergeCell ref="BZ1:CI2"/>
  </mergeCells>
  <phoneticPr fontId="25" type="noConversion"/>
  <conditionalFormatting sqref="AH1:AH4 D3:AG3 N1 X1 B4:AG4 B1:D1">
    <cfRule type="notContainsBlanks" dxfId="108" priority="35">
      <formula>LEN(TRIM(B1))&gt;0</formula>
    </cfRule>
  </conditionalFormatting>
  <conditionalFormatting sqref="C5:C54">
    <cfRule type="cellIs" dxfId="107" priority="25" operator="equal">
      <formula>0</formula>
    </cfRule>
  </conditionalFormatting>
  <conditionalFormatting sqref="AZ1:AZ4 AP3:AY4 AP1">
    <cfRule type="notContainsBlanks" dxfId="106" priority="21">
      <formula>LEN(TRIM(AP1))&gt;0</formula>
    </cfRule>
  </conditionalFormatting>
  <conditionalFormatting sqref="BR1:BR4 BH3:BQ4 BH1">
    <cfRule type="notContainsBlanks" dxfId="105" priority="17">
      <formula>LEN(TRIM(BH1))&gt;0</formula>
    </cfRule>
  </conditionalFormatting>
  <conditionalFormatting sqref="CJ1:CJ4 BZ3:CI4 BZ1">
    <cfRule type="notContainsBlanks" dxfId="104" priority="13">
      <formula>LEN(TRIM(BZ1))&gt;0</formula>
    </cfRule>
  </conditionalFormatting>
  <conditionalFormatting sqref="DB1:DB4 CR3:DA4 CR1">
    <cfRule type="notContainsBlanks" dxfId="103" priority="9">
      <formula>LEN(TRIM(CR1))&gt;0</formula>
    </cfRule>
  </conditionalFormatting>
  <conditionalFormatting sqref="DL5:DL55">
    <cfRule type="cellIs" dxfId="102" priority="4" operator="equal">
      <formula>0</formula>
    </cfRule>
  </conditionalFormatting>
  <conditionalFormatting sqref="X5:AG54">
    <cfRule type="cellIs" dxfId="101" priority="2" stopIfTrue="1" operator="greaterThanOrEqual">
      <formula>90</formula>
    </cfRule>
  </conditionalFormatting>
  <conditionalFormatting sqref="D5:W54">
    <cfRule type="cellIs" dxfId="100" priority="1" operator="greaterThanOrEqual">
      <formula>90</formula>
    </cfRule>
  </conditionalFormatting>
  <hyperlinks>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70" operator="lessThan" id="{C667B3DF-2F90-4C74-9FF9-B239C2E8E2AE}">
            <xm:f>KKTP!$K$3</xm:f>
            <x14:dxf>
              <font>
                <b/>
                <i val="0"/>
                <color rgb="FFFF0000"/>
              </font>
              <fill>
                <patternFill>
                  <bgColor theme="0"/>
                </patternFill>
              </fill>
            </x14:dxf>
          </x14:cfRule>
          <xm:sqref>X6:AG55 D5:AG5 D6:W54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O55"/>
  <sheetViews>
    <sheetView zoomScaleNormal="100" workbookViewId="0">
      <pane xSplit="3" ySplit="4" topLeftCell="D5" activePane="bottomRight" state="frozen"/>
      <selection pane="topRight" activeCell="D1" sqref="D1"/>
      <selection pane="bottomLeft" activeCell="A5" sqref="A5"/>
      <selection pane="bottomRight"/>
    </sheetView>
  </sheetViews>
  <sheetFormatPr defaultColWidth="0" defaultRowHeight="14.25" zeroHeight="1"/>
  <cols>
    <col min="1" max="1" width="30.85546875" style="227" customWidth="1"/>
    <col min="2" max="2" width="5.85546875" style="43" customWidth="1"/>
    <col min="3" max="3" width="31.42578125" style="43" customWidth="1"/>
    <col min="4" max="5" width="4.140625" style="43" customWidth="1"/>
    <col min="6" max="13" width="4.140625" style="43" hidden="1" customWidth="1"/>
    <col min="14" max="15" width="4.140625" style="43" customWidth="1"/>
    <col min="16" max="23" width="4.140625" style="43" hidden="1" customWidth="1"/>
    <col min="24" max="25" width="5.85546875" style="43" customWidth="1"/>
    <col min="26" max="28" width="5.85546875" style="43" hidden="1" customWidth="1"/>
    <col min="29" max="33" width="4.85546875" style="43" hidden="1" customWidth="1"/>
    <col min="34" max="34" width="11.5703125" style="43" customWidth="1"/>
    <col min="35" max="36" width="8.85546875" style="43" hidden="1" customWidth="1"/>
    <col min="37" max="38" width="14.42578125" style="43" hidden="1" customWidth="1"/>
    <col min="39" max="39" width="13.7109375" style="43" hidden="1" customWidth="1"/>
    <col min="40" max="40" width="14.5703125" style="43" hidden="1" customWidth="1"/>
    <col min="41" max="41" width="53.5703125" style="43" hidden="1" customWidth="1"/>
    <col min="42" max="16384" width="8.85546875" style="43" hidden="1"/>
  </cols>
  <sheetData>
    <row r="1" spans="1:41" ht="31.7" customHeight="1" thickBot="1">
      <c r="B1" s="558" t="s">
        <v>43</v>
      </c>
      <c r="C1" s="558" t="s">
        <v>56</v>
      </c>
      <c r="D1" s="559" t="s">
        <v>900</v>
      </c>
      <c r="E1" s="559"/>
      <c r="F1" s="559"/>
      <c r="G1" s="559"/>
      <c r="H1" s="559"/>
      <c r="I1" s="559"/>
      <c r="J1" s="559"/>
      <c r="K1" s="559"/>
      <c r="L1" s="559"/>
      <c r="M1" s="559"/>
      <c r="N1" s="559" t="s">
        <v>136</v>
      </c>
      <c r="O1" s="559"/>
      <c r="P1" s="559"/>
      <c r="Q1" s="559"/>
      <c r="R1" s="559"/>
      <c r="S1" s="559"/>
      <c r="T1" s="559"/>
      <c r="U1" s="559"/>
      <c r="V1" s="559"/>
      <c r="W1" s="559"/>
      <c r="X1" s="560" t="s">
        <v>80</v>
      </c>
      <c r="Y1" s="560"/>
      <c r="Z1" s="560"/>
      <c r="AA1" s="560"/>
      <c r="AB1" s="560"/>
      <c r="AC1" s="560"/>
      <c r="AD1" s="560"/>
      <c r="AE1" s="560"/>
      <c r="AF1" s="560"/>
      <c r="AG1" s="560"/>
      <c r="AH1" s="555" t="s">
        <v>57</v>
      </c>
    </row>
    <row r="2" spans="1:41" ht="61.7" customHeight="1" thickBot="1">
      <c r="B2" s="558"/>
      <c r="C2" s="558"/>
      <c r="D2" s="559"/>
      <c r="E2" s="559"/>
      <c r="F2" s="559"/>
      <c r="G2" s="559"/>
      <c r="H2" s="559"/>
      <c r="I2" s="559"/>
      <c r="J2" s="559"/>
      <c r="K2" s="559"/>
      <c r="L2" s="559"/>
      <c r="M2" s="559"/>
      <c r="N2" s="559"/>
      <c r="O2" s="559"/>
      <c r="P2" s="559"/>
      <c r="Q2" s="559"/>
      <c r="R2" s="559"/>
      <c r="S2" s="559"/>
      <c r="T2" s="559"/>
      <c r="U2" s="559"/>
      <c r="V2" s="559"/>
      <c r="W2" s="559"/>
      <c r="X2" s="560"/>
      <c r="Y2" s="560"/>
      <c r="Z2" s="560"/>
      <c r="AA2" s="560"/>
      <c r="AB2" s="560"/>
      <c r="AC2" s="560"/>
      <c r="AD2" s="560"/>
      <c r="AE2" s="560"/>
      <c r="AF2" s="560"/>
      <c r="AG2" s="560"/>
      <c r="AH2" s="556"/>
    </row>
    <row r="3" spans="1:41" ht="20.45" customHeight="1" thickBot="1">
      <c r="B3" s="558"/>
      <c r="C3" s="558"/>
      <c r="D3" s="355" t="s">
        <v>216</v>
      </c>
      <c r="E3" s="355" t="s">
        <v>217</v>
      </c>
      <c r="F3" s="355" t="s">
        <v>218</v>
      </c>
      <c r="G3" s="355" t="s">
        <v>219</v>
      </c>
      <c r="H3" s="355" t="s">
        <v>220</v>
      </c>
      <c r="I3" s="355" t="s">
        <v>221</v>
      </c>
      <c r="J3" s="355" t="s">
        <v>222</v>
      </c>
      <c r="K3" s="355" t="s">
        <v>223</v>
      </c>
      <c r="L3" s="355" t="s">
        <v>224</v>
      </c>
      <c r="M3" s="355" t="s">
        <v>225</v>
      </c>
      <c r="N3" s="355" t="s">
        <v>216</v>
      </c>
      <c r="O3" s="355" t="s">
        <v>217</v>
      </c>
      <c r="P3" s="355" t="s">
        <v>218</v>
      </c>
      <c r="Q3" s="355" t="s">
        <v>219</v>
      </c>
      <c r="R3" s="355" t="s">
        <v>220</v>
      </c>
      <c r="S3" s="355" t="s">
        <v>221</v>
      </c>
      <c r="T3" s="355" t="s">
        <v>222</v>
      </c>
      <c r="U3" s="355" t="s">
        <v>223</v>
      </c>
      <c r="V3" s="355" t="s">
        <v>224</v>
      </c>
      <c r="W3" s="355" t="s">
        <v>225</v>
      </c>
      <c r="X3" s="355" t="s">
        <v>216</v>
      </c>
      <c r="Y3" s="355" t="s">
        <v>217</v>
      </c>
      <c r="Z3" s="355" t="s">
        <v>218</v>
      </c>
      <c r="AA3" s="355" t="s">
        <v>219</v>
      </c>
      <c r="AB3" s="355" t="s">
        <v>220</v>
      </c>
      <c r="AC3" s="355" t="s">
        <v>221</v>
      </c>
      <c r="AD3" s="355" t="s">
        <v>222</v>
      </c>
      <c r="AE3" s="355" t="s">
        <v>223</v>
      </c>
      <c r="AF3" s="355" t="s">
        <v>224</v>
      </c>
      <c r="AG3" s="355" t="s">
        <v>225</v>
      </c>
      <c r="AH3" s="557"/>
    </row>
    <row r="4" spans="1:41" ht="15.75" hidden="1" thickBot="1">
      <c r="A4" s="356" t="e">
        <f ca="1">VLOOKUP($B$4,TP_PP,12,FALSE)</f>
        <v>#NAME?</v>
      </c>
      <c r="B4" s="357" t="e">
        <f ca="1">'Sekolah ID'!I20</f>
        <v>#NAME?</v>
      </c>
      <c r="C4" s="357"/>
      <c r="D4" s="355"/>
      <c r="E4" s="355"/>
      <c r="F4" s="355"/>
      <c r="G4" s="355"/>
      <c r="H4" s="355"/>
      <c r="I4" s="355"/>
      <c r="J4" s="355"/>
      <c r="K4" s="355"/>
      <c r="L4" s="355"/>
      <c r="M4" s="355"/>
      <c r="N4" s="355"/>
      <c r="O4" s="355"/>
      <c r="P4" s="355"/>
      <c r="Q4" s="355"/>
      <c r="R4" s="355"/>
      <c r="S4" s="355"/>
      <c r="T4" s="355"/>
      <c r="U4" s="355"/>
      <c r="V4" s="355"/>
      <c r="W4" s="355"/>
      <c r="X4" s="355" t="e">
        <f ca="1">VLOOKUP($B$4,TP_PP,2,FALSE)</f>
        <v>#NAME?</v>
      </c>
      <c r="Y4" s="355" t="e">
        <f ca="1">VLOOKUP($B$4,TP_PP,3,FALSE)</f>
        <v>#NAME?</v>
      </c>
      <c r="Z4" s="355" t="e">
        <f ca="1">VLOOKUP($B$4,TP_PP,4,FALSE)</f>
        <v>#NAME?</v>
      </c>
      <c r="AA4" s="355" t="e">
        <f ca="1">VLOOKUP($B$4,TP_PP,5,FALSE)</f>
        <v>#NAME?</v>
      </c>
      <c r="AB4" s="355" t="e">
        <f ca="1">VLOOKUP($B$4,TP_PP,6,FALSE)</f>
        <v>#NAME?</v>
      </c>
      <c r="AC4" s="355" t="e">
        <f ca="1">VLOOKUP($B$4,TP_PP,7,FALSE)</f>
        <v>#NAME?</v>
      </c>
      <c r="AD4" s="355" t="e">
        <f ca="1">VLOOKUP($B$4,TP_PP,8,FALSE)</f>
        <v>#NAME?</v>
      </c>
      <c r="AE4" s="355" t="e">
        <f ca="1">VLOOKUP($B$4,TP_PP,9,FALSE)</f>
        <v>#NAME?</v>
      </c>
      <c r="AF4" s="355" t="e">
        <f ca="1">VLOOKUP($B$4,TP_PP,10,FALSE)</f>
        <v>#NAME?</v>
      </c>
      <c r="AG4" s="355" t="e">
        <f ca="1">VLOOKUP($B$4,TP_PP,11,FALSE)</f>
        <v>#NAME?</v>
      </c>
      <c r="AH4" s="358"/>
      <c r="AI4" s="43" t="s">
        <v>230</v>
      </c>
      <c r="AJ4" s="43" t="s">
        <v>231</v>
      </c>
      <c r="AK4" s="43" t="s">
        <v>234</v>
      </c>
      <c r="AL4" s="43" t="s">
        <v>235</v>
      </c>
      <c r="AM4" s="43" t="s">
        <v>232</v>
      </c>
      <c r="AN4" s="43" t="s">
        <v>233</v>
      </c>
      <c r="AO4" s="43" t="s">
        <v>236</v>
      </c>
    </row>
    <row r="5" spans="1:41" ht="15">
      <c r="B5" s="359">
        <v>1</v>
      </c>
      <c r="C5" s="126" t="str">
        <f>IFERROR(SISWA!C8,"")</f>
        <v>AFIF</v>
      </c>
      <c r="D5" s="429">
        <v>82</v>
      </c>
      <c r="E5" s="429">
        <v>84</v>
      </c>
      <c r="F5" s="190"/>
      <c r="G5" s="190"/>
      <c r="H5" s="190"/>
      <c r="I5" s="190"/>
      <c r="J5" s="190"/>
      <c r="K5" s="190"/>
      <c r="L5" s="190"/>
      <c r="M5" s="191"/>
      <c r="N5" s="430">
        <v>70</v>
      </c>
      <c r="O5" s="430">
        <v>70</v>
      </c>
      <c r="P5" s="193"/>
      <c r="Q5" s="193"/>
      <c r="R5" s="193"/>
      <c r="S5" s="193"/>
      <c r="T5" s="193"/>
      <c r="U5" s="193"/>
      <c r="V5" s="193"/>
      <c r="W5" s="194"/>
      <c r="X5" s="361">
        <f>IFERROR(AVERAGE(D5)*60%+(N5*40%),"")</f>
        <v>77.199999999999989</v>
      </c>
      <c r="Y5" s="361">
        <f t="shared" ref="Y5" si="0">IFERROR(AVERAGE(E5)*60%+(O5*40%),"")</f>
        <v>78.400000000000006</v>
      </c>
      <c r="Z5" s="360" t="str">
        <f t="shared" ref="Y5:AG20" si="1">IFERROR(AVERAGE(F5)*60%+(P5*40%),"")</f>
        <v/>
      </c>
      <c r="AA5" s="360" t="str">
        <f t="shared" si="1"/>
        <v/>
      </c>
      <c r="AB5" s="360" t="str">
        <f t="shared" si="1"/>
        <v/>
      </c>
      <c r="AC5" s="360" t="str">
        <f t="shared" si="1"/>
        <v/>
      </c>
      <c r="AD5" s="360" t="str">
        <f t="shared" si="1"/>
        <v/>
      </c>
      <c r="AE5" s="360" t="str">
        <f t="shared" si="1"/>
        <v/>
      </c>
      <c r="AF5" s="360" t="str">
        <f t="shared" si="1"/>
        <v/>
      </c>
      <c r="AG5" s="362" t="str">
        <f t="shared" si="1"/>
        <v/>
      </c>
      <c r="AH5" s="363">
        <f>IFERROR(AVERAGE(X5:AG5),"")</f>
        <v>77.8</v>
      </c>
      <c r="AI5" s="43">
        <f t="shared" ref="AI5:AI54" si="2">MAX(X5:AG5)</f>
        <v>78.400000000000006</v>
      </c>
      <c r="AJ5" s="43">
        <f t="shared" ref="AJ5:AJ54" si="3">MIN(X5:AG5)</f>
        <v>77.199999999999989</v>
      </c>
      <c r="AK5" s="43" t="e" cm="1">
        <f t="array" aca="1" ref="AK5" ca="1">_xlfn.IFS(AI5&lt;KKTP!$K$3,"perlu bimbingan dalam ",AI5&lt;=KKTP!$L$3,"baik dalam ",AI5&gt;KKTP!$L$3,"sangat baik dalam ")</f>
        <v>#NAME?</v>
      </c>
      <c r="AL5" s="43" t="e" cm="1">
        <f t="array" aca="1" ref="AL5" ca="1">_xlfn.IFS(AJ5&lt;KKTP!$K$3,"perlu bimbingan dalam ",AJ5&lt;=KKTP!$L$3,"baik dalam ",AJ5&gt;KKTP!$L$3,"sangat baik dalam ")</f>
        <v>#NAME?</v>
      </c>
      <c r="AM5" s="43" t="e">
        <f t="shared" ref="AM5:AM54" ca="1" si="4">INDEX($X$4:$AG$4, MATCH(AI5, X5:AG5, 0))</f>
        <v>#NAME?</v>
      </c>
      <c r="AN5" s="43" t="e">
        <f t="shared" ref="AN5:AN54" ca="1" si="5">INDEX($X$4:$AG$4, MATCH(AJ5, X5:AG5, 0))</f>
        <v>#NAME?</v>
      </c>
      <c r="AO5" s="43" t="str">
        <f ca="1">IFERROR(CONCATENATE("Ananda ",C5," ",AK5,AM5," serta ",AL5,AN5),"")</f>
        <v/>
      </c>
    </row>
    <row r="6" spans="1:41" ht="15">
      <c r="A6" s="364" t="s">
        <v>354</v>
      </c>
      <c r="B6" s="365">
        <v>2</v>
      </c>
      <c r="C6" s="126" t="str">
        <f>IFERROR(SISWA!C9,"")</f>
        <v>BIMA</v>
      </c>
      <c r="D6" s="429">
        <v>72</v>
      </c>
      <c r="E6" s="429">
        <v>72</v>
      </c>
      <c r="F6" s="64"/>
      <c r="G6" s="64"/>
      <c r="H6" s="64"/>
      <c r="I6" s="64"/>
      <c r="J6" s="64"/>
      <c r="K6" s="64"/>
      <c r="L6" s="64"/>
      <c r="M6" s="65"/>
      <c r="N6" s="430">
        <v>60</v>
      </c>
      <c r="O6" s="430">
        <v>60</v>
      </c>
      <c r="P6" s="61"/>
      <c r="Q6" s="61"/>
      <c r="R6" s="61"/>
      <c r="S6" s="61"/>
      <c r="T6" s="61"/>
      <c r="U6" s="61"/>
      <c r="V6" s="61"/>
      <c r="W6" s="62"/>
      <c r="X6" s="361">
        <f t="shared" ref="X6:AG44" si="6">IFERROR(AVERAGE(D6)*60%+(N6*40%),"")</f>
        <v>67.199999999999989</v>
      </c>
      <c r="Y6" s="361">
        <f t="shared" si="1"/>
        <v>67.199999999999989</v>
      </c>
      <c r="Z6" s="361" t="str">
        <f t="shared" si="1"/>
        <v/>
      </c>
      <c r="AA6" s="361" t="str">
        <f t="shared" si="1"/>
        <v/>
      </c>
      <c r="AB6" s="361" t="str">
        <f t="shared" si="1"/>
        <v/>
      </c>
      <c r="AC6" s="361" t="str">
        <f t="shared" si="1"/>
        <v/>
      </c>
      <c r="AD6" s="361" t="str">
        <f t="shared" si="1"/>
        <v/>
      </c>
      <c r="AE6" s="361" t="str">
        <f t="shared" si="1"/>
        <v/>
      </c>
      <c r="AF6" s="361" t="str">
        <f t="shared" si="1"/>
        <v/>
      </c>
      <c r="AG6" s="366" t="str">
        <f t="shared" si="1"/>
        <v/>
      </c>
      <c r="AH6" s="367">
        <f t="shared" ref="AH6:AH54" si="7">IFERROR(AVERAGE(X6:AG6),"")</f>
        <v>67.199999999999989</v>
      </c>
      <c r="AI6" s="43">
        <f t="shared" si="2"/>
        <v>67.199999999999989</v>
      </c>
      <c r="AJ6" s="43">
        <f t="shared" si="3"/>
        <v>67.199999999999989</v>
      </c>
      <c r="AK6" s="43" t="e" cm="1">
        <f t="array" aca="1" ref="AK6" ca="1">_xlfn.IFS(AI6&lt;KKTP!$K$3,"perlu bimbingan dalam ",AI6&lt;=KKTP!$L$3,"baik dalam ",AI6&gt;KKTP!$L$3,"sangat baik dalam ")</f>
        <v>#NAME?</v>
      </c>
      <c r="AL6" s="43" t="e" cm="1">
        <f t="array" aca="1" ref="AL6" ca="1">_xlfn.IFS(AJ6&lt;KKTP!$K$3,"perlu bimbingan dalam ",AJ6&lt;=KKTP!$L$3,"baik dalam ",AJ6&gt;KKTP!$L$3,"sangat baik dalam ")</f>
        <v>#NAME?</v>
      </c>
      <c r="AM6" s="43" t="e">
        <f t="shared" ca="1" si="4"/>
        <v>#NAME?</v>
      </c>
      <c r="AN6" s="43" t="e">
        <f t="shared" ca="1" si="5"/>
        <v>#NAME?</v>
      </c>
      <c r="AO6" s="43" t="str">
        <f t="shared" ref="AO6:AO54" ca="1" si="8">IFERROR(CONCATENATE("Ananda ",C6," ",AK6,AM6," serta ",AL6,AN6),"")</f>
        <v/>
      </c>
    </row>
    <row r="7" spans="1:41" ht="15.75">
      <c r="A7" s="239" t="s">
        <v>91</v>
      </c>
      <c r="B7" s="365">
        <v>3</v>
      </c>
      <c r="C7" s="126" t="str">
        <f>IFERROR(SISWA!C10,"")</f>
        <v>ALMIRA</v>
      </c>
      <c r="D7" s="429">
        <v>78</v>
      </c>
      <c r="E7" s="429">
        <v>77</v>
      </c>
      <c r="F7" s="64"/>
      <c r="G7" s="64"/>
      <c r="H7" s="64"/>
      <c r="I7" s="64"/>
      <c r="J7" s="64"/>
      <c r="K7" s="64"/>
      <c r="L7" s="64"/>
      <c r="M7" s="65"/>
      <c r="N7" s="430">
        <v>70</v>
      </c>
      <c r="O7" s="430">
        <v>60</v>
      </c>
      <c r="P7" s="61"/>
      <c r="Q7" s="61"/>
      <c r="R7" s="61"/>
      <c r="S7" s="61"/>
      <c r="T7" s="61"/>
      <c r="U7" s="61"/>
      <c r="V7" s="61"/>
      <c r="W7" s="62"/>
      <c r="X7" s="361">
        <f t="shared" si="6"/>
        <v>74.8</v>
      </c>
      <c r="Y7" s="361">
        <f t="shared" si="1"/>
        <v>70.199999999999989</v>
      </c>
      <c r="Z7" s="361" t="str">
        <f t="shared" si="1"/>
        <v/>
      </c>
      <c r="AA7" s="361" t="str">
        <f t="shared" si="1"/>
        <v/>
      </c>
      <c r="AB7" s="361" t="str">
        <f t="shared" si="1"/>
        <v/>
      </c>
      <c r="AC7" s="361" t="str">
        <f t="shared" si="1"/>
        <v/>
      </c>
      <c r="AD7" s="361" t="str">
        <f t="shared" si="1"/>
        <v/>
      </c>
      <c r="AE7" s="361" t="str">
        <f t="shared" si="1"/>
        <v/>
      </c>
      <c r="AF7" s="361" t="str">
        <f t="shared" si="1"/>
        <v/>
      </c>
      <c r="AG7" s="366" t="str">
        <f t="shared" si="1"/>
        <v/>
      </c>
      <c r="AH7" s="367">
        <f t="shared" si="7"/>
        <v>72.5</v>
      </c>
      <c r="AI7" s="43">
        <f t="shared" si="2"/>
        <v>74.8</v>
      </c>
      <c r="AJ7" s="43">
        <f t="shared" si="3"/>
        <v>70.199999999999989</v>
      </c>
      <c r="AK7" s="43" t="e" cm="1">
        <f t="array" aca="1" ref="AK7" ca="1">_xlfn.IFS(AI7&lt;KKTP!$K$3,"perlu bimbingan dalam ",AI7&lt;=KKTP!$L$3,"baik dalam ",AI7&gt;KKTP!$L$3,"sangat baik dalam ")</f>
        <v>#NAME?</v>
      </c>
      <c r="AL7" s="43" t="e" cm="1">
        <f t="array" aca="1" ref="AL7" ca="1">_xlfn.IFS(AJ7&lt;KKTP!$K$3,"perlu bimbingan dalam ",AJ7&lt;=KKTP!$L$3,"baik dalam ",AJ7&gt;KKTP!$L$3,"sangat baik dalam ")</f>
        <v>#NAME?</v>
      </c>
      <c r="AM7" s="43" t="e">
        <f t="shared" ca="1" si="4"/>
        <v>#NAME?</v>
      </c>
      <c r="AN7" s="43" t="e">
        <f t="shared" ca="1" si="5"/>
        <v>#NAME?</v>
      </c>
      <c r="AO7" s="43" t="str">
        <f t="shared" ca="1" si="8"/>
        <v/>
      </c>
    </row>
    <row r="8" spans="1:41" ht="15">
      <c r="A8" s="364" t="s">
        <v>92</v>
      </c>
      <c r="B8" s="365">
        <v>4</v>
      </c>
      <c r="C8" s="126" t="str">
        <f>IFERROR(SISWA!C11,"")</f>
        <v>KEYLA</v>
      </c>
      <c r="D8" s="429">
        <v>90</v>
      </c>
      <c r="E8" s="429">
        <v>88</v>
      </c>
      <c r="F8" s="64"/>
      <c r="G8" s="64"/>
      <c r="H8" s="64"/>
      <c r="I8" s="64"/>
      <c r="J8" s="64"/>
      <c r="K8" s="64"/>
      <c r="L8" s="64"/>
      <c r="M8" s="65"/>
      <c r="N8" s="430">
        <v>100</v>
      </c>
      <c r="O8" s="430">
        <v>70</v>
      </c>
      <c r="P8" s="61"/>
      <c r="Q8" s="61"/>
      <c r="R8" s="61"/>
      <c r="S8" s="61"/>
      <c r="T8" s="61"/>
      <c r="U8" s="61"/>
      <c r="V8" s="61"/>
      <c r="W8" s="62"/>
      <c r="X8" s="361">
        <f t="shared" si="6"/>
        <v>94</v>
      </c>
      <c r="Y8" s="361">
        <f t="shared" si="1"/>
        <v>80.8</v>
      </c>
      <c r="Z8" s="361" t="str">
        <f t="shared" si="1"/>
        <v/>
      </c>
      <c r="AA8" s="361" t="str">
        <f t="shared" si="1"/>
        <v/>
      </c>
      <c r="AB8" s="361" t="str">
        <f t="shared" si="1"/>
        <v/>
      </c>
      <c r="AC8" s="361" t="str">
        <f t="shared" si="1"/>
        <v/>
      </c>
      <c r="AD8" s="361" t="str">
        <f t="shared" si="1"/>
        <v/>
      </c>
      <c r="AE8" s="361" t="str">
        <f t="shared" si="1"/>
        <v/>
      </c>
      <c r="AF8" s="361" t="str">
        <f t="shared" si="1"/>
        <v/>
      </c>
      <c r="AG8" s="366" t="str">
        <f t="shared" si="1"/>
        <v/>
      </c>
      <c r="AH8" s="367">
        <f t="shared" si="7"/>
        <v>87.4</v>
      </c>
      <c r="AI8" s="43">
        <f t="shared" si="2"/>
        <v>94</v>
      </c>
      <c r="AJ8" s="43">
        <f t="shared" si="3"/>
        <v>80.8</v>
      </c>
      <c r="AK8" s="43" t="e" cm="1">
        <f t="array" aca="1" ref="AK8" ca="1">_xlfn.IFS(AI8&lt;KKTP!$K$3,"perlu bimbingan dalam ",AI8&lt;=KKTP!$L$3,"baik dalam ",AI8&gt;KKTP!$L$3,"sangat baik dalam ")</f>
        <v>#NAME?</v>
      </c>
      <c r="AL8" s="43" t="e" cm="1">
        <f t="array" aca="1" ref="AL8" ca="1">_xlfn.IFS(AJ8&lt;KKTP!$K$3,"perlu bimbingan dalam ",AJ8&lt;=KKTP!$L$3,"baik dalam ",AJ8&gt;KKTP!$L$3,"sangat baik dalam ")</f>
        <v>#NAME?</v>
      </c>
      <c r="AM8" s="43" t="e">
        <f t="shared" ca="1" si="4"/>
        <v>#NAME?</v>
      </c>
      <c r="AN8" s="43" t="e">
        <f t="shared" ca="1" si="5"/>
        <v>#NAME?</v>
      </c>
      <c r="AO8" s="43" t="str">
        <f t="shared" ca="1" si="8"/>
        <v/>
      </c>
    </row>
    <row r="9" spans="1:41" ht="15">
      <c r="A9" s="364" t="s">
        <v>93</v>
      </c>
      <c r="B9" s="365">
        <v>5</v>
      </c>
      <c r="C9" s="126" t="str">
        <f>IFERROR(SISWA!C12,"")</f>
        <v>AQILA</v>
      </c>
      <c r="D9" s="429">
        <v>74</v>
      </c>
      <c r="E9" s="429">
        <v>75</v>
      </c>
      <c r="F9" s="64"/>
      <c r="G9" s="64"/>
      <c r="H9" s="64"/>
      <c r="I9" s="64"/>
      <c r="J9" s="64"/>
      <c r="K9" s="64"/>
      <c r="L9" s="64"/>
      <c r="M9" s="65"/>
      <c r="N9" s="430">
        <v>60</v>
      </c>
      <c r="O9" s="430">
        <v>60</v>
      </c>
      <c r="P9" s="61"/>
      <c r="Q9" s="61"/>
      <c r="R9" s="61"/>
      <c r="S9" s="61"/>
      <c r="T9" s="61"/>
      <c r="U9" s="61"/>
      <c r="V9" s="61"/>
      <c r="W9" s="62"/>
      <c r="X9" s="361">
        <f t="shared" si="6"/>
        <v>68.400000000000006</v>
      </c>
      <c r="Y9" s="361">
        <f t="shared" si="1"/>
        <v>69</v>
      </c>
      <c r="Z9" s="361" t="str">
        <f t="shared" si="1"/>
        <v/>
      </c>
      <c r="AA9" s="361" t="str">
        <f t="shared" si="1"/>
        <v/>
      </c>
      <c r="AB9" s="361" t="str">
        <f t="shared" si="1"/>
        <v/>
      </c>
      <c r="AC9" s="361" t="str">
        <f t="shared" si="1"/>
        <v/>
      </c>
      <c r="AD9" s="361" t="str">
        <f t="shared" si="1"/>
        <v/>
      </c>
      <c r="AE9" s="361" t="str">
        <f t="shared" si="1"/>
        <v/>
      </c>
      <c r="AF9" s="361" t="str">
        <f t="shared" si="1"/>
        <v/>
      </c>
      <c r="AG9" s="366" t="str">
        <f t="shared" si="1"/>
        <v/>
      </c>
      <c r="AH9" s="367">
        <f t="shared" si="7"/>
        <v>68.7</v>
      </c>
      <c r="AI9" s="43">
        <f t="shared" si="2"/>
        <v>69</v>
      </c>
      <c r="AJ9" s="43">
        <f t="shared" si="3"/>
        <v>68.400000000000006</v>
      </c>
      <c r="AK9" s="43" t="e" cm="1">
        <f t="array" aca="1" ref="AK9" ca="1">_xlfn.IFS(AI9&lt;KKTP!$K$3,"perlu bimbingan dalam ",AI9&lt;=KKTP!$L$3,"baik dalam ",AI9&gt;KKTP!$L$3,"sangat baik dalam ")</f>
        <v>#NAME?</v>
      </c>
      <c r="AL9" s="43" t="e" cm="1">
        <f t="array" aca="1" ref="AL9" ca="1">_xlfn.IFS(AJ9&lt;KKTP!$K$3,"perlu bimbingan dalam ",AJ9&lt;=KKTP!$L$3,"baik dalam ",AJ9&gt;KKTP!$L$3,"sangat baik dalam ")</f>
        <v>#NAME?</v>
      </c>
      <c r="AM9" s="43" t="e">
        <f t="shared" ca="1" si="4"/>
        <v>#NAME?</v>
      </c>
      <c r="AN9" s="43" t="e">
        <f t="shared" ca="1" si="5"/>
        <v>#NAME?</v>
      </c>
      <c r="AO9" s="43" t="str">
        <f t="shared" ca="1" si="8"/>
        <v/>
      </c>
    </row>
    <row r="10" spans="1:41" ht="15">
      <c r="A10" s="364" t="s">
        <v>355</v>
      </c>
      <c r="B10" s="365">
        <v>6</v>
      </c>
      <c r="C10" s="126" t="str">
        <f>IFERROR(SISWA!C13,"")</f>
        <v>ARISTA</v>
      </c>
      <c r="D10" s="429">
        <v>82</v>
      </c>
      <c r="E10" s="429">
        <v>78</v>
      </c>
      <c r="F10" s="64"/>
      <c r="G10" s="64"/>
      <c r="H10" s="64"/>
      <c r="I10" s="64"/>
      <c r="J10" s="64"/>
      <c r="K10" s="64"/>
      <c r="L10" s="64"/>
      <c r="M10" s="65"/>
      <c r="N10" s="430">
        <v>60</v>
      </c>
      <c r="O10" s="430">
        <v>70</v>
      </c>
      <c r="P10" s="61"/>
      <c r="Q10" s="61"/>
      <c r="R10" s="61"/>
      <c r="S10" s="61"/>
      <c r="T10" s="61"/>
      <c r="U10" s="61"/>
      <c r="V10" s="61"/>
      <c r="W10" s="62"/>
      <c r="X10" s="361">
        <f t="shared" si="6"/>
        <v>73.199999999999989</v>
      </c>
      <c r="Y10" s="361">
        <f t="shared" si="1"/>
        <v>74.8</v>
      </c>
      <c r="Z10" s="361" t="str">
        <f t="shared" si="1"/>
        <v/>
      </c>
      <c r="AA10" s="361" t="str">
        <f t="shared" si="1"/>
        <v/>
      </c>
      <c r="AB10" s="361" t="str">
        <f t="shared" si="1"/>
        <v/>
      </c>
      <c r="AC10" s="361" t="str">
        <f t="shared" si="1"/>
        <v/>
      </c>
      <c r="AD10" s="361" t="str">
        <f t="shared" si="1"/>
        <v/>
      </c>
      <c r="AE10" s="361" t="str">
        <f t="shared" si="1"/>
        <v/>
      </c>
      <c r="AF10" s="361" t="str">
        <f t="shared" si="1"/>
        <v/>
      </c>
      <c r="AG10" s="366" t="str">
        <f t="shared" si="1"/>
        <v/>
      </c>
      <c r="AH10" s="367">
        <f t="shared" si="7"/>
        <v>74</v>
      </c>
      <c r="AI10" s="43">
        <f t="shared" si="2"/>
        <v>74.8</v>
      </c>
      <c r="AJ10" s="43">
        <f t="shared" si="3"/>
        <v>73.199999999999989</v>
      </c>
      <c r="AK10" s="43" t="e" cm="1">
        <f t="array" aca="1" ref="AK10" ca="1">_xlfn.IFS(AI10&lt;KKTP!$K$3,"perlu bimbingan dalam ",AI10&lt;=KKTP!$L$3,"baik dalam ",AI10&gt;KKTP!$L$3,"sangat baik dalam ")</f>
        <v>#NAME?</v>
      </c>
      <c r="AL10" s="43" t="e" cm="1">
        <f t="array" aca="1" ref="AL10" ca="1">_xlfn.IFS(AJ10&lt;KKTP!$K$3,"perlu bimbingan dalam ",AJ10&lt;=KKTP!$L$3,"baik dalam ",AJ10&gt;KKTP!$L$3,"sangat baik dalam ")</f>
        <v>#NAME?</v>
      </c>
      <c r="AM10" s="43" t="e">
        <f t="shared" ca="1" si="4"/>
        <v>#NAME?</v>
      </c>
      <c r="AN10" s="43" t="e">
        <f t="shared" ca="1" si="5"/>
        <v>#NAME?</v>
      </c>
      <c r="AO10" s="43" t="str">
        <f t="shared" ca="1" si="8"/>
        <v/>
      </c>
    </row>
    <row r="11" spans="1:41" ht="15">
      <c r="A11" s="364" t="s">
        <v>95</v>
      </c>
      <c r="B11" s="365">
        <v>7</v>
      </c>
      <c r="C11" s="126" t="str">
        <f>IFERROR(SISWA!C14,"")</f>
        <v>DANIEL</v>
      </c>
      <c r="D11" s="429">
        <v>76</v>
      </c>
      <c r="E11" s="429">
        <v>70</v>
      </c>
      <c r="F11" s="64"/>
      <c r="G11" s="64"/>
      <c r="H11" s="64"/>
      <c r="I11" s="64"/>
      <c r="J11" s="64"/>
      <c r="K11" s="64"/>
      <c r="L11" s="64"/>
      <c r="M11" s="65"/>
      <c r="N11" s="430">
        <v>65</v>
      </c>
      <c r="O11" s="430">
        <v>60</v>
      </c>
      <c r="P11" s="61"/>
      <c r="Q11" s="61"/>
      <c r="R11" s="61"/>
      <c r="S11" s="61"/>
      <c r="T11" s="61"/>
      <c r="U11" s="61"/>
      <c r="V11" s="61"/>
      <c r="W11" s="62"/>
      <c r="X11" s="361">
        <f t="shared" si="6"/>
        <v>71.599999999999994</v>
      </c>
      <c r="Y11" s="361">
        <f t="shared" si="1"/>
        <v>66</v>
      </c>
      <c r="Z11" s="361" t="str">
        <f t="shared" si="1"/>
        <v/>
      </c>
      <c r="AA11" s="361" t="str">
        <f t="shared" si="1"/>
        <v/>
      </c>
      <c r="AB11" s="361" t="str">
        <f t="shared" si="1"/>
        <v/>
      </c>
      <c r="AC11" s="361" t="str">
        <f t="shared" si="1"/>
        <v/>
      </c>
      <c r="AD11" s="361" t="str">
        <f t="shared" si="1"/>
        <v/>
      </c>
      <c r="AE11" s="361" t="str">
        <f t="shared" si="1"/>
        <v/>
      </c>
      <c r="AF11" s="361" t="str">
        <f t="shared" si="1"/>
        <v/>
      </c>
      <c r="AG11" s="366" t="str">
        <f t="shared" si="1"/>
        <v/>
      </c>
      <c r="AH11" s="367">
        <f t="shared" si="7"/>
        <v>68.8</v>
      </c>
      <c r="AI11" s="43">
        <f t="shared" si="2"/>
        <v>71.599999999999994</v>
      </c>
      <c r="AJ11" s="43">
        <f t="shared" si="3"/>
        <v>66</v>
      </c>
      <c r="AK11" s="43" t="e" cm="1">
        <f t="array" aca="1" ref="AK11" ca="1">_xlfn.IFS(AI11&lt;KKTP!$K$3,"perlu bimbingan dalam ",AI11&lt;=KKTP!$L$3,"baik dalam ",AI11&gt;KKTP!$L$3,"sangat baik dalam ")</f>
        <v>#NAME?</v>
      </c>
      <c r="AL11" s="43" t="e" cm="1">
        <f t="array" aca="1" ref="AL11" ca="1">_xlfn.IFS(AJ11&lt;KKTP!$K$3,"perlu bimbingan dalam ",AJ11&lt;=KKTP!$L$3,"baik dalam ",AJ11&gt;KKTP!$L$3,"sangat baik dalam ")</f>
        <v>#NAME?</v>
      </c>
      <c r="AM11" s="43" t="e">
        <f t="shared" ca="1" si="4"/>
        <v>#NAME?</v>
      </c>
      <c r="AN11" s="43" t="e">
        <f t="shared" ca="1" si="5"/>
        <v>#NAME?</v>
      </c>
      <c r="AO11" s="43" t="str">
        <f t="shared" ca="1" si="8"/>
        <v/>
      </c>
    </row>
    <row r="12" spans="1:41" ht="15">
      <c r="A12" s="364" t="s">
        <v>96</v>
      </c>
      <c r="B12" s="365">
        <v>8</v>
      </c>
      <c r="C12" s="126" t="str">
        <f>IFERROR(SISWA!C15,"")</f>
        <v>FATHAN</v>
      </c>
      <c r="D12" s="429">
        <v>92</v>
      </c>
      <c r="E12" s="429">
        <v>92</v>
      </c>
      <c r="F12" s="64"/>
      <c r="G12" s="64"/>
      <c r="H12" s="64"/>
      <c r="I12" s="64"/>
      <c r="J12" s="64"/>
      <c r="K12" s="64"/>
      <c r="L12" s="64"/>
      <c r="M12" s="65"/>
      <c r="N12" s="430">
        <v>80</v>
      </c>
      <c r="O12" s="430">
        <v>90</v>
      </c>
      <c r="P12" s="61"/>
      <c r="Q12" s="61"/>
      <c r="R12" s="61"/>
      <c r="S12" s="61"/>
      <c r="T12" s="61"/>
      <c r="U12" s="61"/>
      <c r="V12" s="61"/>
      <c r="W12" s="62"/>
      <c r="X12" s="361">
        <f t="shared" si="6"/>
        <v>87.199999999999989</v>
      </c>
      <c r="Y12" s="361">
        <f t="shared" si="1"/>
        <v>91.199999999999989</v>
      </c>
      <c r="Z12" s="361" t="str">
        <f t="shared" si="1"/>
        <v/>
      </c>
      <c r="AA12" s="361" t="str">
        <f t="shared" si="1"/>
        <v/>
      </c>
      <c r="AB12" s="361" t="str">
        <f t="shared" si="1"/>
        <v/>
      </c>
      <c r="AC12" s="361" t="str">
        <f t="shared" si="1"/>
        <v/>
      </c>
      <c r="AD12" s="361" t="str">
        <f t="shared" si="1"/>
        <v/>
      </c>
      <c r="AE12" s="361" t="str">
        <f t="shared" si="1"/>
        <v/>
      </c>
      <c r="AF12" s="361" t="str">
        <f t="shared" si="1"/>
        <v/>
      </c>
      <c r="AG12" s="366" t="str">
        <f t="shared" si="1"/>
        <v/>
      </c>
      <c r="AH12" s="367">
        <f t="shared" si="7"/>
        <v>89.199999999999989</v>
      </c>
      <c r="AI12" s="43">
        <f t="shared" si="2"/>
        <v>91.199999999999989</v>
      </c>
      <c r="AJ12" s="43">
        <f t="shared" si="3"/>
        <v>87.199999999999989</v>
      </c>
      <c r="AK12" s="43" t="e" cm="1">
        <f t="array" aca="1" ref="AK12" ca="1">_xlfn.IFS(AI12&lt;KKTP!$K$3,"perlu bimbingan dalam ",AI12&lt;=KKTP!$L$3,"baik dalam ",AI12&gt;KKTP!$L$3,"sangat baik dalam ")</f>
        <v>#NAME?</v>
      </c>
      <c r="AL12" s="43" t="e" cm="1">
        <f t="array" aca="1" ref="AL12" ca="1">_xlfn.IFS(AJ12&lt;KKTP!$K$3,"perlu bimbingan dalam ",AJ12&lt;=KKTP!$L$3,"baik dalam ",AJ12&gt;KKTP!$L$3,"sangat baik dalam ")</f>
        <v>#NAME?</v>
      </c>
      <c r="AM12" s="43" t="e">
        <f t="shared" ca="1" si="4"/>
        <v>#NAME?</v>
      </c>
      <c r="AN12" s="43" t="e">
        <f t="shared" ca="1" si="5"/>
        <v>#NAME?</v>
      </c>
      <c r="AO12" s="43" t="str">
        <f t="shared" ca="1" si="8"/>
        <v/>
      </c>
    </row>
    <row r="13" spans="1:41" ht="15">
      <c r="A13" s="364" t="s">
        <v>97</v>
      </c>
      <c r="B13" s="365">
        <v>9</v>
      </c>
      <c r="C13" s="126" t="str">
        <f>IFERROR(SISWA!C16,"")</f>
        <v>KHANSA</v>
      </c>
      <c r="D13" s="429">
        <v>65</v>
      </c>
      <c r="E13" s="429">
        <v>72</v>
      </c>
      <c r="F13" s="64"/>
      <c r="G13" s="64"/>
      <c r="H13" s="64"/>
      <c r="I13" s="64"/>
      <c r="J13" s="64"/>
      <c r="K13" s="64"/>
      <c r="L13" s="64"/>
      <c r="M13" s="65"/>
      <c r="N13" s="430">
        <v>60</v>
      </c>
      <c r="O13" s="430">
        <v>60</v>
      </c>
      <c r="P13" s="61"/>
      <c r="Q13" s="61"/>
      <c r="R13" s="61"/>
      <c r="S13" s="61"/>
      <c r="T13" s="61"/>
      <c r="U13" s="61"/>
      <c r="V13" s="61"/>
      <c r="W13" s="62"/>
      <c r="X13" s="361">
        <f t="shared" si="6"/>
        <v>63</v>
      </c>
      <c r="Y13" s="361">
        <f t="shared" si="1"/>
        <v>67.199999999999989</v>
      </c>
      <c r="Z13" s="361" t="str">
        <f t="shared" si="1"/>
        <v/>
      </c>
      <c r="AA13" s="361" t="str">
        <f t="shared" si="1"/>
        <v/>
      </c>
      <c r="AB13" s="361" t="str">
        <f t="shared" si="1"/>
        <v/>
      </c>
      <c r="AC13" s="361" t="str">
        <f t="shared" si="1"/>
        <v/>
      </c>
      <c r="AD13" s="361" t="str">
        <f t="shared" si="1"/>
        <v/>
      </c>
      <c r="AE13" s="361" t="str">
        <f t="shared" si="1"/>
        <v/>
      </c>
      <c r="AF13" s="361" t="str">
        <f t="shared" si="1"/>
        <v/>
      </c>
      <c r="AG13" s="366" t="str">
        <f t="shared" si="1"/>
        <v/>
      </c>
      <c r="AH13" s="367">
        <f t="shared" si="7"/>
        <v>65.099999999999994</v>
      </c>
      <c r="AI13" s="43">
        <f t="shared" si="2"/>
        <v>67.199999999999989</v>
      </c>
      <c r="AJ13" s="43">
        <f t="shared" si="3"/>
        <v>63</v>
      </c>
      <c r="AK13" s="43" t="e" cm="1">
        <f t="array" aca="1" ref="AK13" ca="1">_xlfn.IFS(AI13&lt;KKTP!$K$3,"perlu bimbingan dalam ",AI13&lt;=KKTP!$L$3,"baik dalam ",AI13&gt;KKTP!$L$3,"sangat baik dalam ")</f>
        <v>#NAME?</v>
      </c>
      <c r="AL13" s="43" t="e" cm="1">
        <f t="array" aca="1" ref="AL13" ca="1">_xlfn.IFS(AJ13&lt;KKTP!$K$3,"perlu bimbingan dalam ",AJ13&lt;=KKTP!$L$3,"baik dalam ",AJ13&gt;KKTP!$L$3,"sangat baik dalam ")</f>
        <v>#NAME?</v>
      </c>
      <c r="AM13" s="43" t="e">
        <f t="shared" ca="1" si="4"/>
        <v>#NAME?</v>
      </c>
      <c r="AN13" s="43" t="e">
        <f t="shared" ca="1" si="5"/>
        <v>#NAME?</v>
      </c>
      <c r="AO13" s="43" t="str">
        <f t="shared" ca="1" si="8"/>
        <v/>
      </c>
    </row>
    <row r="14" spans="1:41" ht="15">
      <c r="A14" s="364" t="s">
        <v>356</v>
      </c>
      <c r="B14" s="365">
        <v>10</v>
      </c>
      <c r="C14" s="126" t="str">
        <f>IFERROR(SISWA!C17,"")</f>
        <v>ARKA</v>
      </c>
      <c r="D14" s="429">
        <v>75</v>
      </c>
      <c r="E14" s="429">
        <v>70</v>
      </c>
      <c r="F14" s="64"/>
      <c r="G14" s="64"/>
      <c r="H14" s="64"/>
      <c r="I14" s="64"/>
      <c r="J14" s="64"/>
      <c r="K14" s="64"/>
      <c r="L14" s="64"/>
      <c r="M14" s="65"/>
      <c r="N14" s="430">
        <v>60</v>
      </c>
      <c r="O14" s="430">
        <v>60</v>
      </c>
      <c r="P14" s="61"/>
      <c r="Q14" s="61"/>
      <c r="R14" s="61"/>
      <c r="S14" s="61"/>
      <c r="T14" s="61"/>
      <c r="U14" s="61"/>
      <c r="V14" s="61"/>
      <c r="W14" s="62"/>
      <c r="X14" s="361">
        <f t="shared" si="6"/>
        <v>69</v>
      </c>
      <c r="Y14" s="361">
        <f t="shared" si="1"/>
        <v>66</v>
      </c>
      <c r="Z14" s="361" t="str">
        <f t="shared" si="1"/>
        <v/>
      </c>
      <c r="AA14" s="361" t="str">
        <f t="shared" si="1"/>
        <v/>
      </c>
      <c r="AB14" s="361" t="str">
        <f t="shared" si="1"/>
        <v/>
      </c>
      <c r="AC14" s="361" t="str">
        <f t="shared" si="1"/>
        <v/>
      </c>
      <c r="AD14" s="361" t="str">
        <f t="shared" si="1"/>
        <v/>
      </c>
      <c r="AE14" s="361" t="str">
        <f t="shared" si="1"/>
        <v/>
      </c>
      <c r="AF14" s="361" t="str">
        <f t="shared" si="1"/>
        <v/>
      </c>
      <c r="AG14" s="366" t="str">
        <f t="shared" si="1"/>
        <v/>
      </c>
      <c r="AH14" s="367">
        <f t="shared" si="7"/>
        <v>67.5</v>
      </c>
      <c r="AI14" s="43">
        <f t="shared" si="2"/>
        <v>69</v>
      </c>
      <c r="AJ14" s="43">
        <f t="shared" si="3"/>
        <v>66</v>
      </c>
      <c r="AK14" s="43" t="e" cm="1">
        <f t="array" aca="1" ref="AK14" ca="1">_xlfn.IFS(AI14&lt;KKTP!$K$3,"perlu bimbingan dalam ",AI14&lt;=KKTP!$L$3,"baik dalam ",AI14&gt;KKTP!$L$3,"sangat baik dalam ")</f>
        <v>#NAME?</v>
      </c>
      <c r="AL14" s="43" t="e" cm="1">
        <f t="array" aca="1" ref="AL14" ca="1">_xlfn.IFS(AJ14&lt;KKTP!$K$3,"perlu bimbingan dalam ",AJ14&lt;=KKTP!$L$3,"baik dalam ",AJ14&gt;KKTP!$L$3,"sangat baik dalam ")</f>
        <v>#NAME?</v>
      </c>
      <c r="AM14" s="43" t="e">
        <f t="shared" ca="1" si="4"/>
        <v>#NAME?</v>
      </c>
      <c r="AN14" s="43" t="e">
        <f t="shared" ca="1" si="5"/>
        <v>#NAME?</v>
      </c>
      <c r="AO14" s="43" t="str">
        <f t="shared" ca="1" si="8"/>
        <v/>
      </c>
    </row>
    <row r="15" spans="1:41" ht="15">
      <c r="A15" s="364" t="s">
        <v>98</v>
      </c>
      <c r="B15" s="365">
        <v>11</v>
      </c>
      <c r="C15" s="126" t="str">
        <f>IFERROR(SISWA!C18,"")</f>
        <v>SABIL</v>
      </c>
      <c r="D15" s="429">
        <v>80</v>
      </c>
      <c r="E15" s="429">
        <v>78</v>
      </c>
      <c r="F15" s="64"/>
      <c r="G15" s="64"/>
      <c r="H15" s="64"/>
      <c r="I15" s="64"/>
      <c r="J15" s="64"/>
      <c r="K15" s="64"/>
      <c r="L15" s="64"/>
      <c r="M15" s="65"/>
      <c r="N15" s="430">
        <v>70</v>
      </c>
      <c r="O15" s="430">
        <v>60</v>
      </c>
      <c r="P15" s="61"/>
      <c r="Q15" s="61"/>
      <c r="R15" s="61"/>
      <c r="S15" s="61"/>
      <c r="T15" s="61"/>
      <c r="U15" s="61"/>
      <c r="V15" s="61"/>
      <c r="W15" s="62"/>
      <c r="X15" s="361">
        <f t="shared" si="6"/>
        <v>76</v>
      </c>
      <c r="Y15" s="361">
        <f t="shared" si="1"/>
        <v>70.8</v>
      </c>
      <c r="Z15" s="361" t="str">
        <f t="shared" si="1"/>
        <v/>
      </c>
      <c r="AA15" s="361" t="str">
        <f t="shared" si="1"/>
        <v/>
      </c>
      <c r="AB15" s="361" t="str">
        <f t="shared" si="1"/>
        <v/>
      </c>
      <c r="AC15" s="361" t="str">
        <f t="shared" si="1"/>
        <v/>
      </c>
      <c r="AD15" s="361" t="str">
        <f t="shared" si="1"/>
        <v/>
      </c>
      <c r="AE15" s="361" t="str">
        <f t="shared" si="1"/>
        <v/>
      </c>
      <c r="AF15" s="361" t="str">
        <f t="shared" si="1"/>
        <v/>
      </c>
      <c r="AG15" s="366" t="str">
        <f t="shared" si="1"/>
        <v/>
      </c>
      <c r="AH15" s="367">
        <f t="shared" si="7"/>
        <v>73.400000000000006</v>
      </c>
      <c r="AI15" s="43">
        <f t="shared" si="2"/>
        <v>76</v>
      </c>
      <c r="AJ15" s="43">
        <f t="shared" si="3"/>
        <v>70.8</v>
      </c>
      <c r="AK15" s="43" t="e" cm="1">
        <f t="array" aca="1" ref="AK15" ca="1">_xlfn.IFS(AI15&lt;KKTP!$K$3,"perlu bimbingan dalam ",AI15&lt;=KKTP!$L$3,"baik dalam ",AI15&gt;KKTP!$L$3,"sangat baik dalam ")</f>
        <v>#NAME?</v>
      </c>
      <c r="AL15" s="43" t="e" cm="1">
        <f t="array" aca="1" ref="AL15" ca="1">_xlfn.IFS(AJ15&lt;KKTP!$K$3,"perlu bimbingan dalam ",AJ15&lt;=KKTP!$L$3,"baik dalam ",AJ15&gt;KKTP!$L$3,"sangat baik dalam ")</f>
        <v>#NAME?</v>
      </c>
      <c r="AM15" s="43" t="e">
        <f t="shared" ca="1" si="4"/>
        <v>#NAME?</v>
      </c>
      <c r="AN15" s="43" t="e">
        <f t="shared" ca="1" si="5"/>
        <v>#NAME?</v>
      </c>
      <c r="AO15" s="43" t="str">
        <f t="shared" ca="1" si="8"/>
        <v/>
      </c>
    </row>
    <row r="16" spans="1:41" ht="15">
      <c r="A16" s="364" t="s">
        <v>357</v>
      </c>
      <c r="B16" s="365">
        <v>12</v>
      </c>
      <c r="C16" s="126" t="str">
        <f>IFERROR(SISWA!C19,"")</f>
        <v>FALISHA</v>
      </c>
      <c r="D16" s="429">
        <v>82</v>
      </c>
      <c r="E16" s="429">
        <v>78</v>
      </c>
      <c r="F16" s="64"/>
      <c r="G16" s="64"/>
      <c r="H16" s="64"/>
      <c r="I16" s="64"/>
      <c r="J16" s="64"/>
      <c r="K16" s="64"/>
      <c r="L16" s="64"/>
      <c r="M16" s="65"/>
      <c r="N16" s="430">
        <v>70</v>
      </c>
      <c r="O16" s="430">
        <v>75</v>
      </c>
      <c r="P16" s="61"/>
      <c r="Q16" s="61"/>
      <c r="R16" s="61"/>
      <c r="S16" s="61"/>
      <c r="T16" s="61"/>
      <c r="U16" s="61"/>
      <c r="V16" s="61"/>
      <c r="W16" s="62"/>
      <c r="X16" s="361">
        <f t="shared" si="6"/>
        <v>77.199999999999989</v>
      </c>
      <c r="Y16" s="361">
        <f t="shared" si="1"/>
        <v>76.8</v>
      </c>
      <c r="Z16" s="361" t="str">
        <f t="shared" si="1"/>
        <v/>
      </c>
      <c r="AA16" s="361" t="str">
        <f t="shared" si="1"/>
        <v/>
      </c>
      <c r="AB16" s="361" t="str">
        <f t="shared" si="1"/>
        <v/>
      </c>
      <c r="AC16" s="361" t="str">
        <f t="shared" si="1"/>
        <v/>
      </c>
      <c r="AD16" s="361" t="str">
        <f t="shared" si="1"/>
        <v/>
      </c>
      <c r="AE16" s="361" t="str">
        <f t="shared" si="1"/>
        <v/>
      </c>
      <c r="AF16" s="361" t="str">
        <f t="shared" si="1"/>
        <v/>
      </c>
      <c r="AG16" s="366" t="str">
        <f t="shared" si="1"/>
        <v/>
      </c>
      <c r="AH16" s="367">
        <f t="shared" si="7"/>
        <v>77</v>
      </c>
      <c r="AI16" s="43">
        <f t="shared" si="2"/>
        <v>77.199999999999989</v>
      </c>
      <c r="AJ16" s="43">
        <f t="shared" si="3"/>
        <v>76.8</v>
      </c>
      <c r="AK16" s="43" t="e" cm="1">
        <f t="array" aca="1" ref="AK16" ca="1">_xlfn.IFS(AI16&lt;KKTP!$K$3,"perlu bimbingan dalam ",AI16&lt;=KKTP!$L$3,"baik dalam ",AI16&gt;KKTP!$L$3,"sangat baik dalam ")</f>
        <v>#NAME?</v>
      </c>
      <c r="AL16" s="43" t="e" cm="1">
        <f t="array" aca="1" ref="AL16" ca="1">_xlfn.IFS(AJ16&lt;KKTP!$K$3,"perlu bimbingan dalam ",AJ16&lt;=KKTP!$L$3,"baik dalam ",AJ16&gt;KKTP!$L$3,"sangat baik dalam ")</f>
        <v>#NAME?</v>
      </c>
      <c r="AM16" s="43" t="e">
        <f t="shared" ca="1" si="4"/>
        <v>#NAME?</v>
      </c>
      <c r="AN16" s="43" t="e">
        <f t="shared" ca="1" si="5"/>
        <v>#NAME?</v>
      </c>
      <c r="AO16" s="43" t="str">
        <f t="shared" ca="1" si="8"/>
        <v/>
      </c>
    </row>
    <row r="17" spans="1:41" ht="15">
      <c r="A17" s="364" t="str">
        <f>Mapel!C17</f>
        <v>Bahasa Daerah</v>
      </c>
      <c r="B17" s="365">
        <v>13</v>
      </c>
      <c r="C17" s="126" t="str">
        <f>IFERROR(SISWA!C20,"")</f>
        <v>RAFA</v>
      </c>
      <c r="D17" s="429">
        <v>86</v>
      </c>
      <c r="E17" s="429">
        <v>85</v>
      </c>
      <c r="F17" s="64"/>
      <c r="G17" s="64"/>
      <c r="H17" s="64"/>
      <c r="I17" s="64"/>
      <c r="J17" s="64"/>
      <c r="K17" s="64"/>
      <c r="L17" s="64"/>
      <c r="M17" s="65"/>
      <c r="N17" s="430">
        <v>90</v>
      </c>
      <c r="O17" s="430">
        <v>70</v>
      </c>
      <c r="P17" s="61"/>
      <c r="Q17" s="61"/>
      <c r="R17" s="61"/>
      <c r="S17" s="61"/>
      <c r="T17" s="61"/>
      <c r="U17" s="61"/>
      <c r="V17" s="61"/>
      <c r="W17" s="62"/>
      <c r="X17" s="361">
        <f t="shared" si="6"/>
        <v>87.6</v>
      </c>
      <c r="Y17" s="361">
        <f t="shared" si="1"/>
        <v>79</v>
      </c>
      <c r="Z17" s="361" t="str">
        <f t="shared" si="1"/>
        <v/>
      </c>
      <c r="AA17" s="361" t="str">
        <f t="shared" si="1"/>
        <v/>
      </c>
      <c r="AB17" s="361" t="str">
        <f t="shared" si="1"/>
        <v/>
      </c>
      <c r="AC17" s="361" t="str">
        <f t="shared" si="1"/>
        <v/>
      </c>
      <c r="AD17" s="361" t="str">
        <f t="shared" si="1"/>
        <v/>
      </c>
      <c r="AE17" s="361" t="str">
        <f t="shared" si="1"/>
        <v/>
      </c>
      <c r="AF17" s="361" t="str">
        <f t="shared" si="1"/>
        <v/>
      </c>
      <c r="AG17" s="366" t="str">
        <f t="shared" si="1"/>
        <v/>
      </c>
      <c r="AH17" s="367">
        <f t="shared" si="7"/>
        <v>83.3</v>
      </c>
      <c r="AI17" s="43">
        <f t="shared" si="2"/>
        <v>87.6</v>
      </c>
      <c r="AJ17" s="43">
        <f t="shared" si="3"/>
        <v>79</v>
      </c>
      <c r="AK17" s="43" t="e" cm="1">
        <f t="array" aca="1" ref="AK17" ca="1">_xlfn.IFS(AI17&lt;KKTP!$K$3,"perlu bimbingan dalam ",AI17&lt;=KKTP!$L$3,"baik dalam ",AI17&gt;KKTP!$L$3,"sangat baik dalam ")</f>
        <v>#NAME?</v>
      </c>
      <c r="AL17" s="43" t="e" cm="1">
        <f t="array" aca="1" ref="AL17" ca="1">_xlfn.IFS(AJ17&lt;KKTP!$K$3,"perlu bimbingan dalam ",AJ17&lt;=KKTP!$L$3,"baik dalam ",AJ17&gt;KKTP!$L$3,"sangat baik dalam ")</f>
        <v>#NAME?</v>
      </c>
      <c r="AM17" s="43" t="e">
        <f t="shared" ca="1" si="4"/>
        <v>#NAME?</v>
      </c>
      <c r="AN17" s="43" t="e">
        <f t="shared" ca="1" si="5"/>
        <v>#NAME?</v>
      </c>
      <c r="AO17" s="43" t="str">
        <f t="shared" ca="1" si="8"/>
        <v/>
      </c>
    </row>
    <row r="18" spans="1:41" ht="15">
      <c r="A18" s="364" t="str">
        <f>Mapel!C18</f>
        <v>Bahasa Mandarin</v>
      </c>
      <c r="B18" s="365">
        <v>14</v>
      </c>
      <c r="C18" s="126" t="str">
        <f>IFERROR(SISWA!C21,"")</f>
        <v>SAFINA</v>
      </c>
      <c r="D18" s="429">
        <v>80</v>
      </c>
      <c r="E18" s="429">
        <v>78</v>
      </c>
      <c r="F18" s="64"/>
      <c r="G18" s="64"/>
      <c r="H18" s="64"/>
      <c r="I18" s="64"/>
      <c r="J18" s="64"/>
      <c r="K18" s="64"/>
      <c r="L18" s="64"/>
      <c r="M18" s="65"/>
      <c r="N18" s="430">
        <v>80</v>
      </c>
      <c r="O18" s="430">
        <v>70</v>
      </c>
      <c r="P18" s="61"/>
      <c r="Q18" s="61"/>
      <c r="R18" s="61"/>
      <c r="S18" s="61"/>
      <c r="T18" s="61"/>
      <c r="U18" s="61"/>
      <c r="V18" s="61"/>
      <c r="W18" s="62"/>
      <c r="X18" s="361">
        <f t="shared" si="6"/>
        <v>80</v>
      </c>
      <c r="Y18" s="361">
        <f t="shared" si="1"/>
        <v>74.8</v>
      </c>
      <c r="Z18" s="361" t="str">
        <f t="shared" si="1"/>
        <v/>
      </c>
      <c r="AA18" s="361" t="str">
        <f t="shared" si="1"/>
        <v/>
      </c>
      <c r="AB18" s="361" t="str">
        <f t="shared" si="1"/>
        <v/>
      </c>
      <c r="AC18" s="361" t="str">
        <f t="shared" si="1"/>
        <v/>
      </c>
      <c r="AD18" s="361" t="str">
        <f t="shared" si="1"/>
        <v/>
      </c>
      <c r="AE18" s="361" t="str">
        <f t="shared" si="1"/>
        <v/>
      </c>
      <c r="AF18" s="361" t="str">
        <f t="shared" si="1"/>
        <v/>
      </c>
      <c r="AG18" s="366" t="str">
        <f t="shared" si="1"/>
        <v/>
      </c>
      <c r="AH18" s="367">
        <f t="shared" si="7"/>
        <v>77.400000000000006</v>
      </c>
      <c r="AI18" s="43">
        <f t="shared" si="2"/>
        <v>80</v>
      </c>
      <c r="AJ18" s="43">
        <f t="shared" si="3"/>
        <v>74.8</v>
      </c>
      <c r="AK18" s="43" t="e" cm="1">
        <f t="array" aca="1" ref="AK18" ca="1">_xlfn.IFS(AI18&lt;KKTP!$K$3,"perlu bimbingan dalam ",AI18&lt;=KKTP!$L$3,"baik dalam ",AI18&gt;KKTP!$L$3,"sangat baik dalam ")</f>
        <v>#NAME?</v>
      </c>
      <c r="AL18" s="43" t="e" cm="1">
        <f t="array" aca="1" ref="AL18" ca="1">_xlfn.IFS(AJ18&lt;KKTP!$K$3,"perlu bimbingan dalam ",AJ18&lt;=KKTP!$L$3,"baik dalam ",AJ18&gt;KKTP!$L$3,"sangat baik dalam ")</f>
        <v>#NAME?</v>
      </c>
      <c r="AM18" s="43" t="e">
        <f t="shared" ca="1" si="4"/>
        <v>#NAME?</v>
      </c>
      <c r="AN18" s="43" t="e">
        <f t="shared" ca="1" si="5"/>
        <v>#NAME?</v>
      </c>
      <c r="AO18" s="43" t="str">
        <f t="shared" ca="1" si="8"/>
        <v/>
      </c>
    </row>
    <row r="19" spans="1:41" ht="15">
      <c r="A19" s="364" t="str">
        <f>Mapel!C19</f>
        <v>Mulok 3</v>
      </c>
      <c r="B19" s="365">
        <v>15</v>
      </c>
      <c r="C19" s="126">
        <f>IFERROR(SISWA!C22,"")</f>
        <v>0</v>
      </c>
      <c r="D19" s="63"/>
      <c r="E19" s="64"/>
      <c r="F19" s="64"/>
      <c r="G19" s="64"/>
      <c r="H19" s="64"/>
      <c r="I19" s="64"/>
      <c r="J19" s="64"/>
      <c r="K19" s="64"/>
      <c r="L19" s="64"/>
      <c r="M19" s="65"/>
      <c r="N19" s="60"/>
      <c r="O19" s="61"/>
      <c r="P19" s="61"/>
      <c r="Q19" s="61"/>
      <c r="R19" s="61"/>
      <c r="S19" s="61"/>
      <c r="T19" s="61"/>
      <c r="U19" s="61"/>
      <c r="V19" s="61"/>
      <c r="W19" s="62"/>
      <c r="X19" s="361" t="str">
        <f t="shared" si="6"/>
        <v/>
      </c>
      <c r="Y19" s="361" t="str">
        <f t="shared" si="1"/>
        <v/>
      </c>
      <c r="Z19" s="361" t="str">
        <f t="shared" si="1"/>
        <v/>
      </c>
      <c r="AA19" s="361" t="str">
        <f t="shared" si="1"/>
        <v/>
      </c>
      <c r="AB19" s="361" t="str">
        <f t="shared" si="1"/>
        <v/>
      </c>
      <c r="AC19" s="361" t="str">
        <f t="shared" si="1"/>
        <v/>
      </c>
      <c r="AD19" s="361" t="str">
        <f t="shared" si="1"/>
        <v/>
      </c>
      <c r="AE19" s="361" t="str">
        <f t="shared" si="1"/>
        <v/>
      </c>
      <c r="AF19" s="361" t="str">
        <f t="shared" si="1"/>
        <v/>
      </c>
      <c r="AG19" s="366" t="str">
        <f t="shared" si="1"/>
        <v/>
      </c>
      <c r="AH19" s="367" t="str">
        <f t="shared" si="7"/>
        <v/>
      </c>
      <c r="AI19" s="43">
        <f t="shared" si="2"/>
        <v>0</v>
      </c>
      <c r="AJ19" s="43">
        <f t="shared" si="3"/>
        <v>0</v>
      </c>
      <c r="AK19" s="43" t="e" cm="1">
        <f t="array" aca="1" ref="AK19" ca="1">_xlfn.IFS(AI19&lt;KKTP!$K$3,"perlu bimbingan dalam ",AI19&lt;=KKTP!$L$3,"baik dalam ",AI19&gt;KKTP!$L$3,"sangat baik dalam ")</f>
        <v>#NAME?</v>
      </c>
      <c r="AL19" s="43" t="e" cm="1">
        <f t="array" aca="1" ref="AL19" ca="1">_xlfn.IFS(AJ19&lt;KKTP!$K$3,"perlu bimbingan dalam ",AJ19&lt;=KKTP!$L$3,"baik dalam ",AJ19&gt;KKTP!$L$3,"sangat baik dalam ")</f>
        <v>#NAME?</v>
      </c>
      <c r="AM19" s="43" t="e">
        <f t="shared" si="4"/>
        <v>#N/A</v>
      </c>
      <c r="AN19" s="43" t="e">
        <f t="shared" si="5"/>
        <v>#N/A</v>
      </c>
      <c r="AO19" s="43" t="str">
        <f t="shared" ca="1" si="8"/>
        <v/>
      </c>
    </row>
    <row r="20" spans="1:41" ht="15">
      <c r="A20" s="364" t="str">
        <f>Mapel!C20</f>
        <v>Mulok 4</v>
      </c>
      <c r="B20" s="365">
        <v>16</v>
      </c>
      <c r="C20" s="126">
        <f>IFERROR(SISWA!C23,"")</f>
        <v>0</v>
      </c>
      <c r="D20" s="63"/>
      <c r="E20" s="64"/>
      <c r="F20" s="64"/>
      <c r="G20" s="64"/>
      <c r="H20" s="64"/>
      <c r="I20" s="64"/>
      <c r="J20" s="64"/>
      <c r="K20" s="64"/>
      <c r="L20" s="64"/>
      <c r="M20" s="65"/>
      <c r="N20" s="60"/>
      <c r="O20" s="61"/>
      <c r="P20" s="61"/>
      <c r="Q20" s="61"/>
      <c r="R20" s="61"/>
      <c r="S20" s="61"/>
      <c r="T20" s="61"/>
      <c r="U20" s="61"/>
      <c r="V20" s="61"/>
      <c r="W20" s="62"/>
      <c r="X20" s="361" t="str">
        <f t="shared" si="6"/>
        <v/>
      </c>
      <c r="Y20" s="361" t="str">
        <f t="shared" si="1"/>
        <v/>
      </c>
      <c r="Z20" s="361" t="str">
        <f t="shared" si="1"/>
        <v/>
      </c>
      <c r="AA20" s="361" t="str">
        <f t="shared" si="1"/>
        <v/>
      </c>
      <c r="AB20" s="361" t="str">
        <f t="shared" si="1"/>
        <v/>
      </c>
      <c r="AC20" s="361" t="str">
        <f t="shared" si="1"/>
        <v/>
      </c>
      <c r="AD20" s="361" t="str">
        <f t="shared" si="1"/>
        <v/>
      </c>
      <c r="AE20" s="361" t="str">
        <f t="shared" si="1"/>
        <v/>
      </c>
      <c r="AF20" s="361" t="str">
        <f t="shared" si="1"/>
        <v/>
      </c>
      <c r="AG20" s="366" t="str">
        <f t="shared" si="1"/>
        <v/>
      </c>
      <c r="AH20" s="367" t="str">
        <f t="shared" si="7"/>
        <v/>
      </c>
      <c r="AI20" s="43">
        <f t="shared" si="2"/>
        <v>0</v>
      </c>
      <c r="AJ20" s="43">
        <f t="shared" si="3"/>
        <v>0</v>
      </c>
      <c r="AK20" s="43" t="e" cm="1">
        <f t="array" aca="1" ref="AK20" ca="1">_xlfn.IFS(AI20&lt;KKTP!$K$3,"perlu bimbingan dalam ",AI20&lt;=KKTP!$L$3,"baik dalam ",AI20&gt;KKTP!$L$3,"sangat baik dalam ")</f>
        <v>#NAME?</v>
      </c>
      <c r="AL20" s="43" t="e" cm="1">
        <f t="array" aca="1" ref="AL20" ca="1">_xlfn.IFS(AJ20&lt;KKTP!$K$3,"perlu bimbingan dalam ",AJ20&lt;=KKTP!$L$3,"baik dalam ",AJ20&gt;KKTP!$L$3,"sangat baik dalam ")</f>
        <v>#NAME?</v>
      </c>
      <c r="AM20" s="43" t="e">
        <f t="shared" si="4"/>
        <v>#N/A</v>
      </c>
      <c r="AN20" s="43" t="e">
        <f t="shared" si="5"/>
        <v>#N/A</v>
      </c>
      <c r="AO20" s="43" t="str">
        <f t="shared" ca="1" si="8"/>
        <v/>
      </c>
    </row>
    <row r="21" spans="1:41" ht="15">
      <c r="A21" s="364" t="str">
        <f>Mapel!C21</f>
        <v>Mulok 5</v>
      </c>
      <c r="B21" s="365">
        <v>17</v>
      </c>
      <c r="C21" s="126">
        <f>IFERROR(SISWA!C24,"")</f>
        <v>0</v>
      </c>
      <c r="D21" s="63"/>
      <c r="E21" s="64"/>
      <c r="F21" s="64"/>
      <c r="G21" s="64"/>
      <c r="H21" s="64"/>
      <c r="I21" s="64"/>
      <c r="J21" s="64"/>
      <c r="K21" s="64"/>
      <c r="L21" s="64"/>
      <c r="M21" s="65"/>
      <c r="N21" s="60"/>
      <c r="O21" s="61"/>
      <c r="P21" s="61"/>
      <c r="Q21" s="61"/>
      <c r="R21" s="61"/>
      <c r="S21" s="61"/>
      <c r="T21" s="61"/>
      <c r="U21" s="61"/>
      <c r="V21" s="61"/>
      <c r="W21" s="62"/>
      <c r="X21" s="361" t="str">
        <f t="shared" si="6"/>
        <v/>
      </c>
      <c r="Y21" s="361" t="str">
        <f t="shared" si="6"/>
        <v/>
      </c>
      <c r="Z21" s="361" t="str">
        <f t="shared" si="6"/>
        <v/>
      </c>
      <c r="AA21" s="361" t="str">
        <f t="shared" si="6"/>
        <v/>
      </c>
      <c r="AB21" s="361" t="str">
        <f t="shared" si="6"/>
        <v/>
      </c>
      <c r="AC21" s="361" t="str">
        <f t="shared" si="6"/>
        <v/>
      </c>
      <c r="AD21" s="361" t="str">
        <f t="shared" si="6"/>
        <v/>
      </c>
      <c r="AE21" s="361" t="str">
        <f t="shared" si="6"/>
        <v/>
      </c>
      <c r="AF21" s="361" t="str">
        <f t="shared" si="6"/>
        <v/>
      </c>
      <c r="AG21" s="366" t="str">
        <f t="shared" si="6"/>
        <v/>
      </c>
      <c r="AH21" s="367" t="str">
        <f t="shared" si="7"/>
        <v/>
      </c>
      <c r="AI21" s="43">
        <f t="shared" si="2"/>
        <v>0</v>
      </c>
      <c r="AJ21" s="43">
        <f t="shared" si="3"/>
        <v>0</v>
      </c>
      <c r="AK21" s="43" t="e" cm="1">
        <f t="array" aca="1" ref="AK21" ca="1">_xlfn.IFS(AI21&lt;KKTP!$K$3,"perlu bimbingan dalam ",AI21&lt;=KKTP!$L$3,"baik dalam ",AI21&gt;KKTP!$L$3,"sangat baik dalam ")</f>
        <v>#NAME?</v>
      </c>
      <c r="AL21" s="43" t="e" cm="1">
        <f t="array" aca="1" ref="AL21" ca="1">_xlfn.IFS(AJ21&lt;KKTP!$K$3,"perlu bimbingan dalam ",AJ21&lt;=KKTP!$L$3,"baik dalam ",AJ21&gt;KKTP!$L$3,"sangat baik dalam ")</f>
        <v>#NAME?</v>
      </c>
      <c r="AM21" s="43" t="e">
        <f t="shared" si="4"/>
        <v>#N/A</v>
      </c>
      <c r="AN21" s="43" t="e">
        <f t="shared" si="5"/>
        <v>#N/A</v>
      </c>
      <c r="AO21" s="43" t="str">
        <f t="shared" ca="1" si="8"/>
        <v/>
      </c>
    </row>
    <row r="22" spans="1:41" ht="15">
      <c r="B22" s="365">
        <v>18</v>
      </c>
      <c r="C22" s="126">
        <f>IFERROR(SISWA!C25,"")</f>
        <v>0</v>
      </c>
      <c r="D22" s="63"/>
      <c r="E22" s="64"/>
      <c r="F22" s="64"/>
      <c r="G22" s="64"/>
      <c r="H22" s="64"/>
      <c r="I22" s="64"/>
      <c r="J22" s="64"/>
      <c r="K22" s="64"/>
      <c r="L22" s="64"/>
      <c r="M22" s="65"/>
      <c r="N22" s="60"/>
      <c r="O22" s="61"/>
      <c r="P22" s="61"/>
      <c r="Q22" s="61"/>
      <c r="R22" s="61"/>
      <c r="S22" s="61"/>
      <c r="T22" s="61"/>
      <c r="U22" s="61"/>
      <c r="V22" s="61"/>
      <c r="W22" s="62"/>
      <c r="X22" s="361" t="str">
        <f t="shared" si="6"/>
        <v/>
      </c>
      <c r="Y22" s="361" t="str">
        <f t="shared" si="6"/>
        <v/>
      </c>
      <c r="Z22" s="361" t="str">
        <f t="shared" si="6"/>
        <v/>
      </c>
      <c r="AA22" s="361" t="str">
        <f t="shared" si="6"/>
        <v/>
      </c>
      <c r="AB22" s="361" t="str">
        <f t="shared" si="6"/>
        <v/>
      </c>
      <c r="AC22" s="361" t="str">
        <f t="shared" si="6"/>
        <v/>
      </c>
      <c r="AD22" s="361" t="str">
        <f t="shared" si="6"/>
        <v/>
      </c>
      <c r="AE22" s="361" t="str">
        <f t="shared" si="6"/>
        <v/>
      </c>
      <c r="AF22" s="361" t="str">
        <f t="shared" si="6"/>
        <v/>
      </c>
      <c r="AG22" s="366" t="str">
        <f t="shared" si="6"/>
        <v/>
      </c>
      <c r="AH22" s="367" t="str">
        <f t="shared" si="7"/>
        <v/>
      </c>
      <c r="AI22" s="43">
        <f t="shared" si="2"/>
        <v>0</v>
      </c>
      <c r="AJ22" s="43">
        <f t="shared" si="3"/>
        <v>0</v>
      </c>
      <c r="AK22" s="43" t="e" cm="1">
        <f t="array" aca="1" ref="AK22" ca="1">_xlfn.IFS(AI22&lt;KKTP!$K$3,"perlu bimbingan dalam ",AI22&lt;=KKTP!$L$3,"baik dalam ",AI22&gt;KKTP!$L$3,"sangat baik dalam ")</f>
        <v>#NAME?</v>
      </c>
      <c r="AL22" s="43" t="e" cm="1">
        <f t="array" aca="1" ref="AL22" ca="1">_xlfn.IFS(AJ22&lt;KKTP!$K$3,"perlu bimbingan dalam ",AJ22&lt;=KKTP!$L$3,"baik dalam ",AJ22&gt;KKTP!$L$3,"sangat baik dalam ")</f>
        <v>#NAME?</v>
      </c>
      <c r="AM22" s="43" t="e">
        <f t="shared" si="4"/>
        <v>#N/A</v>
      </c>
      <c r="AN22" s="43" t="e">
        <f t="shared" si="5"/>
        <v>#N/A</v>
      </c>
      <c r="AO22" s="43" t="str">
        <f t="shared" ca="1" si="8"/>
        <v/>
      </c>
    </row>
    <row r="23" spans="1:41" ht="15">
      <c r="B23" s="365">
        <v>19</v>
      </c>
      <c r="C23" s="126">
        <f>IFERROR(SISWA!C26,"")</f>
        <v>0</v>
      </c>
      <c r="D23" s="63"/>
      <c r="E23" s="64"/>
      <c r="F23" s="64"/>
      <c r="G23" s="64"/>
      <c r="H23" s="64"/>
      <c r="I23" s="64"/>
      <c r="J23" s="64"/>
      <c r="K23" s="64"/>
      <c r="L23" s="64"/>
      <c r="M23" s="65"/>
      <c r="N23" s="60"/>
      <c r="O23" s="61"/>
      <c r="P23" s="61"/>
      <c r="Q23" s="61"/>
      <c r="R23" s="61"/>
      <c r="S23" s="61"/>
      <c r="T23" s="61"/>
      <c r="U23" s="61"/>
      <c r="V23" s="61"/>
      <c r="W23" s="62"/>
      <c r="X23" s="361" t="str">
        <f t="shared" si="6"/>
        <v/>
      </c>
      <c r="Y23" s="361" t="str">
        <f t="shared" si="6"/>
        <v/>
      </c>
      <c r="Z23" s="361" t="str">
        <f t="shared" si="6"/>
        <v/>
      </c>
      <c r="AA23" s="361" t="str">
        <f t="shared" si="6"/>
        <v/>
      </c>
      <c r="AB23" s="361" t="str">
        <f t="shared" si="6"/>
        <v/>
      </c>
      <c r="AC23" s="361" t="str">
        <f t="shared" si="6"/>
        <v/>
      </c>
      <c r="AD23" s="361" t="str">
        <f t="shared" si="6"/>
        <v/>
      </c>
      <c r="AE23" s="361" t="str">
        <f t="shared" si="6"/>
        <v/>
      </c>
      <c r="AF23" s="361" t="str">
        <f t="shared" si="6"/>
        <v/>
      </c>
      <c r="AG23" s="366" t="str">
        <f t="shared" si="6"/>
        <v/>
      </c>
      <c r="AH23" s="367" t="str">
        <f t="shared" si="7"/>
        <v/>
      </c>
      <c r="AI23" s="43">
        <f t="shared" si="2"/>
        <v>0</v>
      </c>
      <c r="AJ23" s="43">
        <f t="shared" si="3"/>
        <v>0</v>
      </c>
      <c r="AK23" s="43" t="e" cm="1">
        <f t="array" aca="1" ref="AK23" ca="1">_xlfn.IFS(AI23&lt;KKTP!$K$3,"perlu bimbingan dalam ",AI23&lt;=KKTP!$L$3,"baik dalam ",AI23&gt;KKTP!$L$3,"sangat baik dalam ")</f>
        <v>#NAME?</v>
      </c>
      <c r="AL23" s="43" t="e" cm="1">
        <f t="array" aca="1" ref="AL23" ca="1">_xlfn.IFS(AJ23&lt;KKTP!$K$3,"perlu bimbingan dalam ",AJ23&lt;=KKTP!$L$3,"baik dalam ",AJ23&gt;KKTP!$L$3,"sangat baik dalam ")</f>
        <v>#NAME?</v>
      </c>
      <c r="AM23" s="43" t="e">
        <f t="shared" si="4"/>
        <v>#N/A</v>
      </c>
      <c r="AN23" s="43" t="e">
        <f t="shared" si="5"/>
        <v>#N/A</v>
      </c>
      <c r="AO23" s="43" t="str">
        <f t="shared" ca="1" si="8"/>
        <v/>
      </c>
    </row>
    <row r="24" spans="1:41" ht="15">
      <c r="B24" s="365">
        <v>20</v>
      </c>
      <c r="C24" s="126">
        <f>IFERROR(SISWA!C27,"")</f>
        <v>0</v>
      </c>
      <c r="D24" s="63"/>
      <c r="E24" s="64"/>
      <c r="F24" s="64"/>
      <c r="G24" s="64"/>
      <c r="H24" s="64"/>
      <c r="I24" s="64"/>
      <c r="J24" s="64"/>
      <c r="K24" s="64"/>
      <c r="L24" s="64"/>
      <c r="M24" s="65"/>
      <c r="N24" s="60"/>
      <c r="O24" s="61"/>
      <c r="P24" s="61"/>
      <c r="Q24" s="61"/>
      <c r="R24" s="61"/>
      <c r="S24" s="61"/>
      <c r="T24" s="61"/>
      <c r="U24" s="61"/>
      <c r="V24" s="61"/>
      <c r="W24" s="62"/>
      <c r="X24" s="361" t="str">
        <f t="shared" si="6"/>
        <v/>
      </c>
      <c r="Y24" s="361" t="str">
        <f t="shared" si="6"/>
        <v/>
      </c>
      <c r="Z24" s="361" t="str">
        <f t="shared" si="6"/>
        <v/>
      </c>
      <c r="AA24" s="361" t="str">
        <f t="shared" si="6"/>
        <v/>
      </c>
      <c r="AB24" s="361" t="str">
        <f t="shared" si="6"/>
        <v/>
      </c>
      <c r="AC24" s="361" t="str">
        <f t="shared" si="6"/>
        <v/>
      </c>
      <c r="AD24" s="361" t="str">
        <f t="shared" si="6"/>
        <v/>
      </c>
      <c r="AE24" s="361" t="str">
        <f t="shared" si="6"/>
        <v/>
      </c>
      <c r="AF24" s="361" t="str">
        <f t="shared" si="6"/>
        <v/>
      </c>
      <c r="AG24" s="366" t="str">
        <f t="shared" si="6"/>
        <v/>
      </c>
      <c r="AH24" s="367" t="str">
        <f t="shared" si="7"/>
        <v/>
      </c>
      <c r="AI24" s="43">
        <f t="shared" si="2"/>
        <v>0</v>
      </c>
      <c r="AJ24" s="43">
        <f t="shared" si="3"/>
        <v>0</v>
      </c>
      <c r="AK24" s="43" t="e" cm="1">
        <f t="array" aca="1" ref="AK24" ca="1">_xlfn.IFS(AI24&lt;KKTP!$K$3,"perlu bimbingan dalam ",AI24&lt;=KKTP!$L$3,"baik dalam ",AI24&gt;KKTP!$L$3,"sangat baik dalam ")</f>
        <v>#NAME?</v>
      </c>
      <c r="AL24" s="43" t="e" cm="1">
        <f t="array" aca="1" ref="AL24" ca="1">_xlfn.IFS(AJ24&lt;KKTP!$K$3,"perlu bimbingan dalam ",AJ24&lt;=KKTP!$L$3,"baik dalam ",AJ24&gt;KKTP!$L$3,"sangat baik dalam ")</f>
        <v>#NAME?</v>
      </c>
      <c r="AM24" s="43" t="e">
        <f t="shared" si="4"/>
        <v>#N/A</v>
      </c>
      <c r="AN24" s="43" t="e">
        <f t="shared" si="5"/>
        <v>#N/A</v>
      </c>
      <c r="AO24" s="43" t="str">
        <f t="shared" ca="1" si="8"/>
        <v/>
      </c>
    </row>
    <row r="25" spans="1:41" ht="15">
      <c r="B25" s="365">
        <v>21</v>
      </c>
      <c r="C25" s="126">
        <f>IFERROR(SISWA!C28,"")</f>
        <v>0</v>
      </c>
      <c r="D25" s="63"/>
      <c r="E25" s="64"/>
      <c r="F25" s="64"/>
      <c r="G25" s="64"/>
      <c r="H25" s="64"/>
      <c r="I25" s="64"/>
      <c r="J25" s="64"/>
      <c r="K25" s="64"/>
      <c r="L25" s="64"/>
      <c r="M25" s="65"/>
      <c r="N25" s="60"/>
      <c r="O25" s="61"/>
      <c r="P25" s="61"/>
      <c r="Q25" s="61"/>
      <c r="R25" s="61"/>
      <c r="S25" s="61"/>
      <c r="T25" s="61"/>
      <c r="U25" s="61"/>
      <c r="V25" s="61"/>
      <c r="W25" s="62"/>
      <c r="X25" s="361" t="str">
        <f t="shared" si="6"/>
        <v/>
      </c>
      <c r="Y25" s="361" t="str">
        <f t="shared" si="6"/>
        <v/>
      </c>
      <c r="Z25" s="361" t="str">
        <f t="shared" si="6"/>
        <v/>
      </c>
      <c r="AA25" s="361" t="str">
        <f t="shared" si="6"/>
        <v/>
      </c>
      <c r="AB25" s="361" t="str">
        <f t="shared" si="6"/>
        <v/>
      </c>
      <c r="AC25" s="361" t="str">
        <f t="shared" si="6"/>
        <v/>
      </c>
      <c r="AD25" s="361" t="str">
        <f t="shared" si="6"/>
        <v/>
      </c>
      <c r="AE25" s="361" t="str">
        <f t="shared" si="6"/>
        <v/>
      </c>
      <c r="AF25" s="361" t="str">
        <f t="shared" si="6"/>
        <v/>
      </c>
      <c r="AG25" s="366" t="str">
        <f t="shared" si="6"/>
        <v/>
      </c>
      <c r="AH25" s="367" t="str">
        <f t="shared" si="7"/>
        <v/>
      </c>
      <c r="AI25" s="43">
        <f t="shared" si="2"/>
        <v>0</v>
      </c>
      <c r="AJ25" s="43">
        <f t="shared" si="3"/>
        <v>0</v>
      </c>
      <c r="AK25" s="43" t="e" cm="1">
        <f t="array" aca="1" ref="AK25" ca="1">_xlfn.IFS(AI25&lt;KKTP!$K$3,"perlu bimbingan dalam ",AI25&lt;=KKTP!$L$3,"baik dalam ",AI25&gt;KKTP!$L$3,"sangat baik dalam ")</f>
        <v>#NAME?</v>
      </c>
      <c r="AL25" s="43" t="e" cm="1">
        <f t="array" aca="1" ref="AL25" ca="1">_xlfn.IFS(AJ25&lt;KKTP!$K$3,"perlu bimbingan dalam ",AJ25&lt;=KKTP!$L$3,"baik dalam ",AJ25&gt;KKTP!$L$3,"sangat baik dalam ")</f>
        <v>#NAME?</v>
      </c>
      <c r="AM25" s="43" t="e">
        <f t="shared" si="4"/>
        <v>#N/A</v>
      </c>
      <c r="AN25" s="43" t="e">
        <f t="shared" si="5"/>
        <v>#N/A</v>
      </c>
      <c r="AO25" s="43" t="str">
        <f t="shared" ca="1" si="8"/>
        <v/>
      </c>
    </row>
    <row r="26" spans="1:41" ht="15">
      <c r="B26" s="365">
        <v>22</v>
      </c>
      <c r="C26" s="126">
        <f>IFERROR(SISWA!C29,"")</f>
        <v>0</v>
      </c>
      <c r="D26" s="63"/>
      <c r="E26" s="64"/>
      <c r="F26" s="64"/>
      <c r="G26" s="64"/>
      <c r="H26" s="64"/>
      <c r="I26" s="64"/>
      <c r="J26" s="64"/>
      <c r="K26" s="64"/>
      <c r="L26" s="64"/>
      <c r="M26" s="65"/>
      <c r="N26" s="60"/>
      <c r="O26" s="61"/>
      <c r="P26" s="61"/>
      <c r="Q26" s="61"/>
      <c r="R26" s="61"/>
      <c r="S26" s="61"/>
      <c r="T26" s="61"/>
      <c r="U26" s="61"/>
      <c r="V26" s="61"/>
      <c r="W26" s="62"/>
      <c r="X26" s="361" t="str">
        <f t="shared" si="6"/>
        <v/>
      </c>
      <c r="Y26" s="361" t="str">
        <f t="shared" si="6"/>
        <v/>
      </c>
      <c r="Z26" s="361" t="str">
        <f t="shared" si="6"/>
        <v/>
      </c>
      <c r="AA26" s="361" t="str">
        <f t="shared" si="6"/>
        <v/>
      </c>
      <c r="AB26" s="361" t="str">
        <f t="shared" si="6"/>
        <v/>
      </c>
      <c r="AC26" s="361" t="str">
        <f t="shared" si="6"/>
        <v/>
      </c>
      <c r="AD26" s="361" t="str">
        <f t="shared" si="6"/>
        <v/>
      </c>
      <c r="AE26" s="361" t="str">
        <f t="shared" si="6"/>
        <v/>
      </c>
      <c r="AF26" s="361" t="str">
        <f t="shared" si="6"/>
        <v/>
      </c>
      <c r="AG26" s="366" t="str">
        <f t="shared" si="6"/>
        <v/>
      </c>
      <c r="AH26" s="367" t="str">
        <f t="shared" si="7"/>
        <v/>
      </c>
      <c r="AI26" s="43">
        <f t="shared" si="2"/>
        <v>0</v>
      </c>
      <c r="AJ26" s="43">
        <f t="shared" si="3"/>
        <v>0</v>
      </c>
      <c r="AK26" s="43" t="e" cm="1">
        <f t="array" aca="1" ref="AK26" ca="1">_xlfn.IFS(AI26&lt;KKTP!$K$3,"perlu bimbingan dalam ",AI26&lt;=KKTP!$L$3,"baik dalam ",AI26&gt;KKTP!$L$3,"sangat baik dalam ")</f>
        <v>#NAME?</v>
      </c>
      <c r="AL26" s="43" t="e" cm="1">
        <f t="array" aca="1" ref="AL26" ca="1">_xlfn.IFS(AJ26&lt;KKTP!$K$3,"perlu bimbingan dalam ",AJ26&lt;=KKTP!$L$3,"baik dalam ",AJ26&gt;KKTP!$L$3,"sangat baik dalam ")</f>
        <v>#NAME?</v>
      </c>
      <c r="AM26" s="43" t="e">
        <f t="shared" si="4"/>
        <v>#N/A</v>
      </c>
      <c r="AN26" s="43" t="e">
        <f t="shared" si="5"/>
        <v>#N/A</v>
      </c>
      <c r="AO26" s="43" t="str">
        <f t="shared" ca="1" si="8"/>
        <v/>
      </c>
    </row>
    <row r="27" spans="1:41" ht="15">
      <c r="B27" s="365">
        <v>23</v>
      </c>
      <c r="C27" s="126">
        <f>IFERROR(SISWA!C30,"")</f>
        <v>0</v>
      </c>
      <c r="D27" s="63"/>
      <c r="E27" s="64"/>
      <c r="F27" s="64"/>
      <c r="G27" s="64"/>
      <c r="H27" s="64"/>
      <c r="I27" s="64"/>
      <c r="J27" s="64"/>
      <c r="K27" s="64"/>
      <c r="L27" s="64"/>
      <c r="M27" s="65"/>
      <c r="N27" s="60"/>
      <c r="O27" s="61"/>
      <c r="P27" s="61"/>
      <c r="Q27" s="61"/>
      <c r="R27" s="61"/>
      <c r="S27" s="61"/>
      <c r="T27" s="61"/>
      <c r="U27" s="61"/>
      <c r="V27" s="61"/>
      <c r="W27" s="62"/>
      <c r="X27" s="361" t="str">
        <f t="shared" si="6"/>
        <v/>
      </c>
      <c r="Y27" s="361" t="str">
        <f t="shared" si="6"/>
        <v/>
      </c>
      <c r="Z27" s="361" t="str">
        <f t="shared" si="6"/>
        <v/>
      </c>
      <c r="AA27" s="361" t="str">
        <f t="shared" si="6"/>
        <v/>
      </c>
      <c r="AB27" s="361" t="str">
        <f t="shared" si="6"/>
        <v/>
      </c>
      <c r="AC27" s="361" t="str">
        <f t="shared" si="6"/>
        <v/>
      </c>
      <c r="AD27" s="361" t="str">
        <f t="shared" si="6"/>
        <v/>
      </c>
      <c r="AE27" s="361" t="str">
        <f t="shared" si="6"/>
        <v/>
      </c>
      <c r="AF27" s="361" t="str">
        <f t="shared" si="6"/>
        <v/>
      </c>
      <c r="AG27" s="366" t="str">
        <f t="shared" si="6"/>
        <v/>
      </c>
      <c r="AH27" s="367" t="str">
        <f t="shared" si="7"/>
        <v/>
      </c>
      <c r="AI27" s="43">
        <f t="shared" si="2"/>
        <v>0</v>
      </c>
      <c r="AJ27" s="43">
        <f t="shared" si="3"/>
        <v>0</v>
      </c>
      <c r="AK27" s="43" t="e" cm="1">
        <f t="array" aca="1" ref="AK27" ca="1">_xlfn.IFS(AI27&lt;KKTP!$K$3,"perlu bimbingan dalam ",AI27&lt;=KKTP!$L$3,"baik dalam ",AI27&gt;KKTP!$L$3,"sangat baik dalam ")</f>
        <v>#NAME?</v>
      </c>
      <c r="AL27" s="43" t="e" cm="1">
        <f t="array" aca="1" ref="AL27" ca="1">_xlfn.IFS(AJ27&lt;KKTP!$K$3,"perlu bimbingan dalam ",AJ27&lt;=KKTP!$L$3,"baik dalam ",AJ27&gt;KKTP!$L$3,"sangat baik dalam ")</f>
        <v>#NAME?</v>
      </c>
      <c r="AM27" s="43" t="e">
        <f t="shared" si="4"/>
        <v>#N/A</v>
      </c>
      <c r="AN27" s="43" t="e">
        <f t="shared" si="5"/>
        <v>#N/A</v>
      </c>
      <c r="AO27" s="43" t="str">
        <f t="shared" ca="1" si="8"/>
        <v/>
      </c>
    </row>
    <row r="28" spans="1:41" ht="15">
      <c r="B28" s="365">
        <v>24</v>
      </c>
      <c r="C28" s="126">
        <f>IFERROR(SISWA!C31,"")</f>
        <v>0</v>
      </c>
      <c r="D28" s="63"/>
      <c r="E28" s="64"/>
      <c r="F28" s="64"/>
      <c r="G28" s="64"/>
      <c r="H28" s="64"/>
      <c r="I28" s="64"/>
      <c r="J28" s="64"/>
      <c r="K28" s="64"/>
      <c r="L28" s="64"/>
      <c r="M28" s="65"/>
      <c r="N28" s="60"/>
      <c r="O28" s="61"/>
      <c r="P28" s="61"/>
      <c r="Q28" s="61"/>
      <c r="R28" s="61"/>
      <c r="S28" s="61"/>
      <c r="T28" s="61"/>
      <c r="U28" s="61"/>
      <c r="V28" s="61"/>
      <c r="W28" s="62"/>
      <c r="X28" s="361" t="str">
        <f t="shared" si="6"/>
        <v/>
      </c>
      <c r="Y28" s="361" t="str">
        <f t="shared" si="6"/>
        <v/>
      </c>
      <c r="Z28" s="361" t="str">
        <f t="shared" si="6"/>
        <v/>
      </c>
      <c r="AA28" s="361" t="str">
        <f t="shared" si="6"/>
        <v/>
      </c>
      <c r="AB28" s="361" t="str">
        <f t="shared" si="6"/>
        <v/>
      </c>
      <c r="AC28" s="361" t="str">
        <f t="shared" si="6"/>
        <v/>
      </c>
      <c r="AD28" s="361" t="str">
        <f t="shared" si="6"/>
        <v/>
      </c>
      <c r="AE28" s="361" t="str">
        <f t="shared" si="6"/>
        <v/>
      </c>
      <c r="AF28" s="361" t="str">
        <f t="shared" si="6"/>
        <v/>
      </c>
      <c r="AG28" s="366" t="str">
        <f t="shared" si="6"/>
        <v/>
      </c>
      <c r="AH28" s="367" t="str">
        <f t="shared" si="7"/>
        <v/>
      </c>
      <c r="AI28" s="43">
        <f t="shared" si="2"/>
        <v>0</v>
      </c>
      <c r="AJ28" s="43">
        <f t="shared" si="3"/>
        <v>0</v>
      </c>
      <c r="AK28" s="43" t="e" cm="1">
        <f t="array" aca="1" ref="AK28" ca="1">_xlfn.IFS(AI28&lt;KKTP!$K$3,"perlu bimbingan dalam ",AI28&lt;=KKTP!$L$3,"baik dalam ",AI28&gt;KKTP!$L$3,"sangat baik dalam ")</f>
        <v>#NAME?</v>
      </c>
      <c r="AL28" s="43" t="e" cm="1">
        <f t="array" aca="1" ref="AL28" ca="1">_xlfn.IFS(AJ28&lt;KKTP!$K$3,"perlu bimbingan dalam ",AJ28&lt;=KKTP!$L$3,"baik dalam ",AJ28&gt;KKTP!$L$3,"sangat baik dalam ")</f>
        <v>#NAME?</v>
      </c>
      <c r="AM28" s="43" t="e">
        <f t="shared" si="4"/>
        <v>#N/A</v>
      </c>
      <c r="AN28" s="43" t="e">
        <f t="shared" si="5"/>
        <v>#N/A</v>
      </c>
      <c r="AO28" s="43" t="str">
        <f t="shared" ca="1" si="8"/>
        <v/>
      </c>
    </row>
    <row r="29" spans="1:41" ht="15">
      <c r="B29" s="365">
        <v>25</v>
      </c>
      <c r="C29" s="126">
        <f>IFERROR(SISWA!C32,"")</f>
        <v>0</v>
      </c>
      <c r="D29" s="63"/>
      <c r="E29" s="64"/>
      <c r="F29" s="64"/>
      <c r="G29" s="64"/>
      <c r="H29" s="64"/>
      <c r="I29" s="64"/>
      <c r="J29" s="64"/>
      <c r="K29" s="64"/>
      <c r="L29" s="64"/>
      <c r="M29" s="65"/>
      <c r="N29" s="60"/>
      <c r="O29" s="61"/>
      <c r="P29" s="61"/>
      <c r="Q29" s="61"/>
      <c r="R29" s="61"/>
      <c r="S29" s="61"/>
      <c r="T29" s="61"/>
      <c r="U29" s="61"/>
      <c r="V29" s="61"/>
      <c r="W29" s="62"/>
      <c r="X29" s="361" t="str">
        <f t="shared" si="6"/>
        <v/>
      </c>
      <c r="Y29" s="361" t="str">
        <f t="shared" si="6"/>
        <v/>
      </c>
      <c r="Z29" s="361" t="str">
        <f t="shared" si="6"/>
        <v/>
      </c>
      <c r="AA29" s="361" t="str">
        <f t="shared" si="6"/>
        <v/>
      </c>
      <c r="AB29" s="361" t="str">
        <f t="shared" si="6"/>
        <v/>
      </c>
      <c r="AC29" s="361" t="str">
        <f t="shared" si="6"/>
        <v/>
      </c>
      <c r="AD29" s="361" t="str">
        <f t="shared" si="6"/>
        <v/>
      </c>
      <c r="AE29" s="361" t="str">
        <f t="shared" si="6"/>
        <v/>
      </c>
      <c r="AF29" s="361" t="str">
        <f t="shared" si="6"/>
        <v/>
      </c>
      <c r="AG29" s="366" t="str">
        <f t="shared" si="6"/>
        <v/>
      </c>
      <c r="AH29" s="367" t="str">
        <f t="shared" si="7"/>
        <v/>
      </c>
      <c r="AI29" s="43">
        <f t="shared" si="2"/>
        <v>0</v>
      </c>
      <c r="AJ29" s="43">
        <f t="shared" si="3"/>
        <v>0</v>
      </c>
      <c r="AK29" s="43" t="e" cm="1">
        <f t="array" aca="1" ref="AK29" ca="1">_xlfn.IFS(AI29&lt;KKTP!$K$3,"perlu bimbingan dalam ",AI29&lt;=KKTP!$L$3,"baik dalam ",AI29&gt;KKTP!$L$3,"sangat baik dalam ")</f>
        <v>#NAME?</v>
      </c>
      <c r="AL29" s="43" t="e" cm="1">
        <f t="array" aca="1" ref="AL29" ca="1">_xlfn.IFS(AJ29&lt;KKTP!$K$3,"perlu bimbingan dalam ",AJ29&lt;=KKTP!$L$3,"baik dalam ",AJ29&gt;KKTP!$L$3,"sangat baik dalam ")</f>
        <v>#NAME?</v>
      </c>
      <c r="AM29" s="43" t="e">
        <f t="shared" si="4"/>
        <v>#N/A</v>
      </c>
      <c r="AN29" s="43" t="e">
        <f t="shared" si="5"/>
        <v>#N/A</v>
      </c>
      <c r="AO29" s="43" t="str">
        <f t="shared" ca="1" si="8"/>
        <v/>
      </c>
    </row>
    <row r="30" spans="1:41" ht="15">
      <c r="B30" s="365">
        <v>26</v>
      </c>
      <c r="C30" s="126">
        <f>IFERROR(SISWA!C33,"")</f>
        <v>0</v>
      </c>
      <c r="D30" s="63"/>
      <c r="E30" s="64"/>
      <c r="F30" s="64"/>
      <c r="G30" s="64"/>
      <c r="H30" s="64"/>
      <c r="I30" s="64"/>
      <c r="J30" s="64"/>
      <c r="K30" s="64"/>
      <c r="L30" s="64"/>
      <c r="M30" s="65"/>
      <c r="N30" s="60"/>
      <c r="O30" s="61"/>
      <c r="P30" s="61"/>
      <c r="Q30" s="61"/>
      <c r="R30" s="61"/>
      <c r="S30" s="61"/>
      <c r="T30" s="61"/>
      <c r="U30" s="61"/>
      <c r="V30" s="61"/>
      <c r="W30" s="62"/>
      <c r="X30" s="361" t="str">
        <f t="shared" si="6"/>
        <v/>
      </c>
      <c r="Y30" s="361" t="str">
        <f t="shared" si="6"/>
        <v/>
      </c>
      <c r="Z30" s="361" t="str">
        <f t="shared" si="6"/>
        <v/>
      </c>
      <c r="AA30" s="361" t="str">
        <f t="shared" si="6"/>
        <v/>
      </c>
      <c r="AB30" s="361" t="str">
        <f t="shared" si="6"/>
        <v/>
      </c>
      <c r="AC30" s="361" t="str">
        <f t="shared" si="6"/>
        <v/>
      </c>
      <c r="AD30" s="361" t="str">
        <f t="shared" si="6"/>
        <v/>
      </c>
      <c r="AE30" s="361" t="str">
        <f t="shared" si="6"/>
        <v/>
      </c>
      <c r="AF30" s="361" t="str">
        <f t="shared" si="6"/>
        <v/>
      </c>
      <c r="AG30" s="366" t="str">
        <f t="shared" si="6"/>
        <v/>
      </c>
      <c r="AH30" s="367" t="str">
        <f t="shared" si="7"/>
        <v/>
      </c>
      <c r="AI30" s="43">
        <f t="shared" si="2"/>
        <v>0</v>
      </c>
      <c r="AJ30" s="43">
        <f t="shared" si="3"/>
        <v>0</v>
      </c>
      <c r="AK30" s="43" t="e" cm="1">
        <f t="array" aca="1" ref="AK30" ca="1">_xlfn.IFS(AI30&lt;KKTP!$K$3,"perlu bimbingan dalam ",AI30&lt;=KKTP!$L$3,"baik dalam ",AI30&gt;KKTP!$L$3,"sangat baik dalam ")</f>
        <v>#NAME?</v>
      </c>
      <c r="AL30" s="43" t="e" cm="1">
        <f t="array" aca="1" ref="AL30" ca="1">_xlfn.IFS(AJ30&lt;KKTP!$K$3,"perlu bimbingan dalam ",AJ30&lt;=KKTP!$L$3,"baik dalam ",AJ30&gt;KKTP!$L$3,"sangat baik dalam ")</f>
        <v>#NAME?</v>
      </c>
      <c r="AM30" s="43" t="e">
        <f t="shared" si="4"/>
        <v>#N/A</v>
      </c>
      <c r="AN30" s="43" t="e">
        <f t="shared" si="5"/>
        <v>#N/A</v>
      </c>
      <c r="AO30" s="43" t="str">
        <f t="shared" ca="1" si="8"/>
        <v/>
      </c>
    </row>
    <row r="31" spans="1:41" ht="15">
      <c r="B31" s="365">
        <v>27</v>
      </c>
      <c r="C31" s="126">
        <f>IFERROR(SISWA!C34,"")</f>
        <v>0</v>
      </c>
      <c r="D31" s="63"/>
      <c r="E31" s="64"/>
      <c r="F31" s="64"/>
      <c r="G31" s="64"/>
      <c r="H31" s="64"/>
      <c r="I31" s="64"/>
      <c r="J31" s="64"/>
      <c r="K31" s="64"/>
      <c r="L31" s="64"/>
      <c r="M31" s="65"/>
      <c r="N31" s="60"/>
      <c r="O31" s="61"/>
      <c r="P31" s="61"/>
      <c r="Q31" s="61"/>
      <c r="R31" s="61"/>
      <c r="S31" s="61"/>
      <c r="T31" s="61"/>
      <c r="U31" s="61"/>
      <c r="V31" s="61"/>
      <c r="W31" s="62"/>
      <c r="X31" s="361" t="str">
        <f t="shared" si="6"/>
        <v/>
      </c>
      <c r="Y31" s="361" t="str">
        <f t="shared" si="6"/>
        <v/>
      </c>
      <c r="Z31" s="361" t="str">
        <f t="shared" si="6"/>
        <v/>
      </c>
      <c r="AA31" s="361" t="str">
        <f t="shared" si="6"/>
        <v/>
      </c>
      <c r="AB31" s="361" t="str">
        <f t="shared" si="6"/>
        <v/>
      </c>
      <c r="AC31" s="361" t="str">
        <f t="shared" si="6"/>
        <v/>
      </c>
      <c r="AD31" s="361" t="str">
        <f t="shared" si="6"/>
        <v/>
      </c>
      <c r="AE31" s="361" t="str">
        <f t="shared" si="6"/>
        <v/>
      </c>
      <c r="AF31" s="361" t="str">
        <f t="shared" si="6"/>
        <v/>
      </c>
      <c r="AG31" s="366" t="str">
        <f t="shared" si="6"/>
        <v/>
      </c>
      <c r="AH31" s="367" t="str">
        <f t="shared" si="7"/>
        <v/>
      </c>
      <c r="AI31" s="43">
        <f t="shared" si="2"/>
        <v>0</v>
      </c>
      <c r="AJ31" s="43">
        <f t="shared" si="3"/>
        <v>0</v>
      </c>
      <c r="AK31" s="43" t="e" cm="1">
        <f t="array" aca="1" ref="AK31" ca="1">_xlfn.IFS(AI31&lt;KKTP!$K$3,"perlu bimbingan dalam ",AI31&lt;=KKTP!$L$3,"baik dalam ",AI31&gt;KKTP!$L$3,"sangat baik dalam ")</f>
        <v>#NAME?</v>
      </c>
      <c r="AL31" s="43" t="e" cm="1">
        <f t="array" aca="1" ref="AL31" ca="1">_xlfn.IFS(AJ31&lt;KKTP!$K$3,"perlu bimbingan dalam ",AJ31&lt;=KKTP!$L$3,"baik dalam ",AJ31&gt;KKTP!$L$3,"sangat baik dalam ")</f>
        <v>#NAME?</v>
      </c>
      <c r="AM31" s="43" t="e">
        <f t="shared" si="4"/>
        <v>#N/A</v>
      </c>
      <c r="AN31" s="43" t="e">
        <f t="shared" si="5"/>
        <v>#N/A</v>
      </c>
      <c r="AO31" s="43" t="str">
        <f t="shared" ca="1" si="8"/>
        <v/>
      </c>
    </row>
    <row r="32" spans="1:41" ht="15">
      <c r="B32" s="365">
        <v>28</v>
      </c>
      <c r="C32" s="126">
        <f>IFERROR(SISWA!C35,"")</f>
        <v>0</v>
      </c>
      <c r="D32" s="63"/>
      <c r="E32" s="64"/>
      <c r="F32" s="64"/>
      <c r="G32" s="64"/>
      <c r="H32" s="64"/>
      <c r="I32" s="64"/>
      <c r="J32" s="64"/>
      <c r="K32" s="64"/>
      <c r="L32" s="64"/>
      <c r="M32" s="65"/>
      <c r="N32" s="60"/>
      <c r="O32" s="61"/>
      <c r="P32" s="61"/>
      <c r="Q32" s="61"/>
      <c r="R32" s="61"/>
      <c r="S32" s="61"/>
      <c r="T32" s="61"/>
      <c r="U32" s="61"/>
      <c r="V32" s="61"/>
      <c r="W32" s="62"/>
      <c r="X32" s="361" t="str">
        <f t="shared" si="6"/>
        <v/>
      </c>
      <c r="Y32" s="361" t="str">
        <f t="shared" si="6"/>
        <v/>
      </c>
      <c r="Z32" s="361" t="str">
        <f t="shared" si="6"/>
        <v/>
      </c>
      <c r="AA32" s="361" t="str">
        <f t="shared" si="6"/>
        <v/>
      </c>
      <c r="AB32" s="361" t="str">
        <f t="shared" si="6"/>
        <v/>
      </c>
      <c r="AC32" s="361" t="str">
        <f t="shared" si="6"/>
        <v/>
      </c>
      <c r="AD32" s="361" t="str">
        <f t="shared" si="6"/>
        <v/>
      </c>
      <c r="AE32" s="361" t="str">
        <f t="shared" si="6"/>
        <v/>
      </c>
      <c r="AF32" s="361" t="str">
        <f t="shared" si="6"/>
        <v/>
      </c>
      <c r="AG32" s="366" t="str">
        <f t="shared" si="6"/>
        <v/>
      </c>
      <c r="AH32" s="367" t="str">
        <f t="shared" si="7"/>
        <v/>
      </c>
      <c r="AI32" s="43">
        <f t="shared" si="2"/>
        <v>0</v>
      </c>
      <c r="AJ32" s="43">
        <f t="shared" si="3"/>
        <v>0</v>
      </c>
      <c r="AK32" s="43" t="e" cm="1">
        <f t="array" aca="1" ref="AK32" ca="1">_xlfn.IFS(AI32&lt;KKTP!$K$3,"perlu bimbingan dalam ",AI32&lt;=KKTP!$L$3,"baik dalam ",AI32&gt;KKTP!$L$3,"sangat baik dalam ")</f>
        <v>#NAME?</v>
      </c>
      <c r="AL32" s="43" t="e" cm="1">
        <f t="array" aca="1" ref="AL32" ca="1">_xlfn.IFS(AJ32&lt;KKTP!$K$3,"perlu bimbingan dalam ",AJ32&lt;=KKTP!$L$3,"baik dalam ",AJ32&gt;KKTP!$L$3,"sangat baik dalam ")</f>
        <v>#NAME?</v>
      </c>
      <c r="AM32" s="43" t="e">
        <f t="shared" si="4"/>
        <v>#N/A</v>
      </c>
      <c r="AN32" s="43" t="e">
        <f t="shared" si="5"/>
        <v>#N/A</v>
      </c>
      <c r="AO32" s="43" t="str">
        <f t="shared" ca="1" si="8"/>
        <v/>
      </c>
    </row>
    <row r="33" spans="2:41" ht="15">
      <c r="B33" s="365">
        <v>29</v>
      </c>
      <c r="C33" s="126">
        <f>IFERROR(SISWA!C36,"")</f>
        <v>0</v>
      </c>
      <c r="D33" s="63"/>
      <c r="E33" s="64"/>
      <c r="F33" s="64"/>
      <c r="G33" s="64"/>
      <c r="H33" s="64"/>
      <c r="I33" s="64"/>
      <c r="J33" s="64"/>
      <c r="K33" s="64"/>
      <c r="L33" s="64"/>
      <c r="M33" s="65"/>
      <c r="N33" s="60"/>
      <c r="O33" s="61"/>
      <c r="P33" s="61"/>
      <c r="Q33" s="61"/>
      <c r="R33" s="61"/>
      <c r="S33" s="61"/>
      <c r="T33" s="61"/>
      <c r="U33" s="61"/>
      <c r="V33" s="61"/>
      <c r="W33" s="62"/>
      <c r="X33" s="361" t="str">
        <f t="shared" si="6"/>
        <v/>
      </c>
      <c r="Y33" s="361" t="str">
        <f t="shared" si="6"/>
        <v/>
      </c>
      <c r="Z33" s="361" t="str">
        <f t="shared" si="6"/>
        <v/>
      </c>
      <c r="AA33" s="361" t="str">
        <f t="shared" si="6"/>
        <v/>
      </c>
      <c r="AB33" s="361" t="str">
        <f t="shared" si="6"/>
        <v/>
      </c>
      <c r="AC33" s="361" t="str">
        <f t="shared" si="6"/>
        <v/>
      </c>
      <c r="AD33" s="361" t="str">
        <f t="shared" si="6"/>
        <v/>
      </c>
      <c r="AE33" s="361" t="str">
        <f t="shared" si="6"/>
        <v/>
      </c>
      <c r="AF33" s="361" t="str">
        <f t="shared" si="6"/>
        <v/>
      </c>
      <c r="AG33" s="366" t="str">
        <f t="shared" si="6"/>
        <v/>
      </c>
      <c r="AH33" s="367" t="str">
        <f t="shared" si="7"/>
        <v/>
      </c>
      <c r="AI33" s="43">
        <f t="shared" si="2"/>
        <v>0</v>
      </c>
      <c r="AJ33" s="43">
        <f t="shared" si="3"/>
        <v>0</v>
      </c>
      <c r="AK33" s="43" t="e" cm="1">
        <f t="array" aca="1" ref="AK33" ca="1">_xlfn.IFS(AI33&lt;KKTP!$K$3,"perlu bimbingan dalam ",AI33&lt;=KKTP!$L$3,"baik dalam ",AI33&gt;KKTP!$L$3,"sangat baik dalam ")</f>
        <v>#NAME?</v>
      </c>
      <c r="AL33" s="43" t="e" cm="1">
        <f t="array" aca="1" ref="AL33" ca="1">_xlfn.IFS(AJ33&lt;KKTP!$K$3,"perlu bimbingan dalam ",AJ33&lt;=KKTP!$L$3,"baik dalam ",AJ33&gt;KKTP!$L$3,"sangat baik dalam ")</f>
        <v>#NAME?</v>
      </c>
      <c r="AM33" s="43" t="e">
        <f t="shared" si="4"/>
        <v>#N/A</v>
      </c>
      <c r="AN33" s="43" t="e">
        <f t="shared" si="5"/>
        <v>#N/A</v>
      </c>
      <c r="AO33" s="43" t="str">
        <f t="shared" ca="1" si="8"/>
        <v/>
      </c>
    </row>
    <row r="34" spans="2:41" ht="15">
      <c r="B34" s="365">
        <v>30</v>
      </c>
      <c r="C34" s="126">
        <f>IFERROR(SISWA!C37,"")</f>
        <v>0</v>
      </c>
      <c r="D34" s="63"/>
      <c r="E34" s="64"/>
      <c r="F34" s="64"/>
      <c r="G34" s="64"/>
      <c r="H34" s="64"/>
      <c r="I34" s="64"/>
      <c r="J34" s="64"/>
      <c r="K34" s="64"/>
      <c r="L34" s="64"/>
      <c r="M34" s="65"/>
      <c r="N34" s="60"/>
      <c r="O34" s="61"/>
      <c r="P34" s="61"/>
      <c r="Q34" s="61"/>
      <c r="R34" s="61"/>
      <c r="S34" s="61"/>
      <c r="T34" s="61"/>
      <c r="U34" s="61"/>
      <c r="V34" s="61"/>
      <c r="W34" s="62"/>
      <c r="X34" s="361" t="str">
        <f t="shared" si="6"/>
        <v/>
      </c>
      <c r="Y34" s="361" t="str">
        <f t="shared" si="6"/>
        <v/>
      </c>
      <c r="Z34" s="361" t="str">
        <f t="shared" si="6"/>
        <v/>
      </c>
      <c r="AA34" s="361" t="str">
        <f t="shared" si="6"/>
        <v/>
      </c>
      <c r="AB34" s="361" t="str">
        <f t="shared" si="6"/>
        <v/>
      </c>
      <c r="AC34" s="361" t="str">
        <f t="shared" si="6"/>
        <v/>
      </c>
      <c r="AD34" s="361" t="str">
        <f t="shared" si="6"/>
        <v/>
      </c>
      <c r="AE34" s="361" t="str">
        <f t="shared" si="6"/>
        <v/>
      </c>
      <c r="AF34" s="361" t="str">
        <f t="shared" si="6"/>
        <v/>
      </c>
      <c r="AG34" s="366" t="str">
        <f t="shared" si="6"/>
        <v/>
      </c>
      <c r="AH34" s="367" t="str">
        <f t="shared" si="7"/>
        <v/>
      </c>
      <c r="AI34" s="43">
        <f t="shared" si="2"/>
        <v>0</v>
      </c>
      <c r="AJ34" s="43">
        <f t="shared" si="3"/>
        <v>0</v>
      </c>
      <c r="AK34" s="43" t="e" cm="1">
        <f t="array" aca="1" ref="AK34" ca="1">_xlfn.IFS(AI34&lt;KKTP!$K$3,"perlu bimbingan dalam ",AI34&lt;=KKTP!$L$3,"baik dalam ",AI34&gt;KKTP!$L$3,"sangat baik dalam ")</f>
        <v>#NAME?</v>
      </c>
      <c r="AL34" s="43" t="e" cm="1">
        <f t="array" aca="1" ref="AL34" ca="1">_xlfn.IFS(AJ34&lt;KKTP!$K$3,"perlu bimbingan dalam ",AJ34&lt;=KKTP!$L$3,"baik dalam ",AJ34&gt;KKTP!$L$3,"sangat baik dalam ")</f>
        <v>#NAME?</v>
      </c>
      <c r="AM34" s="43" t="e">
        <f t="shared" si="4"/>
        <v>#N/A</v>
      </c>
      <c r="AN34" s="43" t="e">
        <f t="shared" si="5"/>
        <v>#N/A</v>
      </c>
      <c r="AO34" s="43" t="str">
        <f t="shared" ca="1" si="8"/>
        <v/>
      </c>
    </row>
    <row r="35" spans="2:41" ht="15">
      <c r="B35" s="365">
        <v>31</v>
      </c>
      <c r="C35" s="126">
        <f>IFERROR(SISWA!C38,"")</f>
        <v>0</v>
      </c>
      <c r="D35" s="63"/>
      <c r="E35" s="64"/>
      <c r="F35" s="64"/>
      <c r="G35" s="64"/>
      <c r="H35" s="64"/>
      <c r="I35" s="64"/>
      <c r="J35" s="64"/>
      <c r="K35" s="64"/>
      <c r="L35" s="64"/>
      <c r="M35" s="65"/>
      <c r="N35" s="60"/>
      <c r="O35" s="61"/>
      <c r="P35" s="61"/>
      <c r="Q35" s="61"/>
      <c r="R35" s="61"/>
      <c r="S35" s="61"/>
      <c r="T35" s="61"/>
      <c r="U35" s="61"/>
      <c r="V35" s="61"/>
      <c r="W35" s="62"/>
      <c r="X35" s="361" t="str">
        <f t="shared" si="6"/>
        <v/>
      </c>
      <c r="Y35" s="361" t="str">
        <f t="shared" si="6"/>
        <v/>
      </c>
      <c r="Z35" s="361" t="str">
        <f t="shared" si="6"/>
        <v/>
      </c>
      <c r="AA35" s="361" t="str">
        <f t="shared" si="6"/>
        <v/>
      </c>
      <c r="AB35" s="361" t="str">
        <f t="shared" si="6"/>
        <v/>
      </c>
      <c r="AC35" s="361" t="str">
        <f t="shared" si="6"/>
        <v/>
      </c>
      <c r="AD35" s="361" t="str">
        <f t="shared" si="6"/>
        <v/>
      </c>
      <c r="AE35" s="361" t="str">
        <f t="shared" si="6"/>
        <v/>
      </c>
      <c r="AF35" s="361" t="str">
        <f t="shared" si="6"/>
        <v/>
      </c>
      <c r="AG35" s="366" t="str">
        <f t="shared" si="6"/>
        <v/>
      </c>
      <c r="AH35" s="367" t="str">
        <f t="shared" si="7"/>
        <v/>
      </c>
      <c r="AI35" s="43">
        <f t="shared" si="2"/>
        <v>0</v>
      </c>
      <c r="AJ35" s="43">
        <f t="shared" si="3"/>
        <v>0</v>
      </c>
      <c r="AK35" s="43" t="e" cm="1">
        <f t="array" aca="1" ref="AK35" ca="1">_xlfn.IFS(AI35&lt;KKTP!$K$3,"perlu bimbingan dalam ",AI35&lt;=KKTP!$L$3,"baik dalam ",AI35&gt;KKTP!$L$3,"sangat baik dalam ")</f>
        <v>#NAME?</v>
      </c>
      <c r="AL35" s="43" t="e" cm="1">
        <f t="array" aca="1" ref="AL35" ca="1">_xlfn.IFS(AJ35&lt;KKTP!$K$3,"perlu bimbingan dalam ",AJ35&lt;=KKTP!$L$3,"baik dalam ",AJ35&gt;KKTP!$L$3,"sangat baik dalam ")</f>
        <v>#NAME?</v>
      </c>
      <c r="AM35" s="43" t="e">
        <f t="shared" si="4"/>
        <v>#N/A</v>
      </c>
      <c r="AN35" s="43" t="e">
        <f t="shared" si="5"/>
        <v>#N/A</v>
      </c>
      <c r="AO35" s="43" t="str">
        <f t="shared" ca="1" si="8"/>
        <v/>
      </c>
    </row>
    <row r="36" spans="2:41" ht="15">
      <c r="B36" s="365">
        <v>32</v>
      </c>
      <c r="C36" s="126">
        <f>IFERROR(SISWA!C39,"")</f>
        <v>0</v>
      </c>
      <c r="D36" s="63"/>
      <c r="E36" s="64"/>
      <c r="F36" s="64"/>
      <c r="G36" s="64"/>
      <c r="H36" s="64"/>
      <c r="I36" s="64"/>
      <c r="J36" s="64"/>
      <c r="K36" s="64"/>
      <c r="L36" s="64"/>
      <c r="M36" s="65"/>
      <c r="N36" s="60"/>
      <c r="O36" s="61"/>
      <c r="P36" s="61"/>
      <c r="Q36" s="61"/>
      <c r="R36" s="61"/>
      <c r="S36" s="61"/>
      <c r="T36" s="61"/>
      <c r="U36" s="61"/>
      <c r="V36" s="61"/>
      <c r="W36" s="62"/>
      <c r="X36" s="361" t="str">
        <f t="shared" si="6"/>
        <v/>
      </c>
      <c r="Y36" s="361" t="str">
        <f t="shared" si="6"/>
        <v/>
      </c>
      <c r="Z36" s="361" t="str">
        <f t="shared" si="6"/>
        <v/>
      </c>
      <c r="AA36" s="361" t="str">
        <f t="shared" si="6"/>
        <v/>
      </c>
      <c r="AB36" s="361" t="str">
        <f t="shared" si="6"/>
        <v/>
      </c>
      <c r="AC36" s="361" t="str">
        <f t="shared" si="6"/>
        <v/>
      </c>
      <c r="AD36" s="361" t="str">
        <f t="shared" si="6"/>
        <v/>
      </c>
      <c r="AE36" s="361" t="str">
        <f t="shared" si="6"/>
        <v/>
      </c>
      <c r="AF36" s="361" t="str">
        <f t="shared" si="6"/>
        <v/>
      </c>
      <c r="AG36" s="366" t="str">
        <f t="shared" si="6"/>
        <v/>
      </c>
      <c r="AH36" s="367" t="str">
        <f t="shared" si="7"/>
        <v/>
      </c>
      <c r="AI36" s="43">
        <f t="shared" si="2"/>
        <v>0</v>
      </c>
      <c r="AJ36" s="43">
        <f t="shared" si="3"/>
        <v>0</v>
      </c>
      <c r="AK36" s="43" t="e" cm="1">
        <f t="array" aca="1" ref="AK36" ca="1">_xlfn.IFS(AI36&lt;KKTP!$K$3,"perlu bimbingan dalam ",AI36&lt;=KKTP!$L$3,"baik dalam ",AI36&gt;KKTP!$L$3,"sangat baik dalam ")</f>
        <v>#NAME?</v>
      </c>
      <c r="AL36" s="43" t="e" cm="1">
        <f t="array" aca="1" ref="AL36" ca="1">_xlfn.IFS(AJ36&lt;KKTP!$K$3,"perlu bimbingan dalam ",AJ36&lt;=KKTP!$L$3,"baik dalam ",AJ36&gt;KKTP!$L$3,"sangat baik dalam ")</f>
        <v>#NAME?</v>
      </c>
      <c r="AM36" s="43" t="e">
        <f t="shared" si="4"/>
        <v>#N/A</v>
      </c>
      <c r="AN36" s="43" t="e">
        <f t="shared" si="5"/>
        <v>#N/A</v>
      </c>
      <c r="AO36" s="43" t="str">
        <f t="shared" ca="1" si="8"/>
        <v/>
      </c>
    </row>
    <row r="37" spans="2:41" ht="15">
      <c r="B37" s="365">
        <v>33</v>
      </c>
      <c r="C37" s="126">
        <f>IFERROR(SISWA!C40,"")</f>
        <v>0</v>
      </c>
      <c r="D37" s="63"/>
      <c r="E37" s="64"/>
      <c r="F37" s="64"/>
      <c r="G37" s="64"/>
      <c r="H37" s="64"/>
      <c r="I37" s="64"/>
      <c r="J37" s="64"/>
      <c r="K37" s="64"/>
      <c r="L37" s="64"/>
      <c r="M37" s="65"/>
      <c r="N37" s="60"/>
      <c r="O37" s="61"/>
      <c r="P37" s="61"/>
      <c r="Q37" s="61"/>
      <c r="R37" s="61"/>
      <c r="S37" s="61"/>
      <c r="T37" s="61"/>
      <c r="U37" s="61"/>
      <c r="V37" s="61"/>
      <c r="W37" s="62"/>
      <c r="X37" s="361" t="str">
        <f t="shared" si="6"/>
        <v/>
      </c>
      <c r="Y37" s="361" t="str">
        <f t="shared" si="6"/>
        <v/>
      </c>
      <c r="Z37" s="361" t="str">
        <f t="shared" si="6"/>
        <v/>
      </c>
      <c r="AA37" s="361" t="str">
        <f t="shared" si="6"/>
        <v/>
      </c>
      <c r="AB37" s="361" t="str">
        <f t="shared" si="6"/>
        <v/>
      </c>
      <c r="AC37" s="361" t="str">
        <f t="shared" si="6"/>
        <v/>
      </c>
      <c r="AD37" s="361" t="str">
        <f t="shared" si="6"/>
        <v/>
      </c>
      <c r="AE37" s="361" t="str">
        <f t="shared" si="6"/>
        <v/>
      </c>
      <c r="AF37" s="361" t="str">
        <f t="shared" si="6"/>
        <v/>
      </c>
      <c r="AG37" s="366" t="str">
        <f t="shared" si="6"/>
        <v/>
      </c>
      <c r="AH37" s="367" t="str">
        <f t="shared" si="7"/>
        <v/>
      </c>
      <c r="AI37" s="43">
        <f t="shared" si="2"/>
        <v>0</v>
      </c>
      <c r="AJ37" s="43">
        <f t="shared" si="3"/>
        <v>0</v>
      </c>
      <c r="AK37" s="43" t="e" cm="1">
        <f t="array" aca="1" ref="AK37" ca="1">_xlfn.IFS(AI37&lt;KKTP!$K$3,"perlu bimbingan dalam ",AI37&lt;=KKTP!$L$3,"baik dalam ",AI37&gt;KKTP!$L$3,"sangat baik dalam ")</f>
        <v>#NAME?</v>
      </c>
      <c r="AL37" s="43" t="e" cm="1">
        <f t="array" aca="1" ref="AL37" ca="1">_xlfn.IFS(AJ37&lt;KKTP!$K$3,"perlu bimbingan dalam ",AJ37&lt;=KKTP!$L$3,"baik dalam ",AJ37&gt;KKTP!$L$3,"sangat baik dalam ")</f>
        <v>#NAME?</v>
      </c>
      <c r="AM37" s="43" t="e">
        <f t="shared" si="4"/>
        <v>#N/A</v>
      </c>
      <c r="AN37" s="43" t="e">
        <f t="shared" si="5"/>
        <v>#N/A</v>
      </c>
      <c r="AO37" s="43" t="str">
        <f t="shared" ca="1" si="8"/>
        <v/>
      </c>
    </row>
    <row r="38" spans="2:41" ht="15">
      <c r="B38" s="365">
        <v>34</v>
      </c>
      <c r="C38" s="126">
        <f>IFERROR(SISWA!C41,"")</f>
        <v>0</v>
      </c>
      <c r="D38" s="63"/>
      <c r="E38" s="64"/>
      <c r="F38" s="64"/>
      <c r="G38" s="64"/>
      <c r="H38" s="64"/>
      <c r="I38" s="64"/>
      <c r="J38" s="64"/>
      <c r="K38" s="64"/>
      <c r="L38" s="64"/>
      <c r="M38" s="65"/>
      <c r="N38" s="60"/>
      <c r="O38" s="61"/>
      <c r="P38" s="61"/>
      <c r="Q38" s="61"/>
      <c r="R38" s="61"/>
      <c r="S38" s="61"/>
      <c r="T38" s="61"/>
      <c r="U38" s="61"/>
      <c r="V38" s="61"/>
      <c r="W38" s="62"/>
      <c r="X38" s="361" t="str">
        <f t="shared" si="6"/>
        <v/>
      </c>
      <c r="Y38" s="361" t="str">
        <f t="shared" si="6"/>
        <v/>
      </c>
      <c r="Z38" s="361" t="str">
        <f t="shared" si="6"/>
        <v/>
      </c>
      <c r="AA38" s="361" t="str">
        <f t="shared" si="6"/>
        <v/>
      </c>
      <c r="AB38" s="361" t="str">
        <f t="shared" si="6"/>
        <v/>
      </c>
      <c r="AC38" s="361" t="str">
        <f t="shared" si="6"/>
        <v/>
      </c>
      <c r="AD38" s="361" t="str">
        <f t="shared" si="6"/>
        <v/>
      </c>
      <c r="AE38" s="361" t="str">
        <f t="shared" si="6"/>
        <v/>
      </c>
      <c r="AF38" s="361" t="str">
        <f t="shared" si="6"/>
        <v/>
      </c>
      <c r="AG38" s="366" t="str">
        <f t="shared" si="6"/>
        <v/>
      </c>
      <c r="AH38" s="367" t="str">
        <f t="shared" si="7"/>
        <v/>
      </c>
      <c r="AI38" s="43">
        <f t="shared" si="2"/>
        <v>0</v>
      </c>
      <c r="AJ38" s="43">
        <f t="shared" si="3"/>
        <v>0</v>
      </c>
      <c r="AK38" s="43" t="e" cm="1">
        <f t="array" aca="1" ref="AK38" ca="1">_xlfn.IFS(AI38&lt;KKTP!$K$3,"perlu bimbingan dalam ",AI38&lt;=KKTP!$L$3,"baik dalam ",AI38&gt;KKTP!$L$3,"sangat baik dalam ")</f>
        <v>#NAME?</v>
      </c>
      <c r="AL38" s="43" t="e" cm="1">
        <f t="array" aca="1" ref="AL38" ca="1">_xlfn.IFS(AJ38&lt;KKTP!$K$3,"perlu bimbingan dalam ",AJ38&lt;=KKTP!$L$3,"baik dalam ",AJ38&gt;KKTP!$L$3,"sangat baik dalam ")</f>
        <v>#NAME?</v>
      </c>
      <c r="AM38" s="43" t="e">
        <f t="shared" si="4"/>
        <v>#N/A</v>
      </c>
      <c r="AN38" s="43" t="e">
        <f t="shared" si="5"/>
        <v>#N/A</v>
      </c>
      <c r="AO38" s="43" t="str">
        <f t="shared" ca="1" si="8"/>
        <v/>
      </c>
    </row>
    <row r="39" spans="2:41" ht="15.75" thickBot="1">
      <c r="B39" s="365">
        <v>35</v>
      </c>
      <c r="C39" s="126">
        <f>IFERROR(SISWA!C42,"")</f>
        <v>0</v>
      </c>
      <c r="D39" s="63"/>
      <c r="E39" s="64"/>
      <c r="F39" s="64"/>
      <c r="G39" s="64"/>
      <c r="H39" s="64"/>
      <c r="I39" s="64"/>
      <c r="J39" s="64"/>
      <c r="K39" s="64"/>
      <c r="L39" s="64"/>
      <c r="M39" s="65"/>
      <c r="N39" s="60"/>
      <c r="O39" s="61"/>
      <c r="P39" s="61"/>
      <c r="Q39" s="61"/>
      <c r="R39" s="61"/>
      <c r="S39" s="61"/>
      <c r="T39" s="61"/>
      <c r="U39" s="61"/>
      <c r="V39" s="61"/>
      <c r="W39" s="62"/>
      <c r="X39" s="361" t="str">
        <f t="shared" si="6"/>
        <v/>
      </c>
      <c r="Y39" s="361" t="str">
        <f t="shared" si="6"/>
        <v/>
      </c>
      <c r="Z39" s="361" t="str">
        <f t="shared" si="6"/>
        <v/>
      </c>
      <c r="AA39" s="361" t="str">
        <f t="shared" si="6"/>
        <v/>
      </c>
      <c r="AB39" s="361" t="str">
        <f t="shared" si="6"/>
        <v/>
      </c>
      <c r="AC39" s="361" t="str">
        <f t="shared" si="6"/>
        <v/>
      </c>
      <c r="AD39" s="361" t="str">
        <f t="shared" si="6"/>
        <v/>
      </c>
      <c r="AE39" s="361" t="str">
        <f t="shared" si="6"/>
        <v/>
      </c>
      <c r="AF39" s="361" t="str">
        <f t="shared" si="6"/>
        <v/>
      </c>
      <c r="AG39" s="366" t="str">
        <f t="shared" si="6"/>
        <v/>
      </c>
      <c r="AH39" s="367" t="str">
        <f t="shared" si="7"/>
        <v/>
      </c>
      <c r="AI39" s="43">
        <f t="shared" si="2"/>
        <v>0</v>
      </c>
      <c r="AJ39" s="43">
        <f t="shared" si="3"/>
        <v>0</v>
      </c>
      <c r="AK39" s="43" t="e" cm="1">
        <f t="array" aca="1" ref="AK39" ca="1">_xlfn.IFS(AI39&lt;KKTP!$K$3,"perlu bimbingan dalam ",AI39&lt;=KKTP!$L$3,"baik dalam ",AI39&gt;KKTP!$L$3,"sangat baik dalam ")</f>
        <v>#NAME?</v>
      </c>
      <c r="AL39" s="43" t="e" cm="1">
        <f t="array" aca="1" ref="AL39" ca="1">_xlfn.IFS(AJ39&lt;KKTP!$K$3,"perlu bimbingan dalam ",AJ39&lt;=KKTP!$L$3,"baik dalam ",AJ39&gt;KKTP!$L$3,"sangat baik dalam ")</f>
        <v>#NAME?</v>
      </c>
      <c r="AM39" s="43" t="e">
        <f t="shared" si="4"/>
        <v>#N/A</v>
      </c>
      <c r="AN39" s="43" t="e">
        <f t="shared" si="5"/>
        <v>#N/A</v>
      </c>
      <c r="AO39" s="43" t="str">
        <f t="shared" ca="1" si="8"/>
        <v/>
      </c>
    </row>
    <row r="40" spans="2:41" ht="15" hidden="1">
      <c r="B40" s="365">
        <v>36</v>
      </c>
      <c r="C40" s="126">
        <f>IFERROR(SISWA!C43,"")</f>
        <v>0</v>
      </c>
      <c r="D40" s="63"/>
      <c r="E40" s="64"/>
      <c r="F40" s="64"/>
      <c r="G40" s="64"/>
      <c r="H40" s="64"/>
      <c r="I40" s="64"/>
      <c r="J40" s="64"/>
      <c r="K40" s="64"/>
      <c r="L40" s="64"/>
      <c r="M40" s="65"/>
      <c r="N40" s="60"/>
      <c r="O40" s="61"/>
      <c r="P40" s="61"/>
      <c r="Q40" s="61"/>
      <c r="R40" s="61"/>
      <c r="S40" s="61"/>
      <c r="T40" s="61"/>
      <c r="U40" s="61"/>
      <c r="V40" s="61"/>
      <c r="W40" s="62"/>
      <c r="X40" s="361" t="str">
        <f t="shared" si="6"/>
        <v/>
      </c>
      <c r="Y40" s="361" t="str">
        <f t="shared" si="6"/>
        <v/>
      </c>
      <c r="Z40" s="361" t="str">
        <f t="shared" si="6"/>
        <v/>
      </c>
      <c r="AA40" s="361" t="str">
        <f t="shared" si="6"/>
        <v/>
      </c>
      <c r="AB40" s="361" t="str">
        <f t="shared" si="6"/>
        <v/>
      </c>
      <c r="AC40" s="361" t="str">
        <f t="shared" si="6"/>
        <v/>
      </c>
      <c r="AD40" s="361" t="str">
        <f t="shared" si="6"/>
        <v/>
      </c>
      <c r="AE40" s="361" t="str">
        <f t="shared" si="6"/>
        <v/>
      </c>
      <c r="AF40" s="361" t="str">
        <f t="shared" si="6"/>
        <v/>
      </c>
      <c r="AG40" s="366" t="str">
        <f t="shared" si="6"/>
        <v/>
      </c>
      <c r="AH40" s="367" t="str">
        <f t="shared" si="7"/>
        <v/>
      </c>
      <c r="AI40" s="43">
        <f t="shared" si="2"/>
        <v>0</v>
      </c>
      <c r="AJ40" s="43">
        <f t="shared" si="3"/>
        <v>0</v>
      </c>
      <c r="AK40" s="43" t="e" cm="1">
        <f t="array" aca="1" ref="AK40" ca="1">_xlfn.IFS(AI40&lt;KKTP!$K$3,"perlu bimbingan dalam ",AI40&lt;=KKTP!$L$3,"baik dalam ",AI40&gt;KKTP!$L$3,"sangat baik dalam ")</f>
        <v>#NAME?</v>
      </c>
      <c r="AL40" s="43" t="e" cm="1">
        <f t="array" aca="1" ref="AL40" ca="1">_xlfn.IFS(AJ40&lt;KKTP!$K$3,"perlu bimbingan dalam ",AJ40&lt;=KKTP!$L$3,"baik dalam ",AJ40&gt;KKTP!$L$3,"sangat baik dalam ")</f>
        <v>#NAME?</v>
      </c>
      <c r="AM40" s="43" t="e">
        <f t="shared" si="4"/>
        <v>#N/A</v>
      </c>
      <c r="AN40" s="43" t="e">
        <f t="shared" si="5"/>
        <v>#N/A</v>
      </c>
      <c r="AO40" s="43" t="str">
        <f t="shared" ca="1" si="8"/>
        <v/>
      </c>
    </row>
    <row r="41" spans="2:41" ht="15" hidden="1">
      <c r="B41" s="365">
        <v>37</v>
      </c>
      <c r="C41" s="126">
        <f>IFERROR(SISWA!C44,"")</f>
        <v>0</v>
      </c>
      <c r="D41" s="63"/>
      <c r="E41" s="64"/>
      <c r="F41" s="64"/>
      <c r="G41" s="64"/>
      <c r="H41" s="64"/>
      <c r="I41" s="64"/>
      <c r="J41" s="64"/>
      <c r="K41" s="64"/>
      <c r="L41" s="64"/>
      <c r="M41" s="65"/>
      <c r="N41" s="60"/>
      <c r="O41" s="61"/>
      <c r="P41" s="61"/>
      <c r="Q41" s="61"/>
      <c r="R41" s="61"/>
      <c r="S41" s="61"/>
      <c r="T41" s="61"/>
      <c r="U41" s="61"/>
      <c r="V41" s="61"/>
      <c r="W41" s="62"/>
      <c r="X41" s="361" t="str">
        <f t="shared" si="6"/>
        <v/>
      </c>
      <c r="Y41" s="361" t="str">
        <f t="shared" si="6"/>
        <v/>
      </c>
      <c r="Z41" s="361" t="str">
        <f t="shared" si="6"/>
        <v/>
      </c>
      <c r="AA41" s="361" t="str">
        <f t="shared" si="6"/>
        <v/>
      </c>
      <c r="AB41" s="361" t="str">
        <f t="shared" si="6"/>
        <v/>
      </c>
      <c r="AC41" s="361" t="str">
        <f t="shared" si="6"/>
        <v/>
      </c>
      <c r="AD41" s="361" t="str">
        <f t="shared" si="6"/>
        <v/>
      </c>
      <c r="AE41" s="361" t="str">
        <f t="shared" si="6"/>
        <v/>
      </c>
      <c r="AF41" s="361" t="str">
        <f t="shared" si="6"/>
        <v/>
      </c>
      <c r="AG41" s="366" t="str">
        <f t="shared" si="6"/>
        <v/>
      </c>
      <c r="AH41" s="367" t="str">
        <f t="shared" si="7"/>
        <v/>
      </c>
      <c r="AI41" s="43">
        <f t="shared" si="2"/>
        <v>0</v>
      </c>
      <c r="AJ41" s="43">
        <f t="shared" si="3"/>
        <v>0</v>
      </c>
      <c r="AK41" s="43" t="e" cm="1">
        <f t="array" aca="1" ref="AK41" ca="1">_xlfn.IFS(AI41&lt;KKTP!$K$3,"perlu bimbingan dalam ",AI41&lt;=KKTP!$L$3,"baik dalam ",AI41&gt;KKTP!$L$3,"sangat baik dalam ")</f>
        <v>#NAME?</v>
      </c>
      <c r="AL41" s="43" t="e" cm="1">
        <f t="array" aca="1" ref="AL41" ca="1">_xlfn.IFS(AJ41&lt;KKTP!$K$3,"perlu bimbingan dalam ",AJ41&lt;=KKTP!$L$3,"baik dalam ",AJ41&gt;KKTP!$L$3,"sangat baik dalam ")</f>
        <v>#NAME?</v>
      </c>
      <c r="AM41" s="43" t="e">
        <f t="shared" si="4"/>
        <v>#N/A</v>
      </c>
      <c r="AN41" s="43" t="e">
        <f t="shared" si="5"/>
        <v>#N/A</v>
      </c>
      <c r="AO41" s="43" t="str">
        <f t="shared" ca="1" si="8"/>
        <v/>
      </c>
    </row>
    <row r="42" spans="2:41" ht="15" hidden="1">
      <c r="B42" s="365">
        <v>38</v>
      </c>
      <c r="C42" s="126">
        <f>IFERROR(SISWA!C45,"")</f>
        <v>0</v>
      </c>
      <c r="D42" s="63"/>
      <c r="E42" s="64"/>
      <c r="F42" s="64"/>
      <c r="G42" s="64"/>
      <c r="H42" s="64"/>
      <c r="I42" s="64"/>
      <c r="J42" s="64"/>
      <c r="K42" s="64"/>
      <c r="L42" s="64"/>
      <c r="M42" s="65"/>
      <c r="N42" s="60"/>
      <c r="O42" s="61"/>
      <c r="P42" s="61"/>
      <c r="Q42" s="61"/>
      <c r="R42" s="61"/>
      <c r="S42" s="61"/>
      <c r="T42" s="61"/>
      <c r="U42" s="61"/>
      <c r="V42" s="61"/>
      <c r="W42" s="62"/>
      <c r="X42" s="361" t="str">
        <f t="shared" si="6"/>
        <v/>
      </c>
      <c r="Y42" s="361" t="str">
        <f t="shared" si="6"/>
        <v/>
      </c>
      <c r="Z42" s="361" t="str">
        <f t="shared" si="6"/>
        <v/>
      </c>
      <c r="AA42" s="361" t="str">
        <f t="shared" si="6"/>
        <v/>
      </c>
      <c r="AB42" s="361" t="str">
        <f t="shared" si="6"/>
        <v/>
      </c>
      <c r="AC42" s="361" t="str">
        <f t="shared" si="6"/>
        <v/>
      </c>
      <c r="AD42" s="361" t="str">
        <f t="shared" si="6"/>
        <v/>
      </c>
      <c r="AE42" s="361" t="str">
        <f t="shared" si="6"/>
        <v/>
      </c>
      <c r="AF42" s="361" t="str">
        <f t="shared" si="6"/>
        <v/>
      </c>
      <c r="AG42" s="366" t="str">
        <f t="shared" si="6"/>
        <v/>
      </c>
      <c r="AH42" s="367" t="str">
        <f t="shared" si="7"/>
        <v/>
      </c>
      <c r="AI42" s="43">
        <f t="shared" si="2"/>
        <v>0</v>
      </c>
      <c r="AJ42" s="43">
        <f t="shared" si="3"/>
        <v>0</v>
      </c>
      <c r="AK42" s="43" t="e" cm="1">
        <f t="array" aca="1" ref="AK42" ca="1">_xlfn.IFS(AI42&lt;KKTP!$K$3,"perlu bimbingan dalam ",AI42&lt;=KKTP!$L$3,"baik dalam ",AI42&gt;KKTP!$L$3,"sangat baik dalam ")</f>
        <v>#NAME?</v>
      </c>
      <c r="AL42" s="43" t="e" cm="1">
        <f t="array" aca="1" ref="AL42" ca="1">_xlfn.IFS(AJ42&lt;KKTP!$K$3,"perlu bimbingan dalam ",AJ42&lt;=KKTP!$L$3,"baik dalam ",AJ42&gt;KKTP!$L$3,"sangat baik dalam ")</f>
        <v>#NAME?</v>
      </c>
      <c r="AM42" s="43" t="e">
        <f t="shared" si="4"/>
        <v>#N/A</v>
      </c>
      <c r="AN42" s="43" t="e">
        <f t="shared" si="5"/>
        <v>#N/A</v>
      </c>
      <c r="AO42" s="43" t="str">
        <f t="shared" ca="1" si="8"/>
        <v/>
      </c>
    </row>
    <row r="43" spans="2:41" ht="15" hidden="1">
      <c r="B43" s="365">
        <v>39</v>
      </c>
      <c r="C43" s="126">
        <f>IFERROR(SISWA!C46,"")</f>
        <v>0</v>
      </c>
      <c r="D43" s="63"/>
      <c r="E43" s="64"/>
      <c r="F43" s="64"/>
      <c r="G43" s="64"/>
      <c r="H43" s="64"/>
      <c r="I43" s="64"/>
      <c r="J43" s="64"/>
      <c r="K43" s="64"/>
      <c r="L43" s="64"/>
      <c r="M43" s="65"/>
      <c r="N43" s="60"/>
      <c r="O43" s="61"/>
      <c r="P43" s="61"/>
      <c r="Q43" s="61"/>
      <c r="R43" s="61"/>
      <c r="S43" s="61"/>
      <c r="T43" s="61"/>
      <c r="U43" s="61"/>
      <c r="V43" s="61"/>
      <c r="W43" s="62"/>
      <c r="X43" s="361" t="str">
        <f t="shared" si="6"/>
        <v/>
      </c>
      <c r="Y43" s="361" t="str">
        <f t="shared" si="6"/>
        <v/>
      </c>
      <c r="Z43" s="361" t="str">
        <f t="shared" si="6"/>
        <v/>
      </c>
      <c r="AA43" s="361" t="str">
        <f t="shared" si="6"/>
        <v/>
      </c>
      <c r="AB43" s="361" t="str">
        <f t="shared" si="6"/>
        <v/>
      </c>
      <c r="AC43" s="361" t="str">
        <f t="shared" si="6"/>
        <v/>
      </c>
      <c r="AD43" s="361" t="str">
        <f t="shared" si="6"/>
        <v/>
      </c>
      <c r="AE43" s="361" t="str">
        <f t="shared" si="6"/>
        <v/>
      </c>
      <c r="AF43" s="361" t="str">
        <f t="shared" si="6"/>
        <v/>
      </c>
      <c r="AG43" s="366" t="str">
        <f t="shared" si="6"/>
        <v/>
      </c>
      <c r="AH43" s="367" t="str">
        <f t="shared" si="7"/>
        <v/>
      </c>
      <c r="AI43" s="43">
        <f t="shared" si="2"/>
        <v>0</v>
      </c>
      <c r="AJ43" s="43">
        <f t="shared" si="3"/>
        <v>0</v>
      </c>
      <c r="AK43" s="43" t="e" cm="1">
        <f t="array" aca="1" ref="AK43" ca="1">_xlfn.IFS(AI43&lt;KKTP!$K$3,"perlu bimbingan dalam ",AI43&lt;=KKTP!$L$3,"baik dalam ",AI43&gt;KKTP!$L$3,"sangat baik dalam ")</f>
        <v>#NAME?</v>
      </c>
      <c r="AL43" s="43" t="e" cm="1">
        <f t="array" aca="1" ref="AL43" ca="1">_xlfn.IFS(AJ43&lt;KKTP!$K$3,"perlu bimbingan dalam ",AJ43&lt;=KKTP!$L$3,"baik dalam ",AJ43&gt;KKTP!$L$3,"sangat baik dalam ")</f>
        <v>#NAME?</v>
      </c>
      <c r="AM43" s="43" t="e">
        <f t="shared" si="4"/>
        <v>#N/A</v>
      </c>
      <c r="AN43" s="43" t="e">
        <f t="shared" si="5"/>
        <v>#N/A</v>
      </c>
      <c r="AO43" s="43" t="str">
        <f t="shared" ca="1" si="8"/>
        <v/>
      </c>
    </row>
    <row r="44" spans="2:41" ht="15" hidden="1">
      <c r="B44" s="365">
        <v>40</v>
      </c>
      <c r="C44" s="126">
        <f>IFERROR(SISWA!C47,"")</f>
        <v>0</v>
      </c>
      <c r="D44" s="63"/>
      <c r="E44" s="64"/>
      <c r="F44" s="64"/>
      <c r="G44" s="64"/>
      <c r="H44" s="64"/>
      <c r="I44" s="64"/>
      <c r="J44" s="64"/>
      <c r="K44" s="64"/>
      <c r="L44" s="64"/>
      <c r="M44" s="65"/>
      <c r="N44" s="60"/>
      <c r="O44" s="61"/>
      <c r="P44" s="61"/>
      <c r="Q44" s="61"/>
      <c r="R44" s="61"/>
      <c r="S44" s="61"/>
      <c r="T44" s="61"/>
      <c r="U44" s="61"/>
      <c r="V44" s="61"/>
      <c r="W44" s="62"/>
      <c r="X44" s="361" t="str">
        <f t="shared" si="6"/>
        <v/>
      </c>
      <c r="Y44" s="361" t="str">
        <f t="shared" si="6"/>
        <v/>
      </c>
      <c r="Z44" s="361" t="str">
        <f t="shared" si="6"/>
        <v/>
      </c>
      <c r="AA44" s="361" t="str">
        <f t="shared" si="6"/>
        <v/>
      </c>
      <c r="AB44" s="361" t="str">
        <f t="shared" si="6"/>
        <v/>
      </c>
      <c r="AC44" s="361" t="str">
        <f t="shared" si="6"/>
        <v/>
      </c>
      <c r="AD44" s="361" t="str">
        <f t="shared" si="6"/>
        <v/>
      </c>
      <c r="AE44" s="361" t="str">
        <f t="shared" si="6"/>
        <v/>
      </c>
      <c r="AF44" s="361" t="str">
        <f t="shared" si="6"/>
        <v/>
      </c>
      <c r="AG44" s="366" t="str">
        <f t="shared" si="6"/>
        <v/>
      </c>
      <c r="AH44" s="367" t="str">
        <f t="shared" si="7"/>
        <v/>
      </c>
      <c r="AI44" s="43">
        <f t="shared" si="2"/>
        <v>0</v>
      </c>
      <c r="AJ44" s="43">
        <f t="shared" si="3"/>
        <v>0</v>
      </c>
      <c r="AK44" s="43" t="e" cm="1">
        <f t="array" aca="1" ref="AK44" ca="1">_xlfn.IFS(AI44&lt;KKTP!$K$3,"perlu bimbingan dalam ",AI44&lt;=KKTP!$L$3,"baik dalam ",AI44&gt;KKTP!$L$3,"sangat baik dalam ")</f>
        <v>#NAME?</v>
      </c>
      <c r="AL44" s="43" t="e" cm="1">
        <f t="array" aca="1" ref="AL44" ca="1">_xlfn.IFS(AJ44&lt;KKTP!$K$3,"perlu bimbingan dalam ",AJ44&lt;=KKTP!$L$3,"baik dalam ",AJ44&gt;KKTP!$L$3,"sangat baik dalam ")</f>
        <v>#NAME?</v>
      </c>
      <c r="AM44" s="43" t="e">
        <f t="shared" si="4"/>
        <v>#N/A</v>
      </c>
      <c r="AN44" s="43" t="e">
        <f t="shared" si="5"/>
        <v>#N/A</v>
      </c>
      <c r="AO44" s="43" t="str">
        <f t="shared" ca="1" si="8"/>
        <v/>
      </c>
    </row>
    <row r="45" spans="2:41" ht="15" hidden="1">
      <c r="B45" s="365">
        <v>41</v>
      </c>
      <c r="C45" s="126">
        <f>IFERROR(SISWA!C48,"")</f>
        <v>0</v>
      </c>
      <c r="D45" s="63"/>
      <c r="E45" s="64"/>
      <c r="F45" s="64"/>
      <c r="G45" s="64"/>
      <c r="H45" s="64"/>
      <c r="I45" s="64"/>
      <c r="J45" s="64"/>
      <c r="K45" s="64"/>
      <c r="L45" s="64"/>
      <c r="M45" s="65"/>
      <c r="N45" s="60"/>
      <c r="O45" s="61"/>
      <c r="P45" s="61"/>
      <c r="Q45" s="61"/>
      <c r="R45" s="61"/>
      <c r="S45" s="61"/>
      <c r="T45" s="61"/>
      <c r="U45" s="61"/>
      <c r="V45" s="61"/>
      <c r="W45" s="62"/>
      <c r="X45" s="361" t="str">
        <f t="shared" ref="X45:AG54" si="9">IFERROR(AVERAGE(D45)*60%+(N45*40%),"")</f>
        <v/>
      </c>
      <c r="Y45" s="361" t="str">
        <f t="shared" si="9"/>
        <v/>
      </c>
      <c r="Z45" s="361" t="str">
        <f t="shared" si="9"/>
        <v/>
      </c>
      <c r="AA45" s="361" t="str">
        <f t="shared" si="9"/>
        <v/>
      </c>
      <c r="AB45" s="361" t="str">
        <f t="shared" si="9"/>
        <v/>
      </c>
      <c r="AC45" s="361" t="str">
        <f t="shared" si="9"/>
        <v/>
      </c>
      <c r="AD45" s="361" t="str">
        <f t="shared" si="9"/>
        <v/>
      </c>
      <c r="AE45" s="361" t="str">
        <f t="shared" si="9"/>
        <v/>
      </c>
      <c r="AF45" s="361" t="str">
        <f t="shared" si="9"/>
        <v/>
      </c>
      <c r="AG45" s="366" t="str">
        <f t="shared" si="9"/>
        <v/>
      </c>
      <c r="AH45" s="367" t="str">
        <f t="shared" si="7"/>
        <v/>
      </c>
      <c r="AI45" s="43">
        <f t="shared" si="2"/>
        <v>0</v>
      </c>
      <c r="AJ45" s="43">
        <f t="shared" si="3"/>
        <v>0</v>
      </c>
      <c r="AK45" s="43" t="e" cm="1">
        <f t="array" aca="1" ref="AK45" ca="1">_xlfn.IFS(AI45&lt;KKTP!$K$3,"perlu bimbingan dalam ",AI45&lt;=KKTP!$L$3,"baik dalam ",AI45&gt;KKTP!$L$3,"sangat baik dalam ")</f>
        <v>#NAME?</v>
      </c>
      <c r="AL45" s="43" t="e" cm="1">
        <f t="array" aca="1" ref="AL45" ca="1">_xlfn.IFS(AJ45&lt;KKTP!$K$3,"perlu bimbingan dalam ",AJ45&lt;=KKTP!$L$3,"baik dalam ",AJ45&gt;KKTP!$L$3,"sangat baik dalam ")</f>
        <v>#NAME?</v>
      </c>
      <c r="AM45" s="43" t="e">
        <f t="shared" si="4"/>
        <v>#N/A</v>
      </c>
      <c r="AN45" s="43" t="e">
        <f t="shared" si="5"/>
        <v>#N/A</v>
      </c>
      <c r="AO45" s="43" t="str">
        <f t="shared" ca="1" si="8"/>
        <v/>
      </c>
    </row>
    <row r="46" spans="2:41" ht="15" hidden="1">
      <c r="B46" s="365">
        <v>42</v>
      </c>
      <c r="C46" s="126">
        <f>IFERROR(SISWA!C49,"")</f>
        <v>0</v>
      </c>
      <c r="D46" s="63"/>
      <c r="E46" s="64"/>
      <c r="F46" s="64"/>
      <c r="G46" s="64"/>
      <c r="H46" s="64"/>
      <c r="I46" s="64"/>
      <c r="J46" s="64"/>
      <c r="K46" s="64"/>
      <c r="L46" s="64"/>
      <c r="M46" s="65"/>
      <c r="N46" s="60"/>
      <c r="O46" s="61"/>
      <c r="P46" s="61"/>
      <c r="Q46" s="61"/>
      <c r="R46" s="61"/>
      <c r="S46" s="61"/>
      <c r="T46" s="61"/>
      <c r="U46" s="61"/>
      <c r="V46" s="61"/>
      <c r="W46" s="62"/>
      <c r="X46" s="361" t="str">
        <f t="shared" si="9"/>
        <v/>
      </c>
      <c r="Y46" s="361" t="str">
        <f t="shared" si="9"/>
        <v/>
      </c>
      <c r="Z46" s="361" t="str">
        <f t="shared" si="9"/>
        <v/>
      </c>
      <c r="AA46" s="361" t="str">
        <f t="shared" si="9"/>
        <v/>
      </c>
      <c r="AB46" s="361" t="str">
        <f t="shared" si="9"/>
        <v/>
      </c>
      <c r="AC46" s="361" t="str">
        <f t="shared" si="9"/>
        <v/>
      </c>
      <c r="AD46" s="361" t="str">
        <f t="shared" si="9"/>
        <v/>
      </c>
      <c r="AE46" s="361" t="str">
        <f t="shared" si="9"/>
        <v/>
      </c>
      <c r="AF46" s="361" t="str">
        <f t="shared" si="9"/>
        <v/>
      </c>
      <c r="AG46" s="366" t="str">
        <f t="shared" si="9"/>
        <v/>
      </c>
      <c r="AH46" s="367" t="str">
        <f t="shared" si="7"/>
        <v/>
      </c>
      <c r="AI46" s="43">
        <f t="shared" si="2"/>
        <v>0</v>
      </c>
      <c r="AJ46" s="43">
        <f t="shared" si="3"/>
        <v>0</v>
      </c>
      <c r="AK46" s="43" t="e" cm="1">
        <f t="array" aca="1" ref="AK46" ca="1">_xlfn.IFS(AI46&lt;KKTP!$K$3,"perlu bimbingan dalam ",AI46&lt;=KKTP!$L$3,"baik dalam ",AI46&gt;KKTP!$L$3,"sangat baik dalam ")</f>
        <v>#NAME?</v>
      </c>
      <c r="AL46" s="43" t="e" cm="1">
        <f t="array" aca="1" ref="AL46" ca="1">_xlfn.IFS(AJ46&lt;KKTP!$K$3,"perlu bimbingan dalam ",AJ46&lt;=KKTP!$L$3,"baik dalam ",AJ46&gt;KKTP!$L$3,"sangat baik dalam ")</f>
        <v>#NAME?</v>
      </c>
      <c r="AM46" s="43" t="e">
        <f t="shared" si="4"/>
        <v>#N/A</v>
      </c>
      <c r="AN46" s="43" t="e">
        <f t="shared" si="5"/>
        <v>#N/A</v>
      </c>
      <c r="AO46" s="43" t="str">
        <f t="shared" ca="1" si="8"/>
        <v/>
      </c>
    </row>
    <row r="47" spans="2:41" ht="15" hidden="1">
      <c r="B47" s="365">
        <v>43</v>
      </c>
      <c r="C47" s="126">
        <f>IFERROR(SISWA!C50,"")</f>
        <v>0</v>
      </c>
      <c r="D47" s="63"/>
      <c r="E47" s="64"/>
      <c r="F47" s="64"/>
      <c r="G47" s="64"/>
      <c r="H47" s="64"/>
      <c r="I47" s="64"/>
      <c r="J47" s="64"/>
      <c r="K47" s="64"/>
      <c r="L47" s="64"/>
      <c r="M47" s="65"/>
      <c r="N47" s="60"/>
      <c r="O47" s="61"/>
      <c r="P47" s="61"/>
      <c r="Q47" s="61"/>
      <c r="R47" s="61"/>
      <c r="S47" s="61"/>
      <c r="T47" s="61"/>
      <c r="U47" s="61"/>
      <c r="V47" s="61"/>
      <c r="W47" s="62"/>
      <c r="X47" s="361" t="str">
        <f t="shared" si="9"/>
        <v/>
      </c>
      <c r="Y47" s="361" t="str">
        <f t="shared" si="9"/>
        <v/>
      </c>
      <c r="Z47" s="361" t="str">
        <f t="shared" si="9"/>
        <v/>
      </c>
      <c r="AA47" s="361" t="str">
        <f t="shared" si="9"/>
        <v/>
      </c>
      <c r="AB47" s="361" t="str">
        <f t="shared" si="9"/>
        <v/>
      </c>
      <c r="AC47" s="361" t="str">
        <f t="shared" si="9"/>
        <v/>
      </c>
      <c r="AD47" s="361" t="str">
        <f t="shared" si="9"/>
        <v/>
      </c>
      <c r="AE47" s="361" t="str">
        <f t="shared" si="9"/>
        <v/>
      </c>
      <c r="AF47" s="361" t="str">
        <f t="shared" si="9"/>
        <v/>
      </c>
      <c r="AG47" s="366" t="str">
        <f t="shared" si="9"/>
        <v/>
      </c>
      <c r="AH47" s="367" t="str">
        <f t="shared" si="7"/>
        <v/>
      </c>
      <c r="AI47" s="43">
        <f t="shared" si="2"/>
        <v>0</v>
      </c>
      <c r="AJ47" s="43">
        <f t="shared" si="3"/>
        <v>0</v>
      </c>
      <c r="AK47" s="43" t="e" cm="1">
        <f t="array" aca="1" ref="AK47" ca="1">_xlfn.IFS(AI47&lt;KKTP!$K$3,"perlu bimbingan dalam ",AI47&lt;=KKTP!$L$3,"baik dalam ",AI47&gt;KKTP!$L$3,"sangat baik dalam ")</f>
        <v>#NAME?</v>
      </c>
      <c r="AL47" s="43" t="e" cm="1">
        <f t="array" aca="1" ref="AL47" ca="1">_xlfn.IFS(AJ47&lt;KKTP!$K$3,"perlu bimbingan dalam ",AJ47&lt;=KKTP!$L$3,"baik dalam ",AJ47&gt;KKTP!$L$3,"sangat baik dalam ")</f>
        <v>#NAME?</v>
      </c>
      <c r="AM47" s="43" t="e">
        <f t="shared" si="4"/>
        <v>#N/A</v>
      </c>
      <c r="AN47" s="43" t="e">
        <f t="shared" si="5"/>
        <v>#N/A</v>
      </c>
      <c r="AO47" s="43" t="str">
        <f t="shared" ca="1" si="8"/>
        <v/>
      </c>
    </row>
    <row r="48" spans="2:41" ht="15" hidden="1">
      <c r="B48" s="365">
        <v>44</v>
      </c>
      <c r="C48" s="126">
        <f>IFERROR(SISWA!C51,"")</f>
        <v>0</v>
      </c>
      <c r="D48" s="63"/>
      <c r="E48" s="64"/>
      <c r="F48" s="64"/>
      <c r="G48" s="64"/>
      <c r="H48" s="64"/>
      <c r="I48" s="64"/>
      <c r="J48" s="64"/>
      <c r="K48" s="64"/>
      <c r="L48" s="64"/>
      <c r="M48" s="65"/>
      <c r="N48" s="60"/>
      <c r="O48" s="61"/>
      <c r="P48" s="61"/>
      <c r="Q48" s="61"/>
      <c r="R48" s="61"/>
      <c r="S48" s="61"/>
      <c r="T48" s="61"/>
      <c r="U48" s="61"/>
      <c r="V48" s="61"/>
      <c r="W48" s="62"/>
      <c r="X48" s="361" t="str">
        <f t="shared" si="9"/>
        <v/>
      </c>
      <c r="Y48" s="361" t="str">
        <f t="shared" si="9"/>
        <v/>
      </c>
      <c r="Z48" s="361" t="str">
        <f t="shared" si="9"/>
        <v/>
      </c>
      <c r="AA48" s="361" t="str">
        <f t="shared" si="9"/>
        <v/>
      </c>
      <c r="AB48" s="361" t="str">
        <f t="shared" si="9"/>
        <v/>
      </c>
      <c r="AC48" s="361" t="str">
        <f t="shared" si="9"/>
        <v/>
      </c>
      <c r="AD48" s="361" t="str">
        <f t="shared" si="9"/>
        <v/>
      </c>
      <c r="AE48" s="361" t="str">
        <f t="shared" si="9"/>
        <v/>
      </c>
      <c r="AF48" s="361" t="str">
        <f t="shared" si="9"/>
        <v/>
      </c>
      <c r="AG48" s="366" t="str">
        <f t="shared" si="9"/>
        <v/>
      </c>
      <c r="AH48" s="367" t="str">
        <f t="shared" si="7"/>
        <v/>
      </c>
      <c r="AI48" s="43">
        <f t="shared" si="2"/>
        <v>0</v>
      </c>
      <c r="AJ48" s="43">
        <f t="shared" si="3"/>
        <v>0</v>
      </c>
      <c r="AK48" s="43" t="e" cm="1">
        <f t="array" aca="1" ref="AK48" ca="1">_xlfn.IFS(AI48&lt;KKTP!$K$3,"perlu bimbingan dalam ",AI48&lt;=KKTP!$L$3,"baik dalam ",AI48&gt;KKTP!$L$3,"sangat baik dalam ")</f>
        <v>#NAME?</v>
      </c>
      <c r="AL48" s="43" t="e" cm="1">
        <f t="array" aca="1" ref="AL48" ca="1">_xlfn.IFS(AJ48&lt;KKTP!$K$3,"perlu bimbingan dalam ",AJ48&lt;=KKTP!$L$3,"baik dalam ",AJ48&gt;KKTP!$L$3,"sangat baik dalam ")</f>
        <v>#NAME?</v>
      </c>
      <c r="AM48" s="43" t="e">
        <f t="shared" si="4"/>
        <v>#N/A</v>
      </c>
      <c r="AN48" s="43" t="e">
        <f t="shared" si="5"/>
        <v>#N/A</v>
      </c>
      <c r="AO48" s="43" t="str">
        <f t="shared" ca="1" si="8"/>
        <v/>
      </c>
    </row>
    <row r="49" spans="2:41" ht="15" hidden="1">
      <c r="B49" s="365">
        <v>45</v>
      </c>
      <c r="C49" s="126">
        <f>IFERROR(SISWA!C52,"")</f>
        <v>0</v>
      </c>
      <c r="D49" s="63"/>
      <c r="E49" s="64"/>
      <c r="F49" s="64"/>
      <c r="G49" s="64"/>
      <c r="H49" s="64"/>
      <c r="I49" s="64"/>
      <c r="J49" s="64"/>
      <c r="K49" s="64"/>
      <c r="L49" s="64"/>
      <c r="M49" s="65"/>
      <c r="N49" s="60"/>
      <c r="O49" s="61"/>
      <c r="P49" s="61"/>
      <c r="Q49" s="61"/>
      <c r="R49" s="61"/>
      <c r="S49" s="61"/>
      <c r="T49" s="61"/>
      <c r="U49" s="61"/>
      <c r="V49" s="61"/>
      <c r="W49" s="62"/>
      <c r="X49" s="361" t="str">
        <f t="shared" si="9"/>
        <v/>
      </c>
      <c r="Y49" s="361" t="str">
        <f t="shared" si="9"/>
        <v/>
      </c>
      <c r="Z49" s="361" t="str">
        <f t="shared" si="9"/>
        <v/>
      </c>
      <c r="AA49" s="361" t="str">
        <f t="shared" si="9"/>
        <v/>
      </c>
      <c r="AB49" s="361" t="str">
        <f t="shared" si="9"/>
        <v/>
      </c>
      <c r="AC49" s="361" t="str">
        <f t="shared" si="9"/>
        <v/>
      </c>
      <c r="AD49" s="361" t="str">
        <f t="shared" si="9"/>
        <v/>
      </c>
      <c r="AE49" s="361" t="str">
        <f t="shared" si="9"/>
        <v/>
      </c>
      <c r="AF49" s="361" t="str">
        <f t="shared" si="9"/>
        <v/>
      </c>
      <c r="AG49" s="366" t="str">
        <f t="shared" si="9"/>
        <v/>
      </c>
      <c r="AH49" s="367" t="str">
        <f t="shared" si="7"/>
        <v/>
      </c>
      <c r="AI49" s="43">
        <f t="shared" si="2"/>
        <v>0</v>
      </c>
      <c r="AJ49" s="43">
        <f t="shared" si="3"/>
        <v>0</v>
      </c>
      <c r="AK49" s="43" t="e" cm="1">
        <f t="array" aca="1" ref="AK49" ca="1">_xlfn.IFS(AI49&lt;KKTP!$K$3,"perlu bimbingan dalam ",AI49&lt;=KKTP!$L$3,"baik dalam ",AI49&gt;KKTP!$L$3,"sangat baik dalam ")</f>
        <v>#NAME?</v>
      </c>
      <c r="AL49" s="43" t="e" cm="1">
        <f t="array" aca="1" ref="AL49" ca="1">_xlfn.IFS(AJ49&lt;KKTP!$K$3,"perlu bimbingan dalam ",AJ49&lt;=KKTP!$L$3,"baik dalam ",AJ49&gt;KKTP!$L$3,"sangat baik dalam ")</f>
        <v>#NAME?</v>
      </c>
      <c r="AM49" s="43" t="e">
        <f t="shared" si="4"/>
        <v>#N/A</v>
      </c>
      <c r="AN49" s="43" t="e">
        <f t="shared" si="5"/>
        <v>#N/A</v>
      </c>
      <c r="AO49" s="43" t="str">
        <f t="shared" ca="1" si="8"/>
        <v/>
      </c>
    </row>
    <row r="50" spans="2:41" ht="15" hidden="1">
      <c r="B50" s="365">
        <v>46</v>
      </c>
      <c r="C50" s="126">
        <f>IFERROR(SISWA!C53,"")</f>
        <v>0</v>
      </c>
      <c r="D50" s="63"/>
      <c r="E50" s="64"/>
      <c r="F50" s="64"/>
      <c r="G50" s="64"/>
      <c r="H50" s="64"/>
      <c r="I50" s="64"/>
      <c r="J50" s="64"/>
      <c r="K50" s="64"/>
      <c r="L50" s="64"/>
      <c r="M50" s="65"/>
      <c r="N50" s="60"/>
      <c r="O50" s="61"/>
      <c r="P50" s="61"/>
      <c r="Q50" s="61"/>
      <c r="R50" s="61"/>
      <c r="S50" s="61"/>
      <c r="T50" s="61"/>
      <c r="U50" s="61"/>
      <c r="V50" s="61"/>
      <c r="W50" s="62"/>
      <c r="X50" s="361" t="str">
        <f t="shared" si="9"/>
        <v/>
      </c>
      <c r="Y50" s="361" t="str">
        <f t="shared" si="9"/>
        <v/>
      </c>
      <c r="Z50" s="361" t="str">
        <f t="shared" si="9"/>
        <v/>
      </c>
      <c r="AA50" s="361" t="str">
        <f t="shared" si="9"/>
        <v/>
      </c>
      <c r="AB50" s="361" t="str">
        <f t="shared" si="9"/>
        <v/>
      </c>
      <c r="AC50" s="361" t="str">
        <f t="shared" si="9"/>
        <v/>
      </c>
      <c r="AD50" s="361" t="str">
        <f t="shared" si="9"/>
        <v/>
      </c>
      <c r="AE50" s="361" t="str">
        <f t="shared" si="9"/>
        <v/>
      </c>
      <c r="AF50" s="361" t="str">
        <f t="shared" si="9"/>
        <v/>
      </c>
      <c r="AG50" s="366" t="str">
        <f t="shared" si="9"/>
        <v/>
      </c>
      <c r="AH50" s="367" t="str">
        <f t="shared" si="7"/>
        <v/>
      </c>
      <c r="AI50" s="43">
        <f t="shared" si="2"/>
        <v>0</v>
      </c>
      <c r="AJ50" s="43">
        <f t="shared" si="3"/>
        <v>0</v>
      </c>
      <c r="AK50" s="43" t="e" cm="1">
        <f t="array" aca="1" ref="AK50" ca="1">_xlfn.IFS(AI50&lt;KKTP!$K$3,"perlu bimbingan dalam ",AI50&lt;=KKTP!$L$3,"baik dalam ",AI50&gt;KKTP!$L$3,"sangat baik dalam ")</f>
        <v>#NAME?</v>
      </c>
      <c r="AL50" s="43" t="e" cm="1">
        <f t="array" aca="1" ref="AL50" ca="1">_xlfn.IFS(AJ50&lt;KKTP!$K$3,"perlu bimbingan dalam ",AJ50&lt;=KKTP!$L$3,"baik dalam ",AJ50&gt;KKTP!$L$3,"sangat baik dalam ")</f>
        <v>#NAME?</v>
      </c>
      <c r="AM50" s="43" t="e">
        <f t="shared" si="4"/>
        <v>#N/A</v>
      </c>
      <c r="AN50" s="43" t="e">
        <f t="shared" si="5"/>
        <v>#N/A</v>
      </c>
      <c r="AO50" s="43" t="str">
        <f t="shared" ca="1" si="8"/>
        <v/>
      </c>
    </row>
    <row r="51" spans="2:41" ht="15" hidden="1">
      <c r="B51" s="365">
        <v>47</v>
      </c>
      <c r="C51" s="126">
        <f>IFERROR(SISWA!C54,"")</f>
        <v>0</v>
      </c>
      <c r="D51" s="63"/>
      <c r="E51" s="64"/>
      <c r="F51" s="64"/>
      <c r="G51" s="64"/>
      <c r="H51" s="64"/>
      <c r="I51" s="64"/>
      <c r="J51" s="64"/>
      <c r="K51" s="64"/>
      <c r="L51" s="64"/>
      <c r="M51" s="65"/>
      <c r="N51" s="60"/>
      <c r="O51" s="61"/>
      <c r="P51" s="61"/>
      <c r="Q51" s="61"/>
      <c r="R51" s="61"/>
      <c r="S51" s="61"/>
      <c r="T51" s="61"/>
      <c r="U51" s="61"/>
      <c r="V51" s="61"/>
      <c r="W51" s="62"/>
      <c r="X51" s="361" t="str">
        <f t="shared" si="9"/>
        <v/>
      </c>
      <c r="Y51" s="361" t="str">
        <f t="shared" si="9"/>
        <v/>
      </c>
      <c r="Z51" s="361" t="str">
        <f t="shared" si="9"/>
        <v/>
      </c>
      <c r="AA51" s="361" t="str">
        <f t="shared" si="9"/>
        <v/>
      </c>
      <c r="AB51" s="361" t="str">
        <f t="shared" si="9"/>
        <v/>
      </c>
      <c r="AC51" s="361" t="str">
        <f t="shared" si="9"/>
        <v/>
      </c>
      <c r="AD51" s="361" t="str">
        <f t="shared" si="9"/>
        <v/>
      </c>
      <c r="AE51" s="361" t="str">
        <f t="shared" si="9"/>
        <v/>
      </c>
      <c r="AF51" s="361" t="str">
        <f t="shared" si="9"/>
        <v/>
      </c>
      <c r="AG51" s="366" t="str">
        <f t="shared" si="9"/>
        <v/>
      </c>
      <c r="AH51" s="367" t="str">
        <f t="shared" si="7"/>
        <v/>
      </c>
      <c r="AI51" s="43">
        <f t="shared" si="2"/>
        <v>0</v>
      </c>
      <c r="AJ51" s="43">
        <f t="shared" si="3"/>
        <v>0</v>
      </c>
      <c r="AK51" s="43" t="e" cm="1">
        <f t="array" aca="1" ref="AK51" ca="1">_xlfn.IFS(AI51&lt;KKTP!$K$3,"perlu bimbingan dalam ",AI51&lt;=KKTP!$L$3,"baik dalam ",AI51&gt;KKTP!$L$3,"sangat baik dalam ")</f>
        <v>#NAME?</v>
      </c>
      <c r="AL51" s="43" t="e" cm="1">
        <f t="array" aca="1" ref="AL51" ca="1">_xlfn.IFS(AJ51&lt;KKTP!$K$3,"perlu bimbingan dalam ",AJ51&lt;=KKTP!$L$3,"baik dalam ",AJ51&gt;KKTP!$L$3,"sangat baik dalam ")</f>
        <v>#NAME?</v>
      </c>
      <c r="AM51" s="43" t="e">
        <f t="shared" si="4"/>
        <v>#N/A</v>
      </c>
      <c r="AN51" s="43" t="e">
        <f t="shared" si="5"/>
        <v>#N/A</v>
      </c>
      <c r="AO51" s="43" t="str">
        <f t="shared" ca="1" si="8"/>
        <v/>
      </c>
    </row>
    <row r="52" spans="2:41" ht="15" hidden="1">
      <c r="B52" s="365">
        <v>48</v>
      </c>
      <c r="C52" s="126">
        <f>IFERROR(SISWA!C55,"")</f>
        <v>0</v>
      </c>
      <c r="D52" s="63"/>
      <c r="E52" s="64"/>
      <c r="F52" s="64"/>
      <c r="G52" s="64"/>
      <c r="H52" s="64"/>
      <c r="I52" s="64"/>
      <c r="J52" s="64"/>
      <c r="K52" s="64"/>
      <c r="L52" s="64"/>
      <c r="M52" s="65"/>
      <c r="N52" s="60"/>
      <c r="O52" s="61"/>
      <c r="P52" s="61"/>
      <c r="Q52" s="61"/>
      <c r="R52" s="61"/>
      <c r="S52" s="61"/>
      <c r="T52" s="61"/>
      <c r="U52" s="61"/>
      <c r="V52" s="61"/>
      <c r="W52" s="62"/>
      <c r="X52" s="361" t="str">
        <f t="shared" si="9"/>
        <v/>
      </c>
      <c r="Y52" s="361" t="str">
        <f t="shared" si="9"/>
        <v/>
      </c>
      <c r="Z52" s="361" t="str">
        <f t="shared" si="9"/>
        <v/>
      </c>
      <c r="AA52" s="361" t="str">
        <f t="shared" si="9"/>
        <v/>
      </c>
      <c r="AB52" s="361" t="str">
        <f t="shared" si="9"/>
        <v/>
      </c>
      <c r="AC52" s="361" t="str">
        <f t="shared" si="9"/>
        <v/>
      </c>
      <c r="AD52" s="361" t="str">
        <f t="shared" si="9"/>
        <v/>
      </c>
      <c r="AE52" s="361" t="str">
        <f t="shared" si="9"/>
        <v/>
      </c>
      <c r="AF52" s="361" t="str">
        <f t="shared" si="9"/>
        <v/>
      </c>
      <c r="AG52" s="366" t="str">
        <f t="shared" si="9"/>
        <v/>
      </c>
      <c r="AH52" s="367" t="str">
        <f t="shared" si="7"/>
        <v/>
      </c>
      <c r="AI52" s="43">
        <f t="shared" si="2"/>
        <v>0</v>
      </c>
      <c r="AJ52" s="43">
        <f t="shared" si="3"/>
        <v>0</v>
      </c>
      <c r="AK52" s="43" t="e" cm="1">
        <f t="array" aca="1" ref="AK52" ca="1">_xlfn.IFS(AI52&lt;KKTP!$K$3,"perlu bimbingan dalam ",AI52&lt;=KKTP!$L$3,"baik dalam ",AI52&gt;KKTP!$L$3,"sangat baik dalam ")</f>
        <v>#NAME?</v>
      </c>
      <c r="AL52" s="43" t="e" cm="1">
        <f t="array" aca="1" ref="AL52" ca="1">_xlfn.IFS(AJ52&lt;KKTP!$K$3,"perlu bimbingan dalam ",AJ52&lt;=KKTP!$L$3,"baik dalam ",AJ52&gt;KKTP!$L$3,"sangat baik dalam ")</f>
        <v>#NAME?</v>
      </c>
      <c r="AM52" s="43" t="e">
        <f t="shared" si="4"/>
        <v>#N/A</v>
      </c>
      <c r="AN52" s="43" t="e">
        <f t="shared" si="5"/>
        <v>#N/A</v>
      </c>
      <c r="AO52" s="43" t="str">
        <f t="shared" ca="1" si="8"/>
        <v/>
      </c>
    </row>
    <row r="53" spans="2:41" ht="15" hidden="1">
      <c r="B53" s="365">
        <v>49</v>
      </c>
      <c r="C53" s="126">
        <f>IFERROR(SISWA!C56,"")</f>
        <v>0</v>
      </c>
      <c r="D53" s="63"/>
      <c r="E53" s="64"/>
      <c r="F53" s="64"/>
      <c r="G53" s="64"/>
      <c r="H53" s="64"/>
      <c r="I53" s="64"/>
      <c r="J53" s="64"/>
      <c r="K53" s="64"/>
      <c r="L53" s="64"/>
      <c r="M53" s="65"/>
      <c r="N53" s="60"/>
      <c r="O53" s="61"/>
      <c r="P53" s="61"/>
      <c r="Q53" s="61"/>
      <c r="R53" s="61"/>
      <c r="S53" s="61"/>
      <c r="T53" s="61"/>
      <c r="U53" s="61"/>
      <c r="V53" s="61"/>
      <c r="W53" s="62"/>
      <c r="X53" s="361" t="str">
        <f t="shared" si="9"/>
        <v/>
      </c>
      <c r="Y53" s="361" t="str">
        <f t="shared" si="9"/>
        <v/>
      </c>
      <c r="Z53" s="361" t="str">
        <f t="shared" si="9"/>
        <v/>
      </c>
      <c r="AA53" s="361" t="str">
        <f t="shared" si="9"/>
        <v/>
      </c>
      <c r="AB53" s="361" t="str">
        <f t="shared" si="9"/>
        <v/>
      </c>
      <c r="AC53" s="361" t="str">
        <f t="shared" si="9"/>
        <v/>
      </c>
      <c r="AD53" s="361" t="str">
        <f t="shared" si="9"/>
        <v/>
      </c>
      <c r="AE53" s="361" t="str">
        <f t="shared" si="9"/>
        <v/>
      </c>
      <c r="AF53" s="361" t="str">
        <f t="shared" si="9"/>
        <v/>
      </c>
      <c r="AG53" s="366" t="str">
        <f t="shared" si="9"/>
        <v/>
      </c>
      <c r="AH53" s="367" t="str">
        <f t="shared" si="7"/>
        <v/>
      </c>
      <c r="AI53" s="43">
        <f t="shared" si="2"/>
        <v>0</v>
      </c>
      <c r="AJ53" s="43">
        <f t="shared" si="3"/>
        <v>0</v>
      </c>
      <c r="AK53" s="43" t="e" cm="1">
        <f t="array" aca="1" ref="AK53" ca="1">_xlfn.IFS(AI53&lt;KKTP!$K$3,"perlu bimbingan dalam ",AI53&lt;=KKTP!$L$3,"baik dalam ",AI53&gt;KKTP!$L$3,"sangat baik dalam ")</f>
        <v>#NAME?</v>
      </c>
      <c r="AL53" s="43" t="e" cm="1">
        <f t="array" aca="1" ref="AL53" ca="1">_xlfn.IFS(AJ53&lt;KKTP!$K$3,"perlu bimbingan dalam ",AJ53&lt;=KKTP!$L$3,"baik dalam ",AJ53&gt;KKTP!$L$3,"sangat baik dalam ")</f>
        <v>#NAME?</v>
      </c>
      <c r="AM53" s="43" t="e">
        <f t="shared" si="4"/>
        <v>#N/A</v>
      </c>
      <c r="AN53" s="43" t="e">
        <f t="shared" si="5"/>
        <v>#N/A</v>
      </c>
      <c r="AO53" s="43" t="str">
        <f t="shared" ca="1" si="8"/>
        <v/>
      </c>
    </row>
    <row r="54" spans="2:41" ht="15.75" hidden="1" thickBot="1">
      <c r="B54" s="368">
        <v>50</v>
      </c>
      <c r="C54" s="126">
        <f>IFERROR(SISWA!C57,"")</f>
        <v>0</v>
      </c>
      <c r="D54" s="71"/>
      <c r="E54" s="72"/>
      <c r="F54" s="72"/>
      <c r="G54" s="72"/>
      <c r="H54" s="72"/>
      <c r="I54" s="72"/>
      <c r="J54" s="72"/>
      <c r="K54" s="72"/>
      <c r="L54" s="72"/>
      <c r="M54" s="73"/>
      <c r="N54" s="68"/>
      <c r="O54" s="69"/>
      <c r="P54" s="69"/>
      <c r="Q54" s="69"/>
      <c r="R54" s="69"/>
      <c r="S54" s="69"/>
      <c r="T54" s="69"/>
      <c r="U54" s="69"/>
      <c r="V54" s="69"/>
      <c r="W54" s="70"/>
      <c r="X54" s="369" t="str">
        <f t="shared" si="9"/>
        <v/>
      </c>
      <c r="Y54" s="369" t="str">
        <f t="shared" si="9"/>
        <v/>
      </c>
      <c r="Z54" s="369" t="str">
        <f t="shared" si="9"/>
        <v/>
      </c>
      <c r="AA54" s="369" t="str">
        <f t="shared" si="9"/>
        <v/>
      </c>
      <c r="AB54" s="369" t="str">
        <f t="shared" si="9"/>
        <v/>
      </c>
      <c r="AC54" s="369" t="str">
        <f t="shared" si="9"/>
        <v/>
      </c>
      <c r="AD54" s="369" t="str">
        <f t="shared" si="9"/>
        <v/>
      </c>
      <c r="AE54" s="369" t="str">
        <f t="shared" si="9"/>
        <v/>
      </c>
      <c r="AF54" s="369" t="str">
        <f t="shared" si="9"/>
        <v/>
      </c>
      <c r="AG54" s="370" t="str">
        <f t="shared" si="9"/>
        <v/>
      </c>
      <c r="AH54" s="367" t="str">
        <f t="shared" si="7"/>
        <v/>
      </c>
      <c r="AI54" s="43">
        <f t="shared" si="2"/>
        <v>0</v>
      </c>
      <c r="AJ54" s="43">
        <f t="shared" si="3"/>
        <v>0</v>
      </c>
      <c r="AK54" s="43" t="e" cm="1">
        <f t="array" aca="1" ref="AK54" ca="1">_xlfn.IFS(AI54&lt;KKTP!$K$3,"perlu bimbingan dalam ",AI54&lt;=KKTP!$L$3,"baik dalam ",AI54&gt;KKTP!$L$3,"sangat baik dalam ")</f>
        <v>#NAME?</v>
      </c>
      <c r="AL54" s="43" t="e" cm="1">
        <f t="array" aca="1" ref="AL54" ca="1">_xlfn.IFS(AJ54&lt;KKTP!$K$3,"perlu bimbingan dalam ",AJ54&lt;=KKTP!$L$3,"baik dalam ",AJ54&gt;KKTP!$L$3,"sangat baik dalam ")</f>
        <v>#NAME?</v>
      </c>
      <c r="AM54" s="43" t="e">
        <f t="shared" si="4"/>
        <v>#N/A</v>
      </c>
      <c r="AN54" s="43" t="e">
        <f t="shared" si="5"/>
        <v>#N/A</v>
      </c>
      <c r="AO54" s="43" t="str">
        <f t="shared" ca="1" si="8"/>
        <v/>
      </c>
    </row>
    <row r="55" spans="2:41" ht="15.75" thickBot="1">
      <c r="B55" s="553" t="s">
        <v>58</v>
      </c>
      <c r="C55" s="554"/>
      <c r="D55" s="371">
        <f t="shared" ref="D55:W55" si="10">IFERROR(AVERAGE(D5:D54),0)</f>
        <v>79.571428571428569</v>
      </c>
      <c r="E55" s="372">
        <f t="shared" si="10"/>
        <v>78.357142857142861</v>
      </c>
      <c r="F55" s="372">
        <f t="shared" si="10"/>
        <v>0</v>
      </c>
      <c r="G55" s="372">
        <f t="shared" si="10"/>
        <v>0</v>
      </c>
      <c r="H55" s="372">
        <f t="shared" si="10"/>
        <v>0</v>
      </c>
      <c r="I55" s="372">
        <f t="shared" si="10"/>
        <v>0</v>
      </c>
      <c r="J55" s="372">
        <f t="shared" si="10"/>
        <v>0</v>
      </c>
      <c r="K55" s="372">
        <f t="shared" si="10"/>
        <v>0</v>
      </c>
      <c r="L55" s="372">
        <f t="shared" si="10"/>
        <v>0</v>
      </c>
      <c r="M55" s="372">
        <f t="shared" si="10"/>
        <v>0</v>
      </c>
      <c r="N55" s="373">
        <f t="shared" si="10"/>
        <v>71.071428571428569</v>
      </c>
      <c r="O55" s="372">
        <f t="shared" si="10"/>
        <v>66.785714285714292</v>
      </c>
      <c r="P55" s="372">
        <f t="shared" si="10"/>
        <v>0</v>
      </c>
      <c r="Q55" s="372">
        <f t="shared" si="10"/>
        <v>0</v>
      </c>
      <c r="R55" s="372">
        <f t="shared" si="10"/>
        <v>0</v>
      </c>
      <c r="S55" s="372">
        <f t="shared" si="10"/>
        <v>0</v>
      </c>
      <c r="T55" s="372">
        <f t="shared" si="10"/>
        <v>0</v>
      </c>
      <c r="U55" s="372">
        <f t="shared" si="10"/>
        <v>0</v>
      </c>
      <c r="V55" s="372">
        <f t="shared" si="10"/>
        <v>0</v>
      </c>
      <c r="W55" s="372">
        <f t="shared" si="10"/>
        <v>0</v>
      </c>
      <c r="X55" s="374">
        <f>IFERROR(AVERAGE(X5:X54),"")</f>
        <v>76.171428571428578</v>
      </c>
      <c r="Y55" s="374">
        <f t="shared" ref="Y55:AG55" si="11">IFERROR(AVERAGE(Y5:Y54),"")</f>
        <v>73.728571428571414</v>
      </c>
      <c r="Z55" s="374" t="str">
        <f t="shared" si="11"/>
        <v/>
      </c>
      <c r="AA55" s="374" t="str">
        <f t="shared" si="11"/>
        <v/>
      </c>
      <c r="AB55" s="374" t="str">
        <f t="shared" si="11"/>
        <v/>
      </c>
      <c r="AC55" s="374" t="str">
        <f t="shared" si="11"/>
        <v/>
      </c>
      <c r="AD55" s="374" t="str">
        <f t="shared" si="11"/>
        <v/>
      </c>
      <c r="AE55" s="374" t="str">
        <f t="shared" si="11"/>
        <v/>
      </c>
      <c r="AF55" s="374" t="str">
        <f t="shared" si="11"/>
        <v/>
      </c>
      <c r="AG55" s="374" t="str">
        <f t="shared" si="11"/>
        <v/>
      </c>
      <c r="AH55" s="367">
        <f>IFERROR(AVERAGE(AH5:AH54),"")</f>
        <v>74.95</v>
      </c>
    </row>
  </sheetData>
  <sheetProtection selectLockedCells="1"/>
  <mergeCells count="7">
    <mergeCell ref="B55:C55"/>
    <mergeCell ref="AH1:AH3"/>
    <mergeCell ref="B1:B3"/>
    <mergeCell ref="C1:C3"/>
    <mergeCell ref="D1:M2"/>
    <mergeCell ref="N1:W2"/>
    <mergeCell ref="X1:AG2"/>
  </mergeCells>
  <conditionalFormatting sqref="AH1 D3:AG3 B1:D1 N1 X1 B4:AH4">
    <cfRule type="notContainsBlanks" dxfId="98" priority="4">
      <formula>LEN(TRIM(B1))&gt;0</formula>
    </cfRule>
  </conditionalFormatting>
  <conditionalFormatting sqref="D5:AG54">
    <cfRule type="cellIs" dxfId="97" priority="2" operator="greaterThanOrEqual">
      <formula>90</formula>
    </cfRule>
  </conditionalFormatting>
  <conditionalFormatting sqref="C5:C54">
    <cfRule type="cellIs" dxfId="96" priority="1" operator="equal">
      <formula>0</formula>
    </cfRule>
  </conditionalFormatting>
  <hyperlinks>
    <hyperlink ref="A6" location="AGM!A1" display="Pendidikan Agama dan BP"/>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8" operator="lessThan" id="{9B1D8E68-3665-4D54-81E6-180957BD5B33}">
            <xm:f>KKTP!$K$3</xm:f>
            <x14:dxf>
              <font>
                <b/>
                <i val="0"/>
                <color rgb="FFFF0000"/>
              </font>
              <fill>
                <patternFill>
                  <bgColor theme="0"/>
                </patternFill>
              </fill>
            </x14:dxf>
          </x14:cfRule>
          <xm:sqref>D6:W54 X6:AG55 D5:AG5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O55"/>
  <sheetViews>
    <sheetView zoomScaleNormal="100" workbookViewId="0">
      <pane xSplit="3" ySplit="4" topLeftCell="D5" activePane="bottomRight" state="frozen"/>
      <selection pane="topRight" activeCell="D1" sqref="D1"/>
      <selection pane="bottomLeft" activeCell="A5" sqref="A5"/>
      <selection pane="bottomRight" activeCell="A15" sqref="A15"/>
    </sheetView>
  </sheetViews>
  <sheetFormatPr defaultColWidth="0" defaultRowHeight="14.25" zeroHeight="1"/>
  <cols>
    <col min="1" max="1" width="30.85546875" style="57" customWidth="1"/>
    <col min="2" max="2" width="5.85546875" style="56" customWidth="1"/>
    <col min="3" max="3" width="31.42578125" style="56" customWidth="1"/>
    <col min="4" max="7" width="4.140625" style="56" customWidth="1"/>
    <col min="8" max="13" width="4.140625" style="56" hidden="1" customWidth="1"/>
    <col min="14" max="17" width="4.140625" style="56" customWidth="1"/>
    <col min="18" max="23" width="4.140625" style="56" hidden="1" customWidth="1"/>
    <col min="24" max="27" width="5.85546875" style="56" customWidth="1"/>
    <col min="28" max="28" width="5.85546875" style="56" hidden="1"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VLOOKUP($B$4,TP_BIN,12,FALSE)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VLOOKUP($B$4,TP_BIN,2,FALSE)</f>
        <v>#NAME?</v>
      </c>
      <c r="Y4" s="197" t="e">
        <f ca="1">VLOOKUP($B$4,TP_BIN,3,FALSE)</f>
        <v>#NAME?</v>
      </c>
      <c r="Z4" s="197" t="e">
        <f ca="1">VLOOKUP($B$4,TP_BIN,4,FALSE)</f>
        <v>#NAME?</v>
      </c>
      <c r="AA4" s="197" t="e">
        <f ca="1">VLOOKUP($B$4,TP_BIN,5,FALSE)</f>
        <v>#NAME?</v>
      </c>
      <c r="AB4" s="197" t="e">
        <f ca="1">VLOOKUP($B$4,TP_BIN,6,FALSE)</f>
        <v>#NAME?</v>
      </c>
      <c r="AC4" s="197" t="e">
        <f ca="1">VLOOKUP($B$4,TP_BIN,7,FALSE)</f>
        <v>#NAME?</v>
      </c>
      <c r="AD4" s="197" t="e">
        <f ca="1">VLOOKUP($B$4,TP_BIN,8,FALSE)</f>
        <v>#NAME?</v>
      </c>
      <c r="AE4" s="197" t="e">
        <f ca="1">VLOOKUP($B$4,TP_BIN,9,FALSE)</f>
        <v>#NAME?</v>
      </c>
      <c r="AF4" s="197" t="e">
        <f ca="1">VLOOKUP($B$4,TP_BIN,10,FALSE)</f>
        <v>#NAME?</v>
      </c>
      <c r="AG4" s="197" t="e">
        <f ca="1">VLOOKUP($B$4,TP_BIN,11,FALSE)</f>
        <v>#NAME?</v>
      </c>
      <c r="AH4" s="548"/>
      <c r="AI4" s="56" t="s">
        <v>230</v>
      </c>
      <c r="AJ4" s="56" t="s">
        <v>231</v>
      </c>
      <c r="AK4" s="56" t="s">
        <v>234</v>
      </c>
      <c r="AL4" s="56" t="s">
        <v>235</v>
      </c>
      <c r="AM4" s="56" t="s">
        <v>232</v>
      </c>
      <c r="AN4" s="56" t="s">
        <v>233</v>
      </c>
      <c r="AO4" s="56" t="s">
        <v>236</v>
      </c>
    </row>
    <row r="5" spans="1:41" ht="15">
      <c r="B5" s="188">
        <v>1</v>
      </c>
      <c r="C5" s="126" t="str">
        <f>IFERROR(SISWA!C8,"")</f>
        <v>AFIF</v>
      </c>
      <c r="D5" s="189">
        <v>80</v>
      </c>
      <c r="E5" s="190">
        <v>75</v>
      </c>
      <c r="F5" s="190">
        <v>84</v>
      </c>
      <c r="G5" s="190">
        <v>80</v>
      </c>
      <c r="H5" s="190"/>
      <c r="I5" s="190"/>
      <c r="J5" s="190"/>
      <c r="K5" s="190"/>
      <c r="L5" s="190"/>
      <c r="M5" s="191"/>
      <c r="N5" s="192">
        <v>76</v>
      </c>
      <c r="O5" s="193">
        <v>43</v>
      </c>
      <c r="P5" s="193">
        <v>84</v>
      </c>
      <c r="Q5" s="193">
        <v>84</v>
      </c>
      <c r="R5" s="193"/>
      <c r="S5" s="193"/>
      <c r="T5" s="193"/>
      <c r="U5" s="193"/>
      <c r="V5" s="193"/>
      <c r="W5" s="194"/>
      <c r="X5" s="192">
        <f>IFERROR(AVERAGE(D5)*60%+(N5*40%),"")</f>
        <v>78.400000000000006</v>
      </c>
      <c r="Y5" s="192">
        <f t="shared" ref="Y5:AG20" si="0">IFERROR(AVERAGE(E5)*60%+(O5*40%),"")</f>
        <v>62.2</v>
      </c>
      <c r="Z5" s="192">
        <f t="shared" si="0"/>
        <v>84</v>
      </c>
      <c r="AA5" s="192">
        <f t="shared" si="0"/>
        <v>81.599999999999994</v>
      </c>
      <c r="AB5" s="192" t="str">
        <f t="shared" si="0"/>
        <v/>
      </c>
      <c r="AC5" s="192" t="str">
        <f t="shared" si="0"/>
        <v/>
      </c>
      <c r="AD5" s="192" t="str">
        <f t="shared" si="0"/>
        <v/>
      </c>
      <c r="AE5" s="192" t="str">
        <f t="shared" si="0"/>
        <v/>
      </c>
      <c r="AF5" s="192" t="str">
        <f t="shared" si="0"/>
        <v/>
      </c>
      <c r="AG5" s="195" t="str">
        <f t="shared" si="0"/>
        <v/>
      </c>
      <c r="AH5" s="196">
        <f t="shared" ref="AH5:AH54" si="1">IFERROR(AVERAGE(X5:AG5),"")</f>
        <v>76.550000000000011</v>
      </c>
      <c r="AI5" s="56">
        <f t="shared" ref="AI5:AI54" si="2">MAX(X5:AG5)</f>
        <v>84</v>
      </c>
      <c r="AJ5" s="56">
        <f t="shared" ref="AJ5:AJ54" si="3">MIN(X5:AG5)</f>
        <v>62.2</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ca="1" si="4">INDEX($X$4:$AG$4, MATCH(AI5, X5:AG5, 0))</f>
        <v>#NAME?</v>
      </c>
      <c r="AN5" s="56" t="e">
        <f t="shared" ref="AN5:AN54" ca="1" si="5">INDEX($X$4:$AG$4, MATCH(AJ5, X5:AG5, 0))</f>
        <v>#NAME?</v>
      </c>
      <c r="AO5" s="56" t="str">
        <f ca="1">IFERROR(CONCATENATE("Ananda ",C5," ",AK5,AM5," serta ",AL5,AN5),"")</f>
        <v/>
      </c>
    </row>
    <row r="6" spans="1:41" ht="15">
      <c r="A6" s="237" t="s">
        <v>354</v>
      </c>
      <c r="B6" s="59">
        <v>2</v>
      </c>
      <c r="C6" s="126" t="str">
        <f>IFERROR(SISWA!C9,"")</f>
        <v>BIMA</v>
      </c>
      <c r="D6" s="63">
        <v>70</v>
      </c>
      <c r="E6" s="64">
        <v>70</v>
      </c>
      <c r="F6" s="64">
        <v>70</v>
      </c>
      <c r="G6" s="64">
        <v>80</v>
      </c>
      <c r="H6" s="64"/>
      <c r="I6" s="64"/>
      <c r="J6" s="64"/>
      <c r="K6" s="64"/>
      <c r="L6" s="64"/>
      <c r="M6" s="65"/>
      <c r="N6" s="60">
        <v>71</v>
      </c>
      <c r="O6" s="61">
        <v>57</v>
      </c>
      <c r="P6" s="61">
        <v>90</v>
      </c>
      <c r="Q6" s="61">
        <v>84</v>
      </c>
      <c r="R6" s="61"/>
      <c r="S6" s="61"/>
      <c r="T6" s="61"/>
      <c r="U6" s="61"/>
      <c r="V6" s="61"/>
      <c r="W6" s="62"/>
      <c r="X6" s="60">
        <f t="shared" ref="X6:AG44" si="6">IFERROR(AVERAGE(D6)*60%+(N6*40%),"")</f>
        <v>70.400000000000006</v>
      </c>
      <c r="Y6" s="60">
        <f t="shared" si="0"/>
        <v>64.8</v>
      </c>
      <c r="Z6" s="60">
        <f t="shared" si="0"/>
        <v>78</v>
      </c>
      <c r="AA6" s="60">
        <f t="shared" si="0"/>
        <v>81.599999999999994</v>
      </c>
      <c r="AB6" s="60" t="str">
        <f t="shared" si="0"/>
        <v/>
      </c>
      <c r="AC6" s="60" t="str">
        <f t="shared" si="0"/>
        <v/>
      </c>
      <c r="AD6" s="60" t="str">
        <f t="shared" si="0"/>
        <v/>
      </c>
      <c r="AE6" s="60" t="str">
        <f t="shared" si="0"/>
        <v/>
      </c>
      <c r="AF6" s="60" t="str">
        <f t="shared" si="0"/>
        <v/>
      </c>
      <c r="AG6" s="155" t="str">
        <f t="shared" si="0"/>
        <v/>
      </c>
      <c r="AH6" s="66">
        <f t="shared" si="1"/>
        <v>73.699999999999989</v>
      </c>
      <c r="AI6" s="56">
        <f t="shared" si="2"/>
        <v>81.599999999999994</v>
      </c>
      <c r="AJ6" s="56">
        <f t="shared" si="3"/>
        <v>64.8</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ca="1" si="4"/>
        <v>#NAME?</v>
      </c>
      <c r="AN6" s="56" t="e">
        <f t="shared" ca="1" si="5"/>
        <v>#NAME?</v>
      </c>
      <c r="AO6" s="56" t="str">
        <f t="shared" ref="AO6:AO54" ca="1" si="7">IFERROR(CONCATENATE("Ananda ",C6," ",AK6,AM6," serta ",AL6,AN6),"")</f>
        <v/>
      </c>
    </row>
    <row r="7" spans="1:41" ht="15">
      <c r="A7" s="237" t="s">
        <v>91</v>
      </c>
      <c r="B7" s="59">
        <v>3</v>
      </c>
      <c r="C7" s="126" t="str">
        <f>IFERROR(SISWA!C10,"")</f>
        <v>ALMIRA</v>
      </c>
      <c r="D7" s="63">
        <v>75</v>
      </c>
      <c r="E7" s="64">
        <v>60</v>
      </c>
      <c r="F7" s="64">
        <v>70</v>
      </c>
      <c r="G7" s="64">
        <v>67</v>
      </c>
      <c r="H7" s="64"/>
      <c r="I7" s="64"/>
      <c r="J7" s="64"/>
      <c r="K7" s="64"/>
      <c r="L7" s="64"/>
      <c r="M7" s="65"/>
      <c r="N7" s="60">
        <v>24</v>
      </c>
      <c r="O7" s="61">
        <v>86</v>
      </c>
      <c r="P7" s="61">
        <v>84</v>
      </c>
      <c r="Q7" s="61">
        <v>84</v>
      </c>
      <c r="R7" s="61"/>
      <c r="S7" s="61"/>
      <c r="T7" s="61"/>
      <c r="U7" s="61"/>
      <c r="V7" s="61"/>
      <c r="W7" s="62"/>
      <c r="X7" s="60">
        <f t="shared" si="6"/>
        <v>54.6</v>
      </c>
      <c r="Y7" s="60">
        <f t="shared" si="0"/>
        <v>70.400000000000006</v>
      </c>
      <c r="Z7" s="60">
        <f t="shared" si="0"/>
        <v>75.599999999999994</v>
      </c>
      <c r="AA7" s="60">
        <f t="shared" si="0"/>
        <v>73.8</v>
      </c>
      <c r="AB7" s="60" t="str">
        <f t="shared" si="0"/>
        <v/>
      </c>
      <c r="AC7" s="60" t="str">
        <f t="shared" si="0"/>
        <v/>
      </c>
      <c r="AD7" s="60" t="str">
        <f t="shared" si="0"/>
        <v/>
      </c>
      <c r="AE7" s="60" t="str">
        <f t="shared" si="0"/>
        <v/>
      </c>
      <c r="AF7" s="60" t="str">
        <f t="shared" si="0"/>
        <v/>
      </c>
      <c r="AG7" s="155" t="str">
        <f t="shared" si="0"/>
        <v/>
      </c>
      <c r="AH7" s="66">
        <f t="shared" si="1"/>
        <v>68.599999999999994</v>
      </c>
      <c r="AI7" s="56">
        <f t="shared" si="2"/>
        <v>75.599999999999994</v>
      </c>
      <c r="AJ7" s="56">
        <f t="shared" si="3"/>
        <v>54.6</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ca="1" si="4"/>
        <v>#NAME?</v>
      </c>
      <c r="AN7" s="56" t="e">
        <f t="shared" ca="1" si="5"/>
        <v>#NAME?</v>
      </c>
      <c r="AO7" s="56" t="str">
        <f t="shared" ca="1" si="7"/>
        <v/>
      </c>
    </row>
    <row r="8" spans="1:41" ht="15.75">
      <c r="A8" s="239" t="s">
        <v>92</v>
      </c>
      <c r="B8" s="59">
        <v>4</v>
      </c>
      <c r="C8" s="126" t="str">
        <f>IFERROR(SISWA!C11,"")</f>
        <v>KEYLA</v>
      </c>
      <c r="D8" s="63">
        <v>85</v>
      </c>
      <c r="E8" s="64">
        <v>85</v>
      </c>
      <c r="F8" s="64">
        <v>75</v>
      </c>
      <c r="G8" s="64">
        <v>75</v>
      </c>
      <c r="H8" s="64"/>
      <c r="I8" s="64"/>
      <c r="J8" s="64"/>
      <c r="K8" s="64"/>
      <c r="L8" s="64"/>
      <c r="M8" s="65"/>
      <c r="N8" s="60">
        <v>90</v>
      </c>
      <c r="O8" s="61">
        <v>90</v>
      </c>
      <c r="P8" s="61">
        <v>84</v>
      </c>
      <c r="Q8" s="61">
        <v>90</v>
      </c>
      <c r="R8" s="61"/>
      <c r="S8" s="61"/>
      <c r="T8" s="61"/>
      <c r="U8" s="61"/>
      <c r="V8" s="61"/>
      <c r="W8" s="62"/>
      <c r="X8" s="60">
        <f t="shared" si="6"/>
        <v>87</v>
      </c>
      <c r="Y8" s="60">
        <f t="shared" si="0"/>
        <v>87</v>
      </c>
      <c r="Z8" s="60">
        <f t="shared" si="0"/>
        <v>78.599999999999994</v>
      </c>
      <c r="AA8" s="60">
        <f t="shared" si="0"/>
        <v>81</v>
      </c>
      <c r="AB8" s="60" t="str">
        <f t="shared" si="0"/>
        <v/>
      </c>
      <c r="AC8" s="60" t="str">
        <f t="shared" si="0"/>
        <v/>
      </c>
      <c r="AD8" s="60" t="str">
        <f t="shared" si="0"/>
        <v/>
      </c>
      <c r="AE8" s="60" t="str">
        <f t="shared" si="0"/>
        <v/>
      </c>
      <c r="AF8" s="60" t="str">
        <f t="shared" si="0"/>
        <v/>
      </c>
      <c r="AG8" s="155" t="str">
        <f t="shared" si="0"/>
        <v/>
      </c>
      <c r="AH8" s="66">
        <f t="shared" si="1"/>
        <v>83.4</v>
      </c>
      <c r="AI8" s="56">
        <f t="shared" si="2"/>
        <v>87</v>
      </c>
      <c r="AJ8" s="56">
        <f t="shared" si="3"/>
        <v>78.599999999999994</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ca="1" si="4"/>
        <v>#NAME?</v>
      </c>
      <c r="AN8" s="56" t="e">
        <f t="shared" ca="1" si="5"/>
        <v>#NAME?</v>
      </c>
      <c r="AO8" s="56" t="str">
        <f t="shared" ca="1" si="7"/>
        <v/>
      </c>
    </row>
    <row r="9" spans="1:41" ht="15">
      <c r="A9" s="237" t="s">
        <v>93</v>
      </c>
      <c r="B9" s="59">
        <v>5</v>
      </c>
      <c r="C9" s="126" t="str">
        <f>IFERROR(SISWA!C12,"")</f>
        <v>AQILA</v>
      </c>
      <c r="D9" s="63">
        <v>89</v>
      </c>
      <c r="E9" s="64">
        <v>80</v>
      </c>
      <c r="F9" s="64">
        <v>89</v>
      </c>
      <c r="G9" s="64">
        <v>80</v>
      </c>
      <c r="H9" s="64"/>
      <c r="I9" s="64"/>
      <c r="J9" s="64"/>
      <c r="K9" s="64"/>
      <c r="L9" s="64"/>
      <c r="M9" s="65"/>
      <c r="N9" s="60">
        <v>81</v>
      </c>
      <c r="O9" s="61">
        <v>71</v>
      </c>
      <c r="P9" s="61">
        <v>90</v>
      </c>
      <c r="Q9" s="61">
        <v>90</v>
      </c>
      <c r="R9" s="61"/>
      <c r="S9" s="61"/>
      <c r="T9" s="61"/>
      <c r="U9" s="61"/>
      <c r="V9" s="61"/>
      <c r="W9" s="62"/>
      <c r="X9" s="60">
        <f t="shared" si="6"/>
        <v>85.8</v>
      </c>
      <c r="Y9" s="60">
        <f t="shared" si="0"/>
        <v>76.400000000000006</v>
      </c>
      <c r="Z9" s="60">
        <f t="shared" si="0"/>
        <v>89.4</v>
      </c>
      <c r="AA9" s="60">
        <f t="shared" si="0"/>
        <v>84</v>
      </c>
      <c r="AB9" s="60" t="str">
        <f t="shared" si="0"/>
        <v/>
      </c>
      <c r="AC9" s="60" t="str">
        <f t="shared" si="0"/>
        <v/>
      </c>
      <c r="AD9" s="60" t="str">
        <f t="shared" si="0"/>
        <v/>
      </c>
      <c r="AE9" s="60" t="str">
        <f t="shared" si="0"/>
        <v/>
      </c>
      <c r="AF9" s="60" t="str">
        <f t="shared" si="0"/>
        <v/>
      </c>
      <c r="AG9" s="155" t="str">
        <f t="shared" si="0"/>
        <v/>
      </c>
      <c r="AH9" s="66">
        <f t="shared" si="1"/>
        <v>83.9</v>
      </c>
      <c r="AI9" s="56">
        <f t="shared" si="2"/>
        <v>89.4</v>
      </c>
      <c r="AJ9" s="56">
        <f t="shared" si="3"/>
        <v>76.400000000000006</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ca="1" si="4"/>
        <v>#NAME?</v>
      </c>
      <c r="AN9" s="56" t="e">
        <f t="shared" ca="1" si="5"/>
        <v>#NAME?</v>
      </c>
      <c r="AO9" s="56" t="str">
        <f t="shared" ca="1" si="7"/>
        <v/>
      </c>
    </row>
    <row r="10" spans="1:41" ht="15">
      <c r="A10" s="237" t="s">
        <v>355</v>
      </c>
      <c r="B10" s="59">
        <v>6</v>
      </c>
      <c r="C10" s="126" t="str">
        <f>IFERROR(SISWA!C13,"")</f>
        <v>ARISTA</v>
      </c>
      <c r="D10" s="63">
        <v>70</v>
      </c>
      <c r="E10" s="64">
        <v>65</v>
      </c>
      <c r="F10" s="64">
        <v>80</v>
      </c>
      <c r="G10" s="64">
        <v>70</v>
      </c>
      <c r="H10" s="64"/>
      <c r="I10" s="64"/>
      <c r="J10" s="64"/>
      <c r="K10" s="64"/>
      <c r="L10" s="64"/>
      <c r="M10" s="65"/>
      <c r="N10" s="60">
        <v>29</v>
      </c>
      <c r="O10" s="61">
        <v>71</v>
      </c>
      <c r="P10" s="61">
        <v>84</v>
      </c>
      <c r="Q10" s="61">
        <v>66</v>
      </c>
      <c r="R10" s="61"/>
      <c r="S10" s="61"/>
      <c r="T10" s="61"/>
      <c r="U10" s="61"/>
      <c r="V10" s="61"/>
      <c r="W10" s="62"/>
      <c r="X10" s="60">
        <f t="shared" si="6"/>
        <v>53.6</v>
      </c>
      <c r="Y10" s="60">
        <f t="shared" si="0"/>
        <v>67.400000000000006</v>
      </c>
      <c r="Z10" s="60">
        <f t="shared" si="0"/>
        <v>81.599999999999994</v>
      </c>
      <c r="AA10" s="60">
        <f t="shared" si="0"/>
        <v>68.400000000000006</v>
      </c>
      <c r="AB10" s="60" t="str">
        <f t="shared" si="0"/>
        <v/>
      </c>
      <c r="AC10" s="60" t="str">
        <f t="shared" si="0"/>
        <v/>
      </c>
      <c r="AD10" s="60" t="str">
        <f t="shared" si="0"/>
        <v/>
      </c>
      <c r="AE10" s="60" t="str">
        <f t="shared" si="0"/>
        <v/>
      </c>
      <c r="AF10" s="60" t="str">
        <f t="shared" si="0"/>
        <v/>
      </c>
      <c r="AG10" s="155" t="str">
        <f t="shared" si="0"/>
        <v/>
      </c>
      <c r="AH10" s="66">
        <f t="shared" si="1"/>
        <v>67.75</v>
      </c>
      <c r="AI10" s="56">
        <f t="shared" si="2"/>
        <v>81.599999999999994</v>
      </c>
      <c r="AJ10" s="56">
        <f t="shared" si="3"/>
        <v>53.6</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ca="1" si="4"/>
        <v>#NAME?</v>
      </c>
      <c r="AN10" s="56" t="e">
        <f t="shared" ca="1" si="5"/>
        <v>#NAME?</v>
      </c>
      <c r="AO10" s="56" t="str">
        <f t="shared" ca="1" si="7"/>
        <v/>
      </c>
    </row>
    <row r="11" spans="1:41" ht="15">
      <c r="A11" s="237" t="s">
        <v>95</v>
      </c>
      <c r="B11" s="59">
        <v>7</v>
      </c>
      <c r="C11" s="126" t="str">
        <f>IFERROR(SISWA!C14,"")</f>
        <v>DANIEL</v>
      </c>
      <c r="D11" s="63">
        <v>70</v>
      </c>
      <c r="E11" s="64">
        <v>75</v>
      </c>
      <c r="F11" s="64">
        <v>70</v>
      </c>
      <c r="G11" s="64">
        <v>60</v>
      </c>
      <c r="H11" s="64"/>
      <c r="I11" s="64"/>
      <c r="J11" s="64"/>
      <c r="K11" s="64"/>
      <c r="L11" s="64"/>
      <c r="M11" s="65"/>
      <c r="N11" s="60">
        <v>40</v>
      </c>
      <c r="O11" s="61">
        <v>20</v>
      </c>
      <c r="P11" s="61">
        <v>30</v>
      </c>
      <c r="Q11" s="61">
        <v>0</v>
      </c>
      <c r="R11" s="61"/>
      <c r="S11" s="61"/>
      <c r="T11" s="61"/>
      <c r="U11" s="61"/>
      <c r="V11" s="61"/>
      <c r="W11" s="62"/>
      <c r="X11" s="60">
        <f t="shared" si="6"/>
        <v>58</v>
      </c>
      <c r="Y11" s="60">
        <f t="shared" si="0"/>
        <v>53</v>
      </c>
      <c r="Z11" s="60">
        <f t="shared" si="0"/>
        <v>54</v>
      </c>
      <c r="AA11" s="60">
        <f t="shared" si="0"/>
        <v>36</v>
      </c>
      <c r="AB11" s="60" t="str">
        <f t="shared" si="0"/>
        <v/>
      </c>
      <c r="AC11" s="60" t="str">
        <f t="shared" si="0"/>
        <v/>
      </c>
      <c r="AD11" s="60" t="str">
        <f t="shared" si="0"/>
        <v/>
      </c>
      <c r="AE11" s="60" t="str">
        <f t="shared" si="0"/>
        <v/>
      </c>
      <c r="AF11" s="60" t="str">
        <f t="shared" si="0"/>
        <v/>
      </c>
      <c r="AG11" s="155" t="str">
        <f t="shared" si="0"/>
        <v/>
      </c>
      <c r="AH11" s="66">
        <f t="shared" si="1"/>
        <v>50.25</v>
      </c>
      <c r="AI11" s="56">
        <f t="shared" si="2"/>
        <v>58</v>
      </c>
      <c r="AJ11" s="56">
        <f t="shared" si="3"/>
        <v>36</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ca="1" si="4"/>
        <v>#NAME?</v>
      </c>
      <c r="AN11" s="56" t="e">
        <f t="shared" ca="1" si="5"/>
        <v>#NAME?</v>
      </c>
      <c r="AO11" s="56" t="str">
        <f t="shared" ca="1" si="7"/>
        <v/>
      </c>
    </row>
    <row r="12" spans="1:41" ht="15">
      <c r="A12" s="237" t="s">
        <v>96</v>
      </c>
      <c r="B12" s="59">
        <v>8</v>
      </c>
      <c r="C12" s="126" t="str">
        <f>IFERROR(SISWA!C15,"")</f>
        <v>FATHAN</v>
      </c>
      <c r="D12" s="63">
        <v>88</v>
      </c>
      <c r="E12" s="64">
        <v>88</v>
      </c>
      <c r="F12" s="64">
        <v>78</v>
      </c>
      <c r="G12" s="64">
        <v>80</v>
      </c>
      <c r="H12" s="64"/>
      <c r="I12" s="64"/>
      <c r="J12" s="64"/>
      <c r="K12" s="64"/>
      <c r="L12" s="64"/>
      <c r="M12" s="65"/>
      <c r="N12" s="60">
        <v>81</v>
      </c>
      <c r="O12" s="61">
        <v>71</v>
      </c>
      <c r="P12" s="61">
        <v>84</v>
      </c>
      <c r="Q12" s="61">
        <v>67</v>
      </c>
      <c r="R12" s="61"/>
      <c r="S12" s="61"/>
      <c r="T12" s="61"/>
      <c r="U12" s="61"/>
      <c r="V12" s="61"/>
      <c r="W12" s="62"/>
      <c r="X12" s="60">
        <f t="shared" si="6"/>
        <v>85.199999999999989</v>
      </c>
      <c r="Y12" s="60">
        <f t="shared" si="0"/>
        <v>81.2</v>
      </c>
      <c r="Z12" s="60">
        <f t="shared" si="0"/>
        <v>80.400000000000006</v>
      </c>
      <c r="AA12" s="60">
        <f t="shared" si="0"/>
        <v>74.8</v>
      </c>
      <c r="AB12" s="60" t="str">
        <f t="shared" si="0"/>
        <v/>
      </c>
      <c r="AC12" s="60" t="str">
        <f t="shared" si="0"/>
        <v/>
      </c>
      <c r="AD12" s="60" t="str">
        <f t="shared" si="0"/>
        <v/>
      </c>
      <c r="AE12" s="60" t="str">
        <f t="shared" si="0"/>
        <v/>
      </c>
      <c r="AF12" s="60" t="str">
        <f t="shared" si="0"/>
        <v/>
      </c>
      <c r="AG12" s="155" t="str">
        <f t="shared" si="0"/>
        <v/>
      </c>
      <c r="AH12" s="66">
        <f t="shared" si="1"/>
        <v>80.399999999999991</v>
      </c>
      <c r="AI12" s="56">
        <f t="shared" si="2"/>
        <v>85.199999999999989</v>
      </c>
      <c r="AJ12" s="56">
        <f t="shared" si="3"/>
        <v>74.8</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ca="1" si="4"/>
        <v>#NAME?</v>
      </c>
      <c r="AN12" s="56" t="e">
        <f t="shared" ca="1" si="5"/>
        <v>#NAME?</v>
      </c>
      <c r="AO12" s="56" t="str">
        <f t="shared" ca="1" si="7"/>
        <v/>
      </c>
    </row>
    <row r="13" spans="1:41" ht="15">
      <c r="A13" s="237" t="s">
        <v>97</v>
      </c>
      <c r="B13" s="59">
        <v>9</v>
      </c>
      <c r="C13" s="126" t="str">
        <f>IFERROR(SISWA!C16,"")</f>
        <v>KHANSA</v>
      </c>
      <c r="D13" s="63">
        <v>60</v>
      </c>
      <c r="E13" s="64">
        <v>70</v>
      </c>
      <c r="F13" s="64">
        <v>65</v>
      </c>
      <c r="G13" s="64">
        <v>68</v>
      </c>
      <c r="H13" s="64"/>
      <c r="I13" s="64"/>
      <c r="J13" s="64"/>
      <c r="K13" s="64"/>
      <c r="L13" s="64"/>
      <c r="M13" s="65"/>
      <c r="N13" s="60">
        <v>19</v>
      </c>
      <c r="O13" s="61">
        <v>71</v>
      </c>
      <c r="P13" s="61">
        <v>50</v>
      </c>
      <c r="Q13" s="61">
        <v>90</v>
      </c>
      <c r="R13" s="61"/>
      <c r="S13" s="61"/>
      <c r="T13" s="61"/>
      <c r="U13" s="61"/>
      <c r="V13" s="61"/>
      <c r="W13" s="62"/>
      <c r="X13" s="60">
        <f t="shared" si="6"/>
        <v>43.6</v>
      </c>
      <c r="Y13" s="60">
        <f t="shared" si="0"/>
        <v>70.400000000000006</v>
      </c>
      <c r="Z13" s="60">
        <f t="shared" si="0"/>
        <v>59</v>
      </c>
      <c r="AA13" s="60">
        <f t="shared" si="0"/>
        <v>76.8</v>
      </c>
      <c r="AB13" s="60" t="str">
        <f t="shared" si="0"/>
        <v/>
      </c>
      <c r="AC13" s="60" t="str">
        <f t="shared" si="0"/>
        <v/>
      </c>
      <c r="AD13" s="60" t="str">
        <f t="shared" si="0"/>
        <v/>
      </c>
      <c r="AE13" s="60" t="str">
        <f t="shared" si="0"/>
        <v/>
      </c>
      <c r="AF13" s="60" t="str">
        <f t="shared" si="0"/>
        <v/>
      </c>
      <c r="AG13" s="155" t="str">
        <f t="shared" si="0"/>
        <v/>
      </c>
      <c r="AH13" s="66">
        <f t="shared" si="1"/>
        <v>62.45</v>
      </c>
      <c r="AI13" s="56">
        <f t="shared" si="2"/>
        <v>76.8</v>
      </c>
      <c r="AJ13" s="56">
        <f t="shared" si="3"/>
        <v>43.6</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ca="1" si="4"/>
        <v>#NAME?</v>
      </c>
      <c r="AN13" s="56" t="e">
        <f t="shared" ca="1" si="5"/>
        <v>#NAME?</v>
      </c>
      <c r="AO13" s="56" t="str">
        <f t="shared" ca="1" si="7"/>
        <v/>
      </c>
    </row>
    <row r="14" spans="1:41" ht="15">
      <c r="A14" s="237" t="s">
        <v>356</v>
      </c>
      <c r="B14" s="59">
        <v>10</v>
      </c>
      <c r="C14" s="126" t="str">
        <f>IFERROR(SISWA!C17,"")</f>
        <v>ARKA</v>
      </c>
      <c r="D14" s="63">
        <v>70</v>
      </c>
      <c r="E14" s="64">
        <v>72</v>
      </c>
      <c r="F14" s="64">
        <v>76</v>
      </c>
      <c r="G14" s="64">
        <v>77</v>
      </c>
      <c r="H14" s="64"/>
      <c r="I14" s="64"/>
      <c r="J14" s="64"/>
      <c r="K14" s="64"/>
      <c r="L14" s="64"/>
      <c r="M14" s="65"/>
      <c r="N14" s="60">
        <v>76</v>
      </c>
      <c r="O14" s="61">
        <v>71</v>
      </c>
      <c r="P14" s="61">
        <v>84</v>
      </c>
      <c r="Q14" s="61">
        <v>84</v>
      </c>
      <c r="R14" s="61"/>
      <c r="S14" s="61"/>
      <c r="T14" s="61"/>
      <c r="U14" s="61"/>
      <c r="V14" s="61"/>
      <c r="W14" s="62"/>
      <c r="X14" s="60">
        <f t="shared" si="6"/>
        <v>72.400000000000006</v>
      </c>
      <c r="Y14" s="60">
        <f t="shared" si="0"/>
        <v>71.599999999999994</v>
      </c>
      <c r="Z14" s="60">
        <f t="shared" si="0"/>
        <v>79.2</v>
      </c>
      <c r="AA14" s="60">
        <f t="shared" si="0"/>
        <v>79.8</v>
      </c>
      <c r="AB14" s="60" t="str">
        <f t="shared" si="0"/>
        <v/>
      </c>
      <c r="AC14" s="60" t="str">
        <f t="shared" si="0"/>
        <v/>
      </c>
      <c r="AD14" s="60" t="str">
        <f t="shared" si="0"/>
        <v/>
      </c>
      <c r="AE14" s="60" t="str">
        <f t="shared" si="0"/>
        <v/>
      </c>
      <c r="AF14" s="60" t="str">
        <f t="shared" si="0"/>
        <v/>
      </c>
      <c r="AG14" s="155" t="str">
        <f t="shared" si="0"/>
        <v/>
      </c>
      <c r="AH14" s="66">
        <f t="shared" si="1"/>
        <v>75.75</v>
      </c>
      <c r="AI14" s="56">
        <f t="shared" si="2"/>
        <v>79.8</v>
      </c>
      <c r="AJ14" s="56">
        <f t="shared" si="3"/>
        <v>71.599999999999994</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ca="1" si="4"/>
        <v>#NAME?</v>
      </c>
      <c r="AN14" s="56" t="e">
        <f t="shared" ca="1" si="5"/>
        <v>#NAME?</v>
      </c>
      <c r="AO14" s="56" t="str">
        <f t="shared" ca="1" si="7"/>
        <v/>
      </c>
    </row>
    <row r="15" spans="1:41" ht="15">
      <c r="A15" s="237" t="s">
        <v>98</v>
      </c>
      <c r="B15" s="59">
        <v>11</v>
      </c>
      <c r="C15" s="126" t="str">
        <f>IFERROR(SISWA!C18,"")</f>
        <v>SABIL</v>
      </c>
      <c r="D15" s="63">
        <v>77</v>
      </c>
      <c r="E15" s="64">
        <v>80</v>
      </c>
      <c r="F15" s="64">
        <v>78</v>
      </c>
      <c r="G15" s="64">
        <v>85</v>
      </c>
      <c r="H15" s="64"/>
      <c r="I15" s="64"/>
      <c r="J15" s="64"/>
      <c r="K15" s="64"/>
      <c r="L15" s="64"/>
      <c r="M15" s="65"/>
      <c r="N15" s="60">
        <v>76</v>
      </c>
      <c r="O15" s="61">
        <v>86</v>
      </c>
      <c r="P15" s="61">
        <v>90</v>
      </c>
      <c r="Q15" s="61">
        <v>84</v>
      </c>
      <c r="R15" s="61"/>
      <c r="S15" s="61"/>
      <c r="T15" s="61"/>
      <c r="U15" s="61"/>
      <c r="V15" s="61"/>
      <c r="W15" s="62"/>
      <c r="X15" s="60">
        <f t="shared" si="6"/>
        <v>76.599999999999994</v>
      </c>
      <c r="Y15" s="60">
        <f t="shared" si="0"/>
        <v>82.4</v>
      </c>
      <c r="Z15" s="60">
        <f t="shared" si="0"/>
        <v>82.8</v>
      </c>
      <c r="AA15" s="60">
        <f t="shared" si="0"/>
        <v>84.6</v>
      </c>
      <c r="AB15" s="60" t="str">
        <f t="shared" si="0"/>
        <v/>
      </c>
      <c r="AC15" s="60" t="str">
        <f t="shared" si="0"/>
        <v/>
      </c>
      <c r="AD15" s="60" t="str">
        <f t="shared" si="0"/>
        <v/>
      </c>
      <c r="AE15" s="60" t="str">
        <f t="shared" si="0"/>
        <v/>
      </c>
      <c r="AF15" s="60" t="str">
        <f t="shared" si="0"/>
        <v/>
      </c>
      <c r="AG15" s="155" t="str">
        <f t="shared" si="0"/>
        <v/>
      </c>
      <c r="AH15" s="66">
        <f t="shared" si="1"/>
        <v>81.599999999999994</v>
      </c>
      <c r="AI15" s="56">
        <f t="shared" si="2"/>
        <v>84.6</v>
      </c>
      <c r="AJ15" s="56">
        <f t="shared" si="3"/>
        <v>76.599999999999994</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ca="1" si="4"/>
        <v>#NAME?</v>
      </c>
      <c r="AN15" s="56" t="e">
        <f t="shared" ca="1" si="5"/>
        <v>#NAME?</v>
      </c>
      <c r="AO15" s="56" t="str">
        <f t="shared" ca="1" si="7"/>
        <v/>
      </c>
    </row>
    <row r="16" spans="1:41" ht="15">
      <c r="A16" s="237" t="s">
        <v>357</v>
      </c>
      <c r="B16" s="59">
        <v>12</v>
      </c>
      <c r="C16" s="126" t="str">
        <f>IFERROR(SISWA!C19,"")</f>
        <v>FALISHA</v>
      </c>
      <c r="D16" s="63">
        <v>68</v>
      </c>
      <c r="E16" s="64">
        <v>75</v>
      </c>
      <c r="F16" s="64">
        <v>75</v>
      </c>
      <c r="G16" s="64">
        <v>80</v>
      </c>
      <c r="H16" s="64"/>
      <c r="I16" s="64"/>
      <c r="J16" s="64"/>
      <c r="K16" s="64"/>
      <c r="L16" s="64"/>
      <c r="M16" s="65"/>
      <c r="N16" s="60">
        <v>57</v>
      </c>
      <c r="O16" s="61">
        <v>71</v>
      </c>
      <c r="P16" s="61">
        <v>34</v>
      </c>
      <c r="Q16" s="61">
        <v>66</v>
      </c>
      <c r="R16" s="61"/>
      <c r="S16" s="61"/>
      <c r="T16" s="61"/>
      <c r="U16" s="61"/>
      <c r="V16" s="61"/>
      <c r="W16" s="62"/>
      <c r="X16" s="60">
        <f t="shared" si="6"/>
        <v>63.599999999999994</v>
      </c>
      <c r="Y16" s="60">
        <f t="shared" si="0"/>
        <v>73.400000000000006</v>
      </c>
      <c r="Z16" s="60">
        <f t="shared" si="0"/>
        <v>58.6</v>
      </c>
      <c r="AA16" s="60">
        <f t="shared" si="0"/>
        <v>74.400000000000006</v>
      </c>
      <c r="AB16" s="60" t="str">
        <f t="shared" si="0"/>
        <v/>
      </c>
      <c r="AC16" s="60" t="str">
        <f t="shared" si="0"/>
        <v/>
      </c>
      <c r="AD16" s="60" t="str">
        <f t="shared" si="0"/>
        <v/>
      </c>
      <c r="AE16" s="60" t="str">
        <f t="shared" si="0"/>
        <v/>
      </c>
      <c r="AF16" s="60" t="str">
        <f t="shared" si="0"/>
        <v/>
      </c>
      <c r="AG16" s="155" t="str">
        <f t="shared" si="0"/>
        <v/>
      </c>
      <c r="AH16" s="66">
        <f t="shared" si="1"/>
        <v>67.5</v>
      </c>
      <c r="AI16" s="56">
        <f t="shared" si="2"/>
        <v>74.400000000000006</v>
      </c>
      <c r="AJ16" s="56">
        <f t="shared" si="3"/>
        <v>58.6</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ca="1" si="4"/>
        <v>#NAME?</v>
      </c>
      <c r="AN16" s="56" t="e">
        <f t="shared" ca="1" si="5"/>
        <v>#NAME?</v>
      </c>
      <c r="AO16" s="56" t="str">
        <f t="shared" ca="1" si="7"/>
        <v/>
      </c>
    </row>
    <row r="17" spans="1:41" ht="15">
      <c r="A17" s="237" t="str">
        <f>Mapel!C17</f>
        <v>Bahasa Daerah</v>
      </c>
      <c r="B17" s="59">
        <v>13</v>
      </c>
      <c r="C17" s="126" t="str">
        <f>IFERROR(SISWA!C20,"")</f>
        <v>RAFA</v>
      </c>
      <c r="D17" s="63">
        <v>75</v>
      </c>
      <c r="E17" s="64">
        <v>75</v>
      </c>
      <c r="F17" s="64">
        <v>85</v>
      </c>
      <c r="G17" s="64">
        <v>80</v>
      </c>
      <c r="H17" s="64"/>
      <c r="I17" s="64"/>
      <c r="J17" s="64"/>
      <c r="K17" s="64"/>
      <c r="L17" s="64"/>
      <c r="M17" s="65"/>
      <c r="N17" s="60">
        <v>76</v>
      </c>
      <c r="O17" s="61">
        <v>90</v>
      </c>
      <c r="P17" s="61">
        <v>84</v>
      </c>
      <c r="Q17" s="61">
        <v>90</v>
      </c>
      <c r="R17" s="61"/>
      <c r="S17" s="61"/>
      <c r="T17" s="61"/>
      <c r="U17" s="61"/>
      <c r="V17" s="61"/>
      <c r="W17" s="62"/>
      <c r="X17" s="60">
        <f t="shared" si="6"/>
        <v>75.400000000000006</v>
      </c>
      <c r="Y17" s="60">
        <f t="shared" si="0"/>
        <v>81</v>
      </c>
      <c r="Z17" s="60">
        <f t="shared" si="0"/>
        <v>84.6</v>
      </c>
      <c r="AA17" s="60">
        <f t="shared" si="0"/>
        <v>84</v>
      </c>
      <c r="AB17" s="60" t="str">
        <f t="shared" si="0"/>
        <v/>
      </c>
      <c r="AC17" s="60" t="str">
        <f t="shared" si="0"/>
        <v/>
      </c>
      <c r="AD17" s="60" t="str">
        <f t="shared" si="0"/>
        <v/>
      </c>
      <c r="AE17" s="60" t="str">
        <f t="shared" si="0"/>
        <v/>
      </c>
      <c r="AF17" s="60" t="str">
        <f t="shared" si="0"/>
        <v/>
      </c>
      <c r="AG17" s="155" t="str">
        <f t="shared" si="0"/>
        <v/>
      </c>
      <c r="AH17" s="66">
        <f t="shared" si="1"/>
        <v>81.25</v>
      </c>
      <c r="AI17" s="56">
        <f t="shared" si="2"/>
        <v>84.6</v>
      </c>
      <c r="AJ17" s="56">
        <f t="shared" si="3"/>
        <v>75.400000000000006</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ca="1" si="4"/>
        <v>#NAME?</v>
      </c>
      <c r="AN17" s="56" t="e">
        <f t="shared" ca="1" si="5"/>
        <v>#NAME?</v>
      </c>
      <c r="AO17" s="56" t="str">
        <f t="shared" ca="1" si="7"/>
        <v/>
      </c>
    </row>
    <row r="18" spans="1:41" ht="15">
      <c r="A18" s="237" t="str">
        <f>Mapel!C18</f>
        <v>Bahasa Mandarin</v>
      </c>
      <c r="B18" s="59">
        <v>14</v>
      </c>
      <c r="C18" s="126" t="str">
        <f>IFERROR(SISWA!C21,"")</f>
        <v>SAFINA</v>
      </c>
      <c r="D18" s="63">
        <v>75</v>
      </c>
      <c r="E18" s="64">
        <v>75</v>
      </c>
      <c r="F18" s="64">
        <v>80</v>
      </c>
      <c r="G18" s="64">
        <v>80</v>
      </c>
      <c r="H18" s="64"/>
      <c r="I18" s="64"/>
      <c r="J18" s="64"/>
      <c r="K18" s="64"/>
      <c r="L18" s="64"/>
      <c r="M18" s="65"/>
      <c r="N18" s="60">
        <v>53</v>
      </c>
      <c r="O18" s="61">
        <v>71</v>
      </c>
      <c r="P18" s="61">
        <v>83</v>
      </c>
      <c r="Q18" s="61">
        <v>80</v>
      </c>
      <c r="R18" s="61"/>
      <c r="S18" s="61"/>
      <c r="T18" s="61"/>
      <c r="U18" s="61"/>
      <c r="V18" s="61"/>
      <c r="W18" s="62"/>
      <c r="X18" s="60">
        <f t="shared" si="6"/>
        <v>66.2</v>
      </c>
      <c r="Y18" s="60">
        <f t="shared" si="0"/>
        <v>73.400000000000006</v>
      </c>
      <c r="Z18" s="60">
        <f t="shared" si="0"/>
        <v>81.2</v>
      </c>
      <c r="AA18" s="60">
        <f t="shared" si="0"/>
        <v>80</v>
      </c>
      <c r="AB18" s="60" t="str">
        <f t="shared" si="0"/>
        <v/>
      </c>
      <c r="AC18" s="60" t="str">
        <f t="shared" si="0"/>
        <v/>
      </c>
      <c r="AD18" s="60" t="str">
        <f t="shared" si="0"/>
        <v/>
      </c>
      <c r="AE18" s="60" t="str">
        <f t="shared" si="0"/>
        <v/>
      </c>
      <c r="AF18" s="60" t="str">
        <f t="shared" si="0"/>
        <v/>
      </c>
      <c r="AG18" s="155" t="str">
        <f t="shared" si="0"/>
        <v/>
      </c>
      <c r="AH18" s="66">
        <f t="shared" si="1"/>
        <v>75.2</v>
      </c>
      <c r="AI18" s="56">
        <f t="shared" si="2"/>
        <v>81.2</v>
      </c>
      <c r="AJ18" s="56">
        <f t="shared" si="3"/>
        <v>66.2</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ca="1" si="4"/>
        <v>#NAME?</v>
      </c>
      <c r="AN18" s="56" t="e">
        <f t="shared" ca="1" si="5"/>
        <v>#NAME?</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75.142857142857139</v>
      </c>
      <c r="E55" s="74">
        <f t="shared" si="9"/>
        <v>74.642857142857139</v>
      </c>
      <c r="F55" s="74">
        <f t="shared" si="9"/>
        <v>76.785714285714292</v>
      </c>
      <c r="G55" s="74">
        <f t="shared" si="9"/>
        <v>75.857142857142861</v>
      </c>
      <c r="H55" s="74">
        <f t="shared" si="9"/>
        <v>0</v>
      </c>
      <c r="I55" s="74">
        <f t="shared" si="9"/>
        <v>0</v>
      </c>
      <c r="J55" s="74">
        <f t="shared" si="9"/>
        <v>0</v>
      </c>
      <c r="K55" s="74">
        <f t="shared" si="9"/>
        <v>0</v>
      </c>
      <c r="L55" s="74">
        <f t="shared" si="9"/>
        <v>0</v>
      </c>
      <c r="M55" s="74">
        <f t="shared" si="9"/>
        <v>0</v>
      </c>
      <c r="N55" s="76">
        <f t="shared" si="9"/>
        <v>60.642857142857146</v>
      </c>
      <c r="O55" s="74">
        <f t="shared" si="9"/>
        <v>69.214285714285708</v>
      </c>
      <c r="P55" s="74">
        <f t="shared" si="9"/>
        <v>75.357142857142861</v>
      </c>
      <c r="Q55" s="74">
        <f t="shared" si="9"/>
        <v>75.642857142857139</v>
      </c>
      <c r="R55" s="74">
        <f t="shared" si="9"/>
        <v>0</v>
      </c>
      <c r="S55" s="74">
        <f t="shared" si="9"/>
        <v>0</v>
      </c>
      <c r="T55" s="74">
        <f t="shared" si="9"/>
        <v>0</v>
      </c>
      <c r="U55" s="74">
        <f t="shared" si="9"/>
        <v>0</v>
      </c>
      <c r="V55" s="74">
        <f t="shared" si="9"/>
        <v>0</v>
      </c>
      <c r="W55" s="74">
        <f t="shared" si="9"/>
        <v>0</v>
      </c>
      <c r="X55" s="58">
        <f>IFERROR(AVERAGE(X5:X54),"")</f>
        <v>69.342857142857142</v>
      </c>
      <c r="Y55" s="58">
        <f t="shared" ref="Y55:AG55" si="10">IFERROR(AVERAGE(Y5:Y54),"")</f>
        <v>72.471428571428561</v>
      </c>
      <c r="Z55" s="58">
        <f t="shared" si="10"/>
        <v>76.214285714285708</v>
      </c>
      <c r="AA55" s="58">
        <f t="shared" si="10"/>
        <v>75.771428571428558</v>
      </c>
      <c r="AB55" s="58" t="str">
        <f t="shared" si="10"/>
        <v/>
      </c>
      <c r="AC55" s="58" t="str">
        <f t="shared" si="10"/>
        <v/>
      </c>
      <c r="AD55" s="58" t="str">
        <f t="shared" si="10"/>
        <v/>
      </c>
      <c r="AE55" s="58" t="str">
        <f t="shared" si="10"/>
        <v/>
      </c>
      <c r="AF55" s="58" t="str">
        <f t="shared" si="10"/>
        <v/>
      </c>
      <c r="AG55" s="58" t="str">
        <f t="shared" si="10"/>
        <v/>
      </c>
      <c r="AH55" s="66">
        <f>IFERROR(AVERAGE(AH5:AH54),"")</f>
        <v>73.45</v>
      </c>
    </row>
  </sheetData>
  <mergeCells count="7">
    <mergeCell ref="AH1:AH4"/>
    <mergeCell ref="B55:C55"/>
    <mergeCell ref="B1:B3"/>
    <mergeCell ref="C1:C3"/>
    <mergeCell ref="D1:M2"/>
    <mergeCell ref="N1:W2"/>
    <mergeCell ref="X1:AG2"/>
  </mergeCells>
  <conditionalFormatting sqref="AH1:AH4 D3:AG3 B4:AG4 B1:C1 N1 X1">
    <cfRule type="notContainsBlanks" dxfId="94" priority="9">
      <formula>LEN(TRIM(B1))&gt;0</formula>
    </cfRule>
  </conditionalFormatting>
  <conditionalFormatting sqref="D6:AG54 P5:AG5">
    <cfRule type="cellIs" dxfId="93" priority="7" operator="greaterThanOrEqual">
      <formula>90</formula>
    </cfRule>
  </conditionalFormatting>
  <conditionalFormatting sqref="D5:O5">
    <cfRule type="cellIs" dxfId="92" priority="3" operator="greaterThanOrEqual">
      <formula>90</formula>
    </cfRule>
  </conditionalFormatting>
  <conditionalFormatting sqref="D1">
    <cfRule type="notContainsBlanks" dxfId="91" priority="2">
      <formula>LEN(TRIM(D1))&gt;0</formula>
    </cfRule>
  </conditionalFormatting>
  <conditionalFormatting sqref="C5:C54">
    <cfRule type="cellIs" dxfId="90" priority="1" operator="equal">
      <formula>0</formula>
    </cfRule>
  </conditionalFormatting>
  <hyperlinks>
    <hyperlink ref="A6" location="AGM!A1" display="Pendidikan Agama dan BP"/>
    <hyperlink ref="A7" location="PP!A1" display="Pendidikan Pancasil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3" operator="lessThan" id="{26CF033E-E2D6-4BE2-8093-9B168F01555B}">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92D151E6-2770-406D-BF12-00E77CC4B0F5}">
            <xm:f>KKTP!$K$3</xm:f>
            <x14:dxf>
              <font>
                <b/>
                <i val="0"/>
                <color rgb="FFFF0000"/>
              </font>
              <fill>
                <patternFill>
                  <bgColor theme="0"/>
                </patternFill>
              </fill>
            </x14:dxf>
          </x14:cfRule>
          <xm:sqref>D5:O5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5"/>
  <sheetViews>
    <sheetView zoomScaleNormal="100" workbookViewId="0">
      <pane xSplit="3" ySplit="4" topLeftCell="D5" activePane="bottomRight" state="frozen"/>
      <selection pane="topRight" activeCell="D1" sqref="D1"/>
      <selection pane="bottomLeft" activeCell="A5" sqref="A5"/>
      <selection pane="bottomRight" activeCell="A8" sqref="A8"/>
    </sheetView>
  </sheetViews>
  <sheetFormatPr defaultColWidth="0" defaultRowHeight="14.25" zeroHeight="1"/>
  <cols>
    <col min="1" max="1" width="30.85546875" style="57" customWidth="1"/>
    <col min="2" max="2" width="5.85546875" style="56" customWidth="1"/>
    <col min="3" max="3" width="31.42578125" style="56" customWidth="1"/>
    <col min="4" max="5" width="4.140625" style="56" customWidth="1"/>
    <col min="6" max="13" width="4.140625" style="56" hidden="1" customWidth="1"/>
    <col min="14" max="15" width="4.140625" style="56" customWidth="1"/>
    <col min="16" max="23" width="4.140625" style="56" hidden="1" customWidth="1"/>
    <col min="24" max="25" width="5.85546875" style="56" customWidth="1"/>
    <col min="26" max="28" width="5.85546875" style="56" hidden="1"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VLOOKUP($B$4,TP_MTK,12,FALSE)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VLOOKUP($B$4,TP_MTK,2,FALSE)</f>
        <v>#NAME?</v>
      </c>
      <c r="Y4" s="197" t="e">
        <f ca="1">VLOOKUP($B$4,TP_MTK,3,FALSE)</f>
        <v>#NAME?</v>
      </c>
      <c r="Z4" s="197" t="e">
        <f ca="1">VLOOKUP($B$4,TP_MTK,4,FALSE)</f>
        <v>#NAME?</v>
      </c>
      <c r="AA4" s="197" t="e">
        <f ca="1">VLOOKUP($B$4,TP_MTK,5,FALSE)</f>
        <v>#NAME?</v>
      </c>
      <c r="AB4" s="197" t="e">
        <f ca="1">VLOOKUP($B$4,TP_MTK,6,FALSE)</f>
        <v>#NAME?</v>
      </c>
      <c r="AC4" s="197" t="e">
        <f ca="1">VLOOKUP($B$4,TP_MTK,7,FALSE)</f>
        <v>#NAME?</v>
      </c>
      <c r="AD4" s="197" t="e">
        <f ca="1">VLOOKUP($B$4,TP_MTK,8,FALSE)</f>
        <v>#NAME?</v>
      </c>
      <c r="AE4" s="197" t="e">
        <f ca="1">VLOOKUP($B$4,TP_MTK,9,FALSE)</f>
        <v>#NAME?</v>
      </c>
      <c r="AF4" s="197" t="e">
        <f ca="1">VLOOKUP($B$4,TP_MTK,10,FALSE)</f>
        <v>#NAME?</v>
      </c>
      <c r="AG4" s="197" t="e">
        <f ca="1">VLOOKUP($B$4,TP_MTK,11,FALSE)</f>
        <v>#NAME?</v>
      </c>
      <c r="AH4" s="548"/>
      <c r="AI4" s="56" t="s">
        <v>230</v>
      </c>
      <c r="AJ4" s="56" t="s">
        <v>231</v>
      </c>
      <c r="AK4" s="56" t="s">
        <v>234</v>
      </c>
      <c r="AL4" s="56" t="s">
        <v>235</v>
      </c>
      <c r="AM4" s="56" t="s">
        <v>232</v>
      </c>
      <c r="AN4" s="56" t="s">
        <v>233</v>
      </c>
      <c r="AO4" s="56" t="s">
        <v>236</v>
      </c>
    </row>
    <row r="5" spans="1:41" ht="15">
      <c r="B5" s="188">
        <v>1</v>
      </c>
      <c r="C5" s="126" t="str">
        <f>IFERROR(SISWA!C8,"")</f>
        <v>AFIF</v>
      </c>
      <c r="D5" s="189">
        <v>78</v>
      </c>
      <c r="E5" s="190">
        <v>78</v>
      </c>
      <c r="F5" s="190"/>
      <c r="G5" s="190"/>
      <c r="H5" s="190"/>
      <c r="I5" s="190"/>
      <c r="J5" s="190"/>
      <c r="K5" s="190"/>
      <c r="L5" s="190"/>
      <c r="M5" s="191"/>
      <c r="N5" s="192">
        <v>88</v>
      </c>
      <c r="O5" s="193">
        <v>80</v>
      </c>
      <c r="P5" s="193"/>
      <c r="Q5" s="193"/>
      <c r="R5" s="193"/>
      <c r="S5" s="193"/>
      <c r="T5" s="193"/>
      <c r="U5" s="193"/>
      <c r="V5" s="193"/>
      <c r="W5" s="194"/>
      <c r="X5" s="192">
        <f>IFERROR(AVERAGE(D5)*60%+(N5*40%),"")</f>
        <v>82</v>
      </c>
      <c r="Y5" s="192">
        <f t="shared" ref="Y5:AG20" si="0">IFERROR(AVERAGE(E5)*60%+(O5*40%),"")</f>
        <v>78.8</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f t="shared" ref="AH5:AH54" si="1">IFERROR(AVERAGE(X5:AG5),"")</f>
        <v>80.400000000000006</v>
      </c>
      <c r="AI5" s="56">
        <f t="shared" ref="AI5:AI54" si="2">MAX(X5:AG5)</f>
        <v>82</v>
      </c>
      <c r="AJ5" s="56">
        <f t="shared" ref="AJ5:AJ54" si="3">MIN(X5:AG5)</f>
        <v>78.8</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ca="1" si="4">INDEX($X$4:$AG$4, MATCH(AI5, X5:AG5, 0))</f>
        <v>#NAME?</v>
      </c>
      <c r="AN5" s="56" t="e">
        <f t="shared" ref="AN5:AN54" ca="1" si="5">INDEX($X$4:$AG$4, MATCH(AJ5, X5:AG5, 0))</f>
        <v>#NAME?</v>
      </c>
      <c r="AO5" s="56" t="str">
        <f ca="1">IFERROR(CONCATENATE("Ananda ",C5," ",AK5,AM5," serta ",AL5,AN5),"")</f>
        <v/>
      </c>
    </row>
    <row r="6" spans="1:41" ht="15">
      <c r="A6" s="237" t="s">
        <v>354</v>
      </c>
      <c r="B6" s="59">
        <v>2</v>
      </c>
      <c r="C6" s="126" t="str">
        <f>IFERROR(SISWA!C9,"")</f>
        <v>BIMA</v>
      </c>
      <c r="D6" s="63">
        <v>80</v>
      </c>
      <c r="E6" s="64">
        <v>75</v>
      </c>
      <c r="F6" s="64"/>
      <c r="G6" s="64"/>
      <c r="H6" s="64"/>
      <c r="I6" s="64"/>
      <c r="J6" s="64"/>
      <c r="K6" s="64"/>
      <c r="L6" s="64"/>
      <c r="M6" s="65"/>
      <c r="N6" s="60">
        <v>28</v>
      </c>
      <c r="O6" s="61">
        <v>26</v>
      </c>
      <c r="P6" s="61"/>
      <c r="Q6" s="61"/>
      <c r="R6" s="61"/>
      <c r="S6" s="61"/>
      <c r="T6" s="61"/>
      <c r="U6" s="61"/>
      <c r="V6" s="61"/>
      <c r="W6" s="62"/>
      <c r="X6" s="60">
        <f t="shared" ref="X6:AG44" si="6">IFERROR(AVERAGE(D6)*60%+(N6*40%),"")</f>
        <v>59.2</v>
      </c>
      <c r="Y6" s="60">
        <f t="shared" si="0"/>
        <v>55.4</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f t="shared" si="1"/>
        <v>57.3</v>
      </c>
      <c r="AI6" s="56">
        <f t="shared" si="2"/>
        <v>59.2</v>
      </c>
      <c r="AJ6" s="56">
        <f t="shared" si="3"/>
        <v>55.4</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ca="1" si="4"/>
        <v>#NAME?</v>
      </c>
      <c r="AN6" s="56" t="e">
        <f t="shared" ca="1" si="5"/>
        <v>#NAME?</v>
      </c>
      <c r="AO6" s="56" t="str">
        <f t="shared" ref="AO6:AO54" ca="1" si="7">IFERROR(CONCATENATE("Ananda ",C6," ",AK6,AM6," serta ",AL6,AN6),"")</f>
        <v/>
      </c>
    </row>
    <row r="7" spans="1:41" ht="15">
      <c r="A7" s="237" t="s">
        <v>91</v>
      </c>
      <c r="B7" s="59">
        <v>3</v>
      </c>
      <c r="C7" s="126" t="str">
        <f>IFERROR(SISWA!C10,"")</f>
        <v>ALMIRA</v>
      </c>
      <c r="D7" s="63">
        <v>70</v>
      </c>
      <c r="E7" s="64">
        <v>65</v>
      </c>
      <c r="F7" s="64"/>
      <c r="G7" s="64"/>
      <c r="H7" s="64"/>
      <c r="I7" s="64"/>
      <c r="J7" s="64"/>
      <c r="K7" s="64"/>
      <c r="L7" s="64"/>
      <c r="M7" s="65"/>
      <c r="N7" s="60">
        <v>44</v>
      </c>
      <c r="O7" s="61">
        <v>80</v>
      </c>
      <c r="P7" s="61"/>
      <c r="Q7" s="61"/>
      <c r="R7" s="61"/>
      <c r="S7" s="61"/>
      <c r="T7" s="61"/>
      <c r="U7" s="61"/>
      <c r="V7" s="61"/>
      <c r="W7" s="62"/>
      <c r="X7" s="60">
        <f t="shared" si="6"/>
        <v>59.6</v>
      </c>
      <c r="Y7" s="60">
        <f t="shared" si="0"/>
        <v>71</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f t="shared" si="1"/>
        <v>65.3</v>
      </c>
      <c r="AI7" s="56">
        <f t="shared" si="2"/>
        <v>71</v>
      </c>
      <c r="AJ7" s="56">
        <f t="shared" si="3"/>
        <v>59.6</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ca="1" si="4"/>
        <v>#NAME?</v>
      </c>
      <c r="AN7" s="56" t="e">
        <f t="shared" ca="1" si="5"/>
        <v>#NAME?</v>
      </c>
      <c r="AO7" s="56" t="str">
        <f t="shared" ca="1" si="7"/>
        <v/>
      </c>
    </row>
    <row r="8" spans="1:41" ht="15">
      <c r="A8" s="237" t="s">
        <v>92</v>
      </c>
      <c r="B8" s="59">
        <v>4</v>
      </c>
      <c r="C8" s="126" t="str">
        <f>IFERROR(SISWA!C11,"")</f>
        <v>KEYLA</v>
      </c>
      <c r="D8" s="63">
        <v>75</v>
      </c>
      <c r="E8" s="64">
        <v>75</v>
      </c>
      <c r="F8" s="64"/>
      <c r="G8" s="64"/>
      <c r="H8" s="64"/>
      <c r="I8" s="64"/>
      <c r="J8" s="64"/>
      <c r="K8" s="64"/>
      <c r="L8" s="64"/>
      <c r="M8" s="65"/>
      <c r="N8" s="60">
        <v>64</v>
      </c>
      <c r="O8" s="61">
        <v>86</v>
      </c>
      <c r="P8" s="61"/>
      <c r="Q8" s="61"/>
      <c r="R8" s="61"/>
      <c r="S8" s="61"/>
      <c r="T8" s="61"/>
      <c r="U8" s="61"/>
      <c r="V8" s="61"/>
      <c r="W8" s="62"/>
      <c r="X8" s="60">
        <f t="shared" si="6"/>
        <v>70.599999999999994</v>
      </c>
      <c r="Y8" s="60">
        <f t="shared" si="0"/>
        <v>79.400000000000006</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f t="shared" si="1"/>
        <v>75</v>
      </c>
      <c r="AI8" s="56">
        <f t="shared" si="2"/>
        <v>79.400000000000006</v>
      </c>
      <c r="AJ8" s="56">
        <f t="shared" si="3"/>
        <v>70.599999999999994</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ca="1" si="4"/>
        <v>#NAME?</v>
      </c>
      <c r="AN8" s="56" t="e">
        <f t="shared" ca="1" si="5"/>
        <v>#NAME?</v>
      </c>
      <c r="AO8" s="56" t="str">
        <f t="shared" ca="1" si="7"/>
        <v/>
      </c>
    </row>
    <row r="9" spans="1:41" ht="15.75">
      <c r="A9" s="239" t="s">
        <v>93</v>
      </c>
      <c r="B9" s="59">
        <v>5</v>
      </c>
      <c r="C9" s="126" t="str">
        <f>IFERROR(SISWA!C12,"")</f>
        <v>AQILA</v>
      </c>
      <c r="D9" s="63">
        <v>75</v>
      </c>
      <c r="E9" s="64">
        <v>75</v>
      </c>
      <c r="F9" s="64"/>
      <c r="G9" s="64"/>
      <c r="H9" s="64"/>
      <c r="I9" s="64"/>
      <c r="J9" s="64"/>
      <c r="K9" s="64"/>
      <c r="L9" s="64"/>
      <c r="M9" s="65"/>
      <c r="N9" s="60">
        <v>68</v>
      </c>
      <c r="O9" s="61">
        <v>74</v>
      </c>
      <c r="P9" s="61"/>
      <c r="Q9" s="61"/>
      <c r="R9" s="61"/>
      <c r="S9" s="61"/>
      <c r="T9" s="61"/>
      <c r="U9" s="61"/>
      <c r="V9" s="61"/>
      <c r="W9" s="62"/>
      <c r="X9" s="60">
        <f t="shared" si="6"/>
        <v>72.2</v>
      </c>
      <c r="Y9" s="60">
        <f t="shared" si="0"/>
        <v>74.599999999999994</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f t="shared" si="1"/>
        <v>73.400000000000006</v>
      </c>
      <c r="AI9" s="56">
        <f t="shared" si="2"/>
        <v>74.599999999999994</v>
      </c>
      <c r="AJ9" s="56">
        <f t="shared" si="3"/>
        <v>72.2</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ca="1" si="4"/>
        <v>#NAME?</v>
      </c>
      <c r="AN9" s="56" t="e">
        <f t="shared" ca="1" si="5"/>
        <v>#NAME?</v>
      </c>
      <c r="AO9" s="56" t="str">
        <f t="shared" ca="1" si="7"/>
        <v/>
      </c>
    </row>
    <row r="10" spans="1:41" ht="15">
      <c r="A10" s="237" t="s">
        <v>355</v>
      </c>
      <c r="B10" s="59">
        <v>6</v>
      </c>
      <c r="C10" s="126" t="str">
        <f>IFERROR(SISWA!C13,"")</f>
        <v>ARISTA</v>
      </c>
      <c r="D10" s="63">
        <v>75</v>
      </c>
      <c r="E10" s="64">
        <v>80</v>
      </c>
      <c r="F10" s="64"/>
      <c r="G10" s="64"/>
      <c r="H10" s="64"/>
      <c r="I10" s="64"/>
      <c r="J10" s="64"/>
      <c r="K10" s="64"/>
      <c r="L10" s="64"/>
      <c r="M10" s="65"/>
      <c r="N10" s="60">
        <v>44</v>
      </c>
      <c r="O10" s="61">
        <v>60</v>
      </c>
      <c r="P10" s="61"/>
      <c r="Q10" s="61"/>
      <c r="R10" s="61"/>
      <c r="S10" s="61"/>
      <c r="T10" s="61"/>
      <c r="U10" s="61"/>
      <c r="V10" s="61"/>
      <c r="W10" s="62"/>
      <c r="X10" s="60">
        <f t="shared" si="6"/>
        <v>62.6</v>
      </c>
      <c r="Y10" s="60">
        <f t="shared" si="0"/>
        <v>72</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f t="shared" si="1"/>
        <v>67.3</v>
      </c>
      <c r="AI10" s="56">
        <f t="shared" si="2"/>
        <v>72</v>
      </c>
      <c r="AJ10" s="56">
        <f t="shared" si="3"/>
        <v>62.6</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ca="1" si="4"/>
        <v>#NAME?</v>
      </c>
      <c r="AN10" s="56" t="e">
        <f t="shared" ca="1" si="5"/>
        <v>#NAME?</v>
      </c>
      <c r="AO10" s="56" t="str">
        <f t="shared" ca="1" si="7"/>
        <v/>
      </c>
    </row>
    <row r="11" spans="1:41" ht="15">
      <c r="A11" s="237" t="s">
        <v>95</v>
      </c>
      <c r="B11" s="59">
        <v>7</v>
      </c>
      <c r="C11" s="126" t="str">
        <f>IFERROR(SISWA!C14,"")</f>
        <v>DANIEL</v>
      </c>
      <c r="D11" s="63">
        <v>75</v>
      </c>
      <c r="E11" s="64">
        <v>70</v>
      </c>
      <c r="F11" s="64"/>
      <c r="G11" s="64"/>
      <c r="H11" s="64"/>
      <c r="I11" s="64"/>
      <c r="J11" s="64"/>
      <c r="K11" s="64"/>
      <c r="L11" s="64"/>
      <c r="M11" s="65"/>
      <c r="N11" s="60">
        <v>24</v>
      </c>
      <c r="O11" s="61">
        <v>20</v>
      </c>
      <c r="P11" s="61"/>
      <c r="Q11" s="61"/>
      <c r="R11" s="61"/>
      <c r="S11" s="61"/>
      <c r="T11" s="61"/>
      <c r="U11" s="61"/>
      <c r="V11" s="61"/>
      <c r="W11" s="62"/>
      <c r="X11" s="60">
        <f t="shared" si="6"/>
        <v>54.6</v>
      </c>
      <c r="Y11" s="60">
        <f t="shared" si="0"/>
        <v>50</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f t="shared" si="1"/>
        <v>52.3</v>
      </c>
      <c r="AI11" s="56">
        <f t="shared" si="2"/>
        <v>54.6</v>
      </c>
      <c r="AJ11" s="56">
        <f t="shared" si="3"/>
        <v>50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ca="1" si="4"/>
        <v>#NAME?</v>
      </c>
      <c r="AN11" s="56" t="e">
        <f t="shared" ca="1" si="5"/>
        <v>#NAME?</v>
      </c>
      <c r="AO11" s="56" t="str">
        <f t="shared" ca="1" si="7"/>
        <v/>
      </c>
    </row>
    <row r="12" spans="1:41" ht="15">
      <c r="A12" s="237" t="s">
        <v>96</v>
      </c>
      <c r="B12" s="59">
        <v>8</v>
      </c>
      <c r="C12" s="126" t="str">
        <f>IFERROR(SISWA!C15,"")</f>
        <v>FATHAN</v>
      </c>
      <c r="D12" s="63">
        <v>80</v>
      </c>
      <c r="E12" s="64">
        <v>85</v>
      </c>
      <c r="F12" s="64"/>
      <c r="G12" s="64"/>
      <c r="H12" s="64"/>
      <c r="I12" s="64"/>
      <c r="J12" s="64"/>
      <c r="K12" s="64"/>
      <c r="L12" s="64"/>
      <c r="M12" s="65"/>
      <c r="N12" s="60">
        <v>88</v>
      </c>
      <c r="O12" s="61">
        <v>60</v>
      </c>
      <c r="P12" s="61"/>
      <c r="Q12" s="61"/>
      <c r="R12" s="61"/>
      <c r="S12" s="61"/>
      <c r="T12" s="61"/>
      <c r="U12" s="61"/>
      <c r="V12" s="61"/>
      <c r="W12" s="62"/>
      <c r="X12" s="60">
        <f t="shared" si="6"/>
        <v>83.2</v>
      </c>
      <c r="Y12" s="60">
        <f t="shared" si="0"/>
        <v>75</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f t="shared" si="1"/>
        <v>79.099999999999994</v>
      </c>
      <c r="AI12" s="56">
        <f t="shared" si="2"/>
        <v>83.2</v>
      </c>
      <c r="AJ12" s="56">
        <f t="shared" si="3"/>
        <v>75</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ca="1" si="4"/>
        <v>#NAME?</v>
      </c>
      <c r="AN12" s="56" t="e">
        <f t="shared" ca="1" si="5"/>
        <v>#NAME?</v>
      </c>
      <c r="AO12" s="56" t="str">
        <f t="shared" ca="1" si="7"/>
        <v/>
      </c>
    </row>
    <row r="13" spans="1:41" ht="15">
      <c r="A13" s="237" t="s">
        <v>97</v>
      </c>
      <c r="B13" s="59">
        <v>9</v>
      </c>
      <c r="C13" s="126" t="str">
        <f>IFERROR(SISWA!C16,"")</f>
        <v>KHANSA</v>
      </c>
      <c r="D13" s="63">
        <v>60</v>
      </c>
      <c r="E13" s="64">
        <v>62</v>
      </c>
      <c r="F13" s="64"/>
      <c r="G13" s="64"/>
      <c r="H13" s="64"/>
      <c r="I13" s="64"/>
      <c r="J13" s="64"/>
      <c r="K13" s="64"/>
      <c r="L13" s="64"/>
      <c r="M13" s="65"/>
      <c r="N13" s="60">
        <v>44</v>
      </c>
      <c r="O13" s="61">
        <v>66</v>
      </c>
      <c r="P13" s="61"/>
      <c r="Q13" s="61"/>
      <c r="R13" s="61"/>
      <c r="S13" s="61"/>
      <c r="T13" s="61"/>
      <c r="U13" s="61"/>
      <c r="V13" s="61"/>
      <c r="W13" s="62"/>
      <c r="X13" s="60">
        <f t="shared" si="6"/>
        <v>53.6</v>
      </c>
      <c r="Y13" s="60">
        <f t="shared" si="0"/>
        <v>63.599999999999994</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f t="shared" si="1"/>
        <v>58.599999999999994</v>
      </c>
      <c r="AI13" s="56">
        <f t="shared" si="2"/>
        <v>63.599999999999994</v>
      </c>
      <c r="AJ13" s="56">
        <f t="shared" si="3"/>
        <v>53.6</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ca="1" si="4"/>
        <v>#NAME?</v>
      </c>
      <c r="AN13" s="56" t="e">
        <f t="shared" ca="1" si="5"/>
        <v>#NAME?</v>
      </c>
      <c r="AO13" s="56" t="str">
        <f t="shared" ca="1" si="7"/>
        <v/>
      </c>
    </row>
    <row r="14" spans="1:41" ht="15">
      <c r="A14" s="237" t="s">
        <v>356</v>
      </c>
      <c r="B14" s="59">
        <v>10</v>
      </c>
      <c r="C14" s="126" t="str">
        <f>IFERROR(SISWA!C17,"")</f>
        <v>ARKA</v>
      </c>
      <c r="D14" s="63">
        <v>70</v>
      </c>
      <c r="E14" s="64">
        <v>70</v>
      </c>
      <c r="F14" s="64"/>
      <c r="G14" s="64"/>
      <c r="H14" s="64"/>
      <c r="I14" s="64"/>
      <c r="J14" s="64"/>
      <c r="K14" s="64"/>
      <c r="L14" s="64"/>
      <c r="M14" s="65"/>
      <c r="N14" s="60">
        <v>68</v>
      </c>
      <c r="O14" s="61">
        <v>80</v>
      </c>
      <c r="P14" s="61"/>
      <c r="Q14" s="61"/>
      <c r="R14" s="61"/>
      <c r="S14" s="61"/>
      <c r="T14" s="61"/>
      <c r="U14" s="61"/>
      <c r="V14" s="61"/>
      <c r="W14" s="62"/>
      <c r="X14" s="60">
        <f t="shared" si="6"/>
        <v>69.2</v>
      </c>
      <c r="Y14" s="60">
        <f t="shared" si="0"/>
        <v>74</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f t="shared" si="1"/>
        <v>71.599999999999994</v>
      </c>
      <c r="AI14" s="56">
        <f t="shared" si="2"/>
        <v>74</v>
      </c>
      <c r="AJ14" s="56">
        <f t="shared" si="3"/>
        <v>69.2</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ca="1" si="4"/>
        <v>#NAME?</v>
      </c>
      <c r="AN14" s="56" t="e">
        <f t="shared" ca="1" si="5"/>
        <v>#NAME?</v>
      </c>
      <c r="AO14" s="56" t="str">
        <f t="shared" ca="1" si="7"/>
        <v/>
      </c>
    </row>
    <row r="15" spans="1:41" ht="15">
      <c r="A15" s="237" t="s">
        <v>98</v>
      </c>
      <c r="B15" s="59">
        <v>11</v>
      </c>
      <c r="C15" s="126" t="str">
        <f>IFERROR(SISWA!C18,"")</f>
        <v>SABIL</v>
      </c>
      <c r="D15" s="63">
        <v>75</v>
      </c>
      <c r="E15" s="64">
        <v>75</v>
      </c>
      <c r="F15" s="64"/>
      <c r="G15" s="64"/>
      <c r="H15" s="64"/>
      <c r="I15" s="64"/>
      <c r="J15" s="64"/>
      <c r="K15" s="64"/>
      <c r="L15" s="64"/>
      <c r="M15" s="65"/>
      <c r="N15" s="60">
        <v>72</v>
      </c>
      <c r="O15" s="61">
        <v>54</v>
      </c>
      <c r="P15" s="61"/>
      <c r="Q15" s="61"/>
      <c r="R15" s="61"/>
      <c r="S15" s="61"/>
      <c r="T15" s="61"/>
      <c r="U15" s="61"/>
      <c r="V15" s="61"/>
      <c r="W15" s="62"/>
      <c r="X15" s="60">
        <f t="shared" si="6"/>
        <v>73.8</v>
      </c>
      <c r="Y15" s="60">
        <f t="shared" si="0"/>
        <v>66.599999999999994</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f t="shared" si="1"/>
        <v>70.199999999999989</v>
      </c>
      <c r="AI15" s="56">
        <f t="shared" si="2"/>
        <v>73.8</v>
      </c>
      <c r="AJ15" s="56">
        <f t="shared" si="3"/>
        <v>66.599999999999994</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ca="1" si="4"/>
        <v>#NAME?</v>
      </c>
      <c r="AN15" s="56" t="e">
        <f t="shared" ca="1" si="5"/>
        <v>#NAME?</v>
      </c>
      <c r="AO15" s="56" t="str">
        <f t="shared" ca="1" si="7"/>
        <v/>
      </c>
    </row>
    <row r="16" spans="1:41" ht="15">
      <c r="A16" s="237" t="s">
        <v>357</v>
      </c>
      <c r="B16" s="59">
        <v>12</v>
      </c>
      <c r="C16" s="126" t="str">
        <f>IFERROR(SISWA!C19,"")</f>
        <v>FALISHA</v>
      </c>
      <c r="D16" s="63">
        <v>70</v>
      </c>
      <c r="E16" s="64">
        <v>66</v>
      </c>
      <c r="F16" s="64"/>
      <c r="G16" s="64"/>
      <c r="H16" s="64"/>
      <c r="I16" s="64"/>
      <c r="J16" s="64"/>
      <c r="K16" s="64"/>
      <c r="L16" s="64"/>
      <c r="M16" s="65"/>
      <c r="N16" s="60">
        <v>72</v>
      </c>
      <c r="O16" s="61">
        <v>66</v>
      </c>
      <c r="P16" s="61"/>
      <c r="Q16" s="61"/>
      <c r="R16" s="61"/>
      <c r="S16" s="61"/>
      <c r="T16" s="61"/>
      <c r="U16" s="61"/>
      <c r="V16" s="61"/>
      <c r="W16" s="62"/>
      <c r="X16" s="60">
        <f t="shared" si="6"/>
        <v>70.8</v>
      </c>
      <c r="Y16" s="60">
        <f t="shared" si="0"/>
        <v>66</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f t="shared" si="1"/>
        <v>68.400000000000006</v>
      </c>
      <c r="AI16" s="56">
        <f t="shared" si="2"/>
        <v>70.8</v>
      </c>
      <c r="AJ16" s="56">
        <f t="shared" si="3"/>
        <v>66</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ca="1" si="4"/>
        <v>#NAME?</v>
      </c>
      <c r="AN16" s="56" t="e">
        <f t="shared" ca="1" si="5"/>
        <v>#NAME?</v>
      </c>
      <c r="AO16" s="56" t="str">
        <f t="shared" ca="1" si="7"/>
        <v/>
      </c>
    </row>
    <row r="17" spans="1:41" ht="15">
      <c r="A17" s="237" t="str">
        <f>Mapel!C17</f>
        <v>Bahasa Daerah</v>
      </c>
      <c r="B17" s="59">
        <v>13</v>
      </c>
      <c r="C17" s="126" t="str">
        <f>IFERROR(SISWA!C20,"")</f>
        <v>RAFA</v>
      </c>
      <c r="D17" s="63">
        <v>75</v>
      </c>
      <c r="E17" s="64">
        <v>75</v>
      </c>
      <c r="F17" s="64"/>
      <c r="G17" s="64"/>
      <c r="H17" s="64"/>
      <c r="I17" s="64"/>
      <c r="J17" s="64"/>
      <c r="K17" s="64"/>
      <c r="L17" s="64"/>
      <c r="M17" s="65"/>
      <c r="N17" s="60">
        <v>84</v>
      </c>
      <c r="O17" s="61">
        <v>66</v>
      </c>
      <c r="P17" s="61"/>
      <c r="Q17" s="61"/>
      <c r="R17" s="61"/>
      <c r="S17" s="61"/>
      <c r="T17" s="61"/>
      <c r="U17" s="61"/>
      <c r="V17" s="61"/>
      <c r="W17" s="62"/>
      <c r="X17" s="60">
        <f t="shared" si="6"/>
        <v>78.599999999999994</v>
      </c>
      <c r="Y17" s="60">
        <f t="shared" si="0"/>
        <v>71.400000000000006</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f t="shared" si="1"/>
        <v>75</v>
      </c>
      <c r="AI17" s="56">
        <f t="shared" si="2"/>
        <v>78.599999999999994</v>
      </c>
      <c r="AJ17" s="56">
        <f t="shared" si="3"/>
        <v>71.400000000000006</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ca="1" si="4"/>
        <v>#NAME?</v>
      </c>
      <c r="AN17" s="56" t="e">
        <f t="shared" ca="1" si="5"/>
        <v>#NAME?</v>
      </c>
      <c r="AO17" s="56" t="str">
        <f t="shared" ca="1" si="7"/>
        <v/>
      </c>
    </row>
    <row r="18" spans="1:41" ht="15">
      <c r="A18" s="237" t="str">
        <f>Mapel!C18</f>
        <v>Bahasa Mandarin</v>
      </c>
      <c r="B18" s="59">
        <v>14</v>
      </c>
      <c r="C18" s="126" t="str">
        <f>IFERROR(SISWA!C21,"")</f>
        <v>SAFINA</v>
      </c>
      <c r="D18" s="63">
        <v>70</v>
      </c>
      <c r="E18" s="64">
        <v>73</v>
      </c>
      <c r="F18" s="64"/>
      <c r="G18" s="64"/>
      <c r="H18" s="64"/>
      <c r="I18" s="64"/>
      <c r="J18" s="64"/>
      <c r="K18" s="64"/>
      <c r="L18" s="64"/>
      <c r="M18" s="65"/>
      <c r="N18" s="60">
        <v>68</v>
      </c>
      <c r="O18" s="61">
        <v>46</v>
      </c>
      <c r="P18" s="61"/>
      <c r="Q18" s="61"/>
      <c r="R18" s="61"/>
      <c r="S18" s="61"/>
      <c r="T18" s="61"/>
      <c r="U18" s="61"/>
      <c r="V18" s="61"/>
      <c r="W18" s="62"/>
      <c r="X18" s="60">
        <f t="shared" si="6"/>
        <v>69.2</v>
      </c>
      <c r="Y18" s="60">
        <f t="shared" si="0"/>
        <v>62.2</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f t="shared" si="1"/>
        <v>65.7</v>
      </c>
      <c r="AI18" s="56">
        <f t="shared" si="2"/>
        <v>69.2</v>
      </c>
      <c r="AJ18" s="56">
        <f t="shared" si="3"/>
        <v>62.2</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ca="1" si="4"/>
        <v>#NAME?</v>
      </c>
      <c r="AN18" s="56" t="e">
        <f t="shared" ca="1" si="5"/>
        <v>#NAME?</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73.428571428571431</v>
      </c>
      <c r="E55" s="74">
        <f t="shared" si="9"/>
        <v>73.142857142857139</v>
      </c>
      <c r="F55" s="74">
        <f t="shared" si="9"/>
        <v>0</v>
      </c>
      <c r="G55" s="74">
        <f t="shared" si="9"/>
        <v>0</v>
      </c>
      <c r="H55" s="74">
        <f t="shared" si="9"/>
        <v>0</v>
      </c>
      <c r="I55" s="74">
        <f t="shared" si="9"/>
        <v>0</v>
      </c>
      <c r="J55" s="74">
        <f t="shared" si="9"/>
        <v>0</v>
      </c>
      <c r="K55" s="74">
        <f t="shared" si="9"/>
        <v>0</v>
      </c>
      <c r="L55" s="74">
        <f t="shared" si="9"/>
        <v>0</v>
      </c>
      <c r="M55" s="74">
        <f t="shared" si="9"/>
        <v>0</v>
      </c>
      <c r="N55" s="76">
        <f t="shared" si="9"/>
        <v>61.142857142857146</v>
      </c>
      <c r="O55" s="74">
        <f t="shared" si="9"/>
        <v>61.714285714285715</v>
      </c>
      <c r="P55" s="74">
        <f t="shared" si="9"/>
        <v>0</v>
      </c>
      <c r="Q55" s="74">
        <f t="shared" si="9"/>
        <v>0</v>
      </c>
      <c r="R55" s="74">
        <f t="shared" si="9"/>
        <v>0</v>
      </c>
      <c r="S55" s="74">
        <f t="shared" si="9"/>
        <v>0</v>
      </c>
      <c r="T55" s="74">
        <f t="shared" si="9"/>
        <v>0</v>
      </c>
      <c r="U55" s="74">
        <f t="shared" si="9"/>
        <v>0</v>
      </c>
      <c r="V55" s="74">
        <f t="shared" si="9"/>
        <v>0</v>
      </c>
      <c r="W55" s="74">
        <f t="shared" si="9"/>
        <v>0</v>
      </c>
      <c r="X55" s="58">
        <f>IFERROR(AVERAGE(X5:X54),"")</f>
        <v>68.51428571428572</v>
      </c>
      <c r="Y55" s="58">
        <f t="shared" ref="Y55:AG55" si="10">IFERROR(AVERAGE(Y5:Y54),"")</f>
        <v>68.571428571428584</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f>IFERROR(AVERAGE(AH5:AH54),"")</f>
        <v>68.542857142857144</v>
      </c>
    </row>
  </sheetData>
  <mergeCells count="7">
    <mergeCell ref="AH1:AH4"/>
    <mergeCell ref="B55:C55"/>
    <mergeCell ref="B1:B3"/>
    <mergeCell ref="C1:C3"/>
    <mergeCell ref="D1:M2"/>
    <mergeCell ref="N1:W2"/>
    <mergeCell ref="X1:AG2"/>
  </mergeCells>
  <conditionalFormatting sqref="AH1:AH4 D3:AG3 B4:AG4 B1:C1 N1 X1">
    <cfRule type="notContainsBlanks" dxfId="87" priority="7">
      <formula>LEN(TRIM(B1))&gt;0</formula>
    </cfRule>
  </conditionalFormatting>
  <conditionalFormatting sqref="D6:AG54 P5:AG5">
    <cfRule type="cellIs" dxfId="86" priority="5" operator="greaterThanOrEqual">
      <formula>90</formula>
    </cfRule>
  </conditionalFormatting>
  <conditionalFormatting sqref="D5:O5">
    <cfRule type="cellIs" dxfId="85" priority="3" operator="greaterThanOrEqual">
      <formula>90</formula>
    </cfRule>
  </conditionalFormatting>
  <conditionalFormatting sqref="D1">
    <cfRule type="notContainsBlanks" dxfId="84" priority="2">
      <formula>LEN(TRIM(D1))&gt;0</formula>
    </cfRule>
  </conditionalFormatting>
  <conditionalFormatting sqref="C5:C54">
    <cfRule type="cellIs" dxfId="83" priority="1" operator="equal">
      <formula>0</formula>
    </cfRule>
  </conditionalFormatting>
  <hyperlinks>
    <hyperlink ref="A6" location="AGM!A1" display="Pendidikan Agama dan BP"/>
    <hyperlink ref="A7" location="PP!A1" display="Pendidikan Pancasila"/>
    <hyperlink ref="A8" location="BIN!A1" display="Bahasa Indonesi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5DD6BCE5-744B-4AA3-A1A7-02D3F26062F2}">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C1BA9B8B-BC14-4B23-A1EA-CF274D4D3DB5}">
            <xm:f>KKTP!$K$3</xm:f>
            <x14:dxf>
              <font>
                <b/>
                <i val="0"/>
                <color rgb="FFFF0000"/>
              </font>
              <fill>
                <patternFill>
                  <bgColor theme="0"/>
                </patternFill>
              </fill>
            </x14:dxf>
          </x14:cfRule>
          <xm:sqref>D5:O5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O55"/>
  <sheetViews>
    <sheetView zoomScaleNormal="100" workbookViewId="0">
      <pane xSplit="3" ySplit="4" topLeftCell="D5" activePane="bottomRight" state="frozen"/>
      <selection pane="topRight" activeCell="D1" sqref="D1"/>
      <selection pane="bottomLeft" activeCell="A5" sqref="A5"/>
      <selection pane="bottomRight" activeCell="A9" sqref="A9"/>
    </sheetView>
  </sheetViews>
  <sheetFormatPr defaultColWidth="0" defaultRowHeight="14.25" zeroHeight="1"/>
  <cols>
    <col min="1" max="1" width="30.85546875" style="57" customWidth="1"/>
    <col min="2" max="2" width="5.85546875" style="56" customWidth="1"/>
    <col min="3" max="3" width="31.42578125" style="56" customWidth="1"/>
    <col min="4" max="8" width="4.140625" style="56" customWidth="1"/>
    <col min="9" max="13" width="4.140625" style="56" hidden="1" customWidth="1"/>
    <col min="14" max="18" width="4.140625" style="56" customWidth="1"/>
    <col min="19" max="23" width="4.140625" style="56" hidden="1" customWidth="1"/>
    <col min="24" max="28" width="5.85546875" style="56"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VLOOKUP($B$4,TP_IPAS,12,FALSE)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VLOOKUP($B$4,TP_IPAS,2,FALSE)</f>
        <v>#NAME?</v>
      </c>
      <c r="Y4" s="197" t="e">
        <f ca="1">VLOOKUP($B$4,TP_IPAS,3,FALSE)</f>
        <v>#NAME?</v>
      </c>
      <c r="Z4" s="197" t="e">
        <f ca="1">VLOOKUP($B$4,TP_IPAS,4,FALSE)</f>
        <v>#NAME?</v>
      </c>
      <c r="AA4" s="197" t="e">
        <f ca="1">VLOOKUP($B$4,TP_IPAS,5,FALSE)</f>
        <v>#NAME?</v>
      </c>
      <c r="AB4" s="197" t="e">
        <f ca="1">VLOOKUP($B$4,TP_IPAS,6,FALSE)</f>
        <v>#NAME?</v>
      </c>
      <c r="AC4" s="197" t="e">
        <f ca="1">VLOOKUP($B$4,TP_IPAS,7,FALSE)</f>
        <v>#NAME?</v>
      </c>
      <c r="AD4" s="197" t="e">
        <f ca="1">VLOOKUP($B$4,TP_IPAS,8,FALSE)</f>
        <v>#NAME?</v>
      </c>
      <c r="AE4" s="197" t="e">
        <f ca="1">VLOOKUP($B$4,TP_IPAS,9,FALSE)</f>
        <v>#NAME?</v>
      </c>
      <c r="AF4" s="197" t="e">
        <f ca="1">VLOOKUP($B$4,TP_IPAS,10,FALSE)</f>
        <v>#NAME?</v>
      </c>
      <c r="AG4" s="197" t="e">
        <f ca="1">VLOOKUP($B$4,TP_IPAS,11,FALSE)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75">
      <c r="A10" s="239"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80" priority="7">
      <formula>LEN(TRIM(B1))&gt;0</formula>
    </cfRule>
  </conditionalFormatting>
  <conditionalFormatting sqref="D6:AG54 P5:AG5">
    <cfRule type="cellIs" dxfId="79" priority="5" operator="greaterThanOrEqual">
      <formula>90</formula>
    </cfRule>
  </conditionalFormatting>
  <conditionalFormatting sqref="D5:O5">
    <cfRule type="cellIs" dxfId="78" priority="3" operator="greaterThanOrEqual">
      <formula>90</formula>
    </cfRule>
  </conditionalFormatting>
  <conditionalFormatting sqref="D1">
    <cfRule type="notContainsBlanks" dxfId="77" priority="2">
      <formula>LEN(TRIM(D1))&gt;0</formula>
    </cfRule>
  </conditionalFormatting>
  <conditionalFormatting sqref="C5:C54">
    <cfRule type="cellIs" dxfId="76"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9623A94A-BA6A-4660-BD20-D42C0EE78D40}">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22BBC7DC-7E16-4833-860C-83BC7DE86C1C}">
            <xm:f>KKTP!$K$3</xm:f>
            <x14:dxf>
              <font>
                <b/>
                <i val="0"/>
                <color rgb="FFFF0000"/>
              </font>
              <fill>
                <patternFill>
                  <bgColor theme="0"/>
                </patternFill>
              </fill>
            </x14:dxf>
          </x14:cfRule>
          <xm:sqref>D5:O5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966FF"/>
  </sheetPr>
  <dimension ref="A1:AO55"/>
  <sheetViews>
    <sheetView zoomScaleNormal="100" workbookViewId="0">
      <pane xSplit="3" ySplit="4" topLeftCell="D5" activePane="bottomRight" state="frozen"/>
      <selection pane="topRight" activeCell="D1" sqref="D1"/>
      <selection pane="bottomLeft" activeCell="A5" sqref="A5"/>
      <selection pane="bottomRight" activeCell="A10" sqref="A10"/>
    </sheetView>
  </sheetViews>
  <sheetFormatPr defaultColWidth="0" defaultRowHeight="14.25" zeroHeight="1"/>
  <cols>
    <col min="1" max="1" width="30.85546875" style="57" customWidth="1"/>
    <col min="2" max="2" width="5.85546875" style="56" customWidth="1"/>
    <col min="3" max="3" width="31.42578125" style="56" customWidth="1"/>
    <col min="4" max="5" width="4.140625" style="56" customWidth="1"/>
    <col min="6" max="13" width="4.140625" style="56" hidden="1" customWidth="1"/>
    <col min="14" max="15" width="4.140625" style="56" customWidth="1"/>
    <col min="16" max="23" width="4.140625" style="56" hidden="1" customWidth="1"/>
    <col min="24" max="25" width="5.85546875" style="56" customWidth="1"/>
    <col min="26" max="28" width="5.85546875" style="56" hidden="1"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217" t="e">
        <f ca="1">VLOOKUP($B$4,TP_MS,12,FALSE)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VLOOKUP($B$4,TP_MS,2,FALSE)</f>
        <v>#NAME?</v>
      </c>
      <c r="Y4" s="197" t="e">
        <f ca="1">VLOOKUP($B$4,TP_MS,3,FALSE)</f>
        <v>#NAME?</v>
      </c>
      <c r="Z4" s="197" t="e">
        <f ca="1">VLOOKUP($B$4,TP_MS,4,FALSE)</f>
        <v>#NAME?</v>
      </c>
      <c r="AA4" s="197" t="e">
        <f ca="1">VLOOKUP($B$4,TP_MS,5,FALSE)</f>
        <v>#NAME?</v>
      </c>
      <c r="AB4" s="197" t="e">
        <f ca="1">VLOOKUP($B$4,TP_MS,6,FALSE)</f>
        <v>#NAME?</v>
      </c>
      <c r="AC4" s="197" t="e">
        <f ca="1">VLOOKUP($B$4,TP_MS,7,FALSE)</f>
        <v>#NAME?</v>
      </c>
      <c r="AD4" s="197" t="e">
        <f ca="1">VLOOKUP($B$4,TP_MS,8,FALSE)</f>
        <v>#NAME?</v>
      </c>
      <c r="AE4" s="197" t="e">
        <f ca="1">VLOOKUP($B$4,TP_MS,9,FALSE)</f>
        <v>#NAME?</v>
      </c>
      <c r="AF4" s="197" t="e">
        <f ca="1">VLOOKUP($B$4,TP_MS,10,FALSE)</f>
        <v>#NAME?</v>
      </c>
      <c r="AG4" s="197" t="e">
        <f ca="1">VLOOKUP($B$4,TP_MS,11,FALSE)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75">
      <c r="A11" s="239"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73" priority="7">
      <formula>LEN(TRIM(B1))&gt;0</formula>
    </cfRule>
  </conditionalFormatting>
  <conditionalFormatting sqref="D6:AG54 P5:AG5">
    <cfRule type="cellIs" dxfId="72" priority="5" operator="greaterThanOrEqual">
      <formula>90</formula>
    </cfRule>
  </conditionalFormatting>
  <conditionalFormatting sqref="D5:O5">
    <cfRule type="cellIs" dxfId="71" priority="3" operator="greaterThanOrEqual">
      <formula>90</formula>
    </cfRule>
  </conditionalFormatting>
  <conditionalFormatting sqref="D1">
    <cfRule type="notContainsBlanks" dxfId="70" priority="2">
      <formula>LEN(TRIM(D1))&gt;0</formula>
    </cfRule>
  </conditionalFormatting>
  <conditionalFormatting sqref="C5:C54">
    <cfRule type="cellIs" dxfId="69"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6EA2853B-909C-4B28-87D2-BABFE6C6BBF1}">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2E4C2D6C-A23B-4510-8259-29C41F1C660D}">
            <xm:f>KKTP!$K$3</xm:f>
            <x14:dxf>
              <font>
                <b/>
                <i val="0"/>
                <color rgb="FFFF0000"/>
              </font>
              <fill>
                <patternFill>
                  <bgColor theme="0"/>
                </patternFill>
              </fill>
            </x14:dxf>
          </x14:cfRule>
          <xm:sqref>D5:O5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966FF"/>
  </sheetPr>
  <dimension ref="A1:AO55"/>
  <sheetViews>
    <sheetView zoomScaleNormal="100" workbookViewId="0">
      <pane xSplit="3" ySplit="4" topLeftCell="D5" activePane="bottomRight" state="frozen"/>
      <selection pane="topRight" activeCell="D1" sqref="D1"/>
      <selection pane="bottomLeft" activeCell="A5" sqref="A5"/>
      <selection pane="bottomRight" activeCell="A11" sqref="A11"/>
    </sheetView>
  </sheetViews>
  <sheetFormatPr defaultColWidth="0" defaultRowHeight="14.25" zeroHeight="1"/>
  <cols>
    <col min="1" max="1" width="30.85546875" style="57" customWidth="1"/>
    <col min="2" max="2" width="5.85546875" style="56" customWidth="1"/>
    <col min="3" max="3" width="31.42578125" style="56" customWidth="1"/>
    <col min="4" max="5" width="4.140625" style="56" customWidth="1"/>
    <col min="6" max="13" width="4.140625" style="56" hidden="1" customWidth="1"/>
    <col min="14" max="15" width="4.140625" style="56" customWidth="1"/>
    <col min="16" max="23" width="4.140625" style="56" hidden="1" customWidth="1"/>
    <col min="24" max="25" width="5.85546875" style="56" customWidth="1"/>
    <col min="26" max="28" width="5.85546875" style="56" hidden="1"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217" t="e">
        <f ca="1">VLOOKUP($B$4,TP_TR,12,FALSE)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VLOOKUP($B$4,TP_TR,2,FALSE)</f>
        <v>#NAME?</v>
      </c>
      <c r="Y4" s="197" t="e">
        <f ca="1">VLOOKUP($B$4,TP_TR,3,FALSE)</f>
        <v>#NAME?</v>
      </c>
      <c r="Z4" s="197" t="e">
        <f ca="1">VLOOKUP($B$4,TP_TR,4,FALSE)</f>
        <v>#NAME?</v>
      </c>
      <c r="AA4" s="197" t="e">
        <f ca="1">VLOOKUP($B$4,TP_TR,5,FALSE)</f>
        <v>#NAME?</v>
      </c>
      <c r="AB4" s="197" t="e">
        <f ca="1">VLOOKUP($B$4,TP_TR,6,FALSE)</f>
        <v>#NAME?</v>
      </c>
      <c r="AC4" s="197" t="e">
        <f ca="1">VLOOKUP($B$4,TP_TR,7,FALSE)</f>
        <v>#NAME?</v>
      </c>
      <c r="AD4" s="197" t="e">
        <f ca="1">VLOOKUP($B$4,TP_TR,8,FALSE)</f>
        <v>#NAME?</v>
      </c>
      <c r="AE4" s="197" t="e">
        <f ca="1">VLOOKUP($B$4,TP_TR,9,FALSE)</f>
        <v>#NAME?</v>
      </c>
      <c r="AF4" s="197" t="e">
        <f ca="1">VLOOKUP($B$4,TP_TR,10,FALSE)</f>
        <v>#NAME?</v>
      </c>
      <c r="AG4" s="197" t="e">
        <f ca="1">VLOOKUP($B$4,TP_TR,11,FALSE)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75">
      <c r="A12" s="239"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66" priority="7">
      <formula>LEN(TRIM(B1))&gt;0</formula>
    </cfRule>
  </conditionalFormatting>
  <conditionalFormatting sqref="D6:AG54 P5:AG5">
    <cfRule type="cellIs" dxfId="65" priority="5" operator="greaterThanOrEqual">
      <formula>90</formula>
    </cfRule>
  </conditionalFormatting>
  <conditionalFormatting sqref="D5:O5">
    <cfRule type="cellIs" dxfId="64" priority="3" operator="greaterThanOrEqual">
      <formula>90</formula>
    </cfRule>
  </conditionalFormatting>
  <conditionalFormatting sqref="D1">
    <cfRule type="notContainsBlanks" dxfId="63" priority="2">
      <formula>LEN(TRIM(D1))&gt;0</formula>
    </cfRule>
  </conditionalFormatting>
  <conditionalFormatting sqref="C5:C54">
    <cfRule type="cellIs" dxfId="62"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439FE0A8-1E51-467D-B42E-4D29C28396DD}">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3FC3CB91-49DE-4BBC-86F5-1FCBC4A6DCCC}">
            <xm:f>KKTP!$K$3</xm:f>
            <x14:dxf>
              <font>
                <b/>
                <i val="0"/>
                <color rgb="FFFF0000"/>
              </font>
              <fill>
                <patternFill>
                  <bgColor theme="0"/>
                </patternFill>
              </fill>
            </x14:dxf>
          </x14:cfRule>
          <xm:sqref>D5:O5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9966FF"/>
  </sheetPr>
  <dimension ref="A1:AO55"/>
  <sheetViews>
    <sheetView zoomScaleNormal="100" workbookViewId="0">
      <pane xSplit="3" ySplit="4" topLeftCell="D5" activePane="bottomRight" state="frozen"/>
      <selection pane="topRight" activeCell="D1" sqref="D1"/>
      <selection pane="bottomLeft" activeCell="A5" sqref="A5"/>
      <selection pane="bottomRight" activeCell="A17" sqref="A17"/>
    </sheetView>
  </sheetViews>
  <sheetFormatPr defaultColWidth="0" defaultRowHeight="14.25" zeroHeight="1"/>
  <cols>
    <col min="1" max="1" width="30.85546875" style="57" customWidth="1"/>
    <col min="2" max="2" width="5.85546875" style="56" customWidth="1"/>
    <col min="3" max="3" width="31.42578125" style="56" customWidth="1"/>
    <col min="4" max="6" width="4.140625" style="56" customWidth="1"/>
    <col min="7" max="13" width="4.140625" style="56" hidden="1" customWidth="1"/>
    <col min="14" max="16" width="4.140625" style="56" customWidth="1"/>
    <col min="17" max="23" width="4.140625" style="56" hidden="1" customWidth="1"/>
    <col min="24" max="26" width="5.85546875" style="56" customWidth="1"/>
    <col min="27" max="28" width="5.85546875" style="56" hidden="1"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217" t="e">
        <f ca="1">VLOOKUP($B$4,TP_RP,12,FALSE)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VLOOKUP($B$4,TP_RP,2,FALSE)</f>
        <v>#NAME?</v>
      </c>
      <c r="Y4" s="197" t="e">
        <f ca="1">VLOOKUP($B$4,TP_RP,3,FALSE)</f>
        <v>#NAME?</v>
      </c>
      <c r="Z4" s="197" t="e">
        <f ca="1">VLOOKUP($B$4,TP_RP,4,FALSE)</f>
        <v>#NAME?</v>
      </c>
      <c r="AA4" s="197" t="e">
        <f ca="1">VLOOKUP($B$4,TP_RP,5,FALSE)</f>
        <v>#NAME?</v>
      </c>
      <c r="AB4" s="197" t="e">
        <f ca="1">VLOOKUP($B$4,TP_RP,6,FALSE)</f>
        <v>#NAME?</v>
      </c>
      <c r="AC4" s="197" t="e">
        <f ca="1">VLOOKUP($B$4,TP_RP,7,FALSE)</f>
        <v>#NAME?</v>
      </c>
      <c r="AD4" s="197" t="e">
        <f ca="1">VLOOKUP($B$4,TP_RP,8,FALSE)</f>
        <v>#NAME?</v>
      </c>
      <c r="AE4" s="197" t="e">
        <f ca="1">VLOOKUP($B$4,TP_RP,9,FALSE)</f>
        <v>#NAME?</v>
      </c>
      <c r="AF4" s="197" t="e">
        <f ca="1">VLOOKUP($B$4,TP_RP,10,FALSE)</f>
        <v>#NAME?</v>
      </c>
      <c r="AG4" s="197" t="e">
        <f ca="1">VLOOKUP($B$4,TP_RP,11,FALSE)</f>
        <v>#NAME?</v>
      </c>
      <c r="AH4" s="548"/>
      <c r="AI4" s="56" t="s">
        <v>230</v>
      </c>
      <c r="AJ4" s="56" t="s">
        <v>231</v>
      </c>
      <c r="AK4" s="56" t="s">
        <v>234</v>
      </c>
      <c r="AL4" s="56" t="s">
        <v>235</v>
      </c>
      <c r="AM4" s="56" t="s">
        <v>232</v>
      </c>
      <c r="AN4" s="56" t="s">
        <v>233</v>
      </c>
      <c r="AO4" s="56" t="s">
        <v>236</v>
      </c>
    </row>
    <row r="5" spans="1:41" ht="15">
      <c r="B5" s="188">
        <v>1</v>
      </c>
      <c r="C5" s="126" t="str">
        <f>IFERROR(SISWA!C8,"")</f>
        <v>AFIF</v>
      </c>
      <c r="D5" s="189">
        <v>80</v>
      </c>
      <c r="E5" s="190">
        <v>87</v>
      </c>
      <c r="F5" s="190">
        <v>78</v>
      </c>
      <c r="G5" s="190"/>
      <c r="H5" s="190"/>
      <c r="I5" s="190"/>
      <c r="J5" s="190"/>
      <c r="K5" s="190"/>
      <c r="L5" s="190"/>
      <c r="M5" s="191"/>
      <c r="N5" s="192">
        <v>14</v>
      </c>
      <c r="O5" s="193">
        <v>50</v>
      </c>
      <c r="P5" s="193">
        <v>95</v>
      </c>
      <c r="Q5" s="193"/>
      <c r="R5" s="193"/>
      <c r="S5" s="193"/>
      <c r="T5" s="193"/>
      <c r="U5" s="193"/>
      <c r="V5" s="193"/>
      <c r="W5" s="194"/>
      <c r="X5" s="192">
        <f>IFERROR(AVERAGE(D5)*60%+(N5*40%),"")</f>
        <v>53.6</v>
      </c>
      <c r="Y5" s="192">
        <f t="shared" ref="Y5:AG20" si="0">IFERROR(AVERAGE(E5)*60%+(O5*40%),"")</f>
        <v>72.199999999999989</v>
      </c>
      <c r="Z5" s="192">
        <f t="shared" si="0"/>
        <v>84.8</v>
      </c>
      <c r="AA5" s="192" t="str">
        <f t="shared" si="0"/>
        <v/>
      </c>
      <c r="AB5" s="192" t="str">
        <f t="shared" si="0"/>
        <v/>
      </c>
      <c r="AC5" s="192" t="str">
        <f t="shared" si="0"/>
        <v/>
      </c>
      <c r="AD5" s="192" t="str">
        <f t="shared" si="0"/>
        <v/>
      </c>
      <c r="AE5" s="192" t="str">
        <f t="shared" si="0"/>
        <v/>
      </c>
      <c r="AF5" s="192" t="str">
        <f t="shared" si="0"/>
        <v/>
      </c>
      <c r="AG5" s="195" t="str">
        <f t="shared" si="0"/>
        <v/>
      </c>
      <c r="AH5" s="196">
        <f t="shared" ref="AH5:AH54" si="1">IFERROR(AVERAGE(X5:AG5),"")</f>
        <v>70.199999999999989</v>
      </c>
      <c r="AI5" s="56">
        <f t="shared" ref="AI5:AI54" si="2">MAX(X5:AG5)</f>
        <v>84.8</v>
      </c>
      <c r="AJ5" s="56">
        <f t="shared" ref="AJ5:AJ54" si="3">MIN(X5:AG5)</f>
        <v>53.6</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ca="1" si="4">INDEX($X$4:$AG$4, MATCH(AI5, X5:AG5, 0))</f>
        <v>#NAME?</v>
      </c>
      <c r="AN5" s="56" t="e">
        <f t="shared" ref="AN5:AN54" ca="1" si="5">INDEX($X$4:$AG$4, MATCH(AJ5, X5:AG5, 0))</f>
        <v>#NAME?</v>
      </c>
      <c r="AO5" s="56" t="str">
        <f ca="1">IFERROR(CONCATENATE("Ananda ",C5," ",AK5,AM5," serta ",AL5,AN5),"")</f>
        <v/>
      </c>
    </row>
    <row r="6" spans="1:41" ht="15">
      <c r="A6" s="237" t="s">
        <v>354</v>
      </c>
      <c r="B6" s="59">
        <v>2</v>
      </c>
      <c r="C6" s="126" t="str">
        <f>IFERROR(SISWA!C9,"")</f>
        <v>BIMA</v>
      </c>
      <c r="D6" s="63">
        <v>67</v>
      </c>
      <c r="E6" s="64">
        <v>75</v>
      </c>
      <c r="F6" s="64">
        <v>70</v>
      </c>
      <c r="G6" s="64"/>
      <c r="H6" s="64"/>
      <c r="I6" s="64"/>
      <c r="J6" s="64"/>
      <c r="K6" s="64"/>
      <c r="L6" s="64"/>
      <c r="M6" s="65"/>
      <c r="N6" s="60">
        <v>14</v>
      </c>
      <c r="O6" s="61">
        <v>50</v>
      </c>
      <c r="P6" s="61">
        <v>67</v>
      </c>
      <c r="Q6" s="61"/>
      <c r="R6" s="61"/>
      <c r="S6" s="61"/>
      <c r="T6" s="61"/>
      <c r="U6" s="61"/>
      <c r="V6" s="61"/>
      <c r="W6" s="62"/>
      <c r="X6" s="60">
        <f t="shared" ref="X6:AG44" si="6">IFERROR(AVERAGE(D6)*60%+(N6*40%),"")</f>
        <v>45.8</v>
      </c>
      <c r="Y6" s="60">
        <f t="shared" si="0"/>
        <v>65</v>
      </c>
      <c r="Z6" s="60">
        <f t="shared" si="0"/>
        <v>68.8</v>
      </c>
      <c r="AA6" s="60" t="str">
        <f t="shared" si="0"/>
        <v/>
      </c>
      <c r="AB6" s="60" t="str">
        <f t="shared" si="0"/>
        <v/>
      </c>
      <c r="AC6" s="60" t="str">
        <f t="shared" si="0"/>
        <v/>
      </c>
      <c r="AD6" s="60" t="str">
        <f t="shared" si="0"/>
        <v/>
      </c>
      <c r="AE6" s="60" t="str">
        <f t="shared" si="0"/>
        <v/>
      </c>
      <c r="AF6" s="60" t="str">
        <f t="shared" si="0"/>
        <v/>
      </c>
      <c r="AG6" s="155" t="str">
        <f t="shared" si="0"/>
        <v/>
      </c>
      <c r="AH6" s="66">
        <f t="shared" si="1"/>
        <v>59.866666666666667</v>
      </c>
      <c r="AI6" s="56">
        <f t="shared" si="2"/>
        <v>68.8</v>
      </c>
      <c r="AJ6" s="56">
        <f t="shared" si="3"/>
        <v>45.8</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ca="1" si="4"/>
        <v>#NAME?</v>
      </c>
      <c r="AN6" s="56" t="e">
        <f t="shared" ca="1" si="5"/>
        <v>#NAME?</v>
      </c>
      <c r="AO6" s="56" t="str">
        <f t="shared" ref="AO6:AO54" ca="1" si="7">IFERROR(CONCATENATE("Ananda ",C6," ",AK6,AM6," serta ",AL6,AN6),"")</f>
        <v/>
      </c>
    </row>
    <row r="7" spans="1:41" ht="15">
      <c r="A7" s="237" t="s">
        <v>91</v>
      </c>
      <c r="B7" s="59">
        <v>3</v>
      </c>
      <c r="C7" s="126" t="str">
        <f>IFERROR(SISWA!C10,"")</f>
        <v>ALMIRA</v>
      </c>
      <c r="D7" s="63">
        <v>67</v>
      </c>
      <c r="E7" s="64">
        <v>75</v>
      </c>
      <c r="F7" s="64">
        <v>80</v>
      </c>
      <c r="G7" s="64"/>
      <c r="H7" s="64"/>
      <c r="I7" s="64"/>
      <c r="J7" s="64"/>
      <c r="K7" s="64"/>
      <c r="L7" s="64"/>
      <c r="M7" s="65"/>
      <c r="N7" s="60">
        <v>14</v>
      </c>
      <c r="O7" s="61">
        <v>0</v>
      </c>
      <c r="P7" s="61">
        <v>33</v>
      </c>
      <c r="Q7" s="61"/>
      <c r="R7" s="61"/>
      <c r="S7" s="61"/>
      <c r="T7" s="61"/>
      <c r="U7" s="61"/>
      <c r="V7" s="61"/>
      <c r="W7" s="62"/>
      <c r="X7" s="60">
        <f t="shared" si="6"/>
        <v>45.8</v>
      </c>
      <c r="Y7" s="60">
        <f t="shared" si="0"/>
        <v>45</v>
      </c>
      <c r="Z7" s="60">
        <f t="shared" si="0"/>
        <v>61.2</v>
      </c>
      <c r="AA7" s="60" t="str">
        <f t="shared" si="0"/>
        <v/>
      </c>
      <c r="AB7" s="60" t="str">
        <f t="shared" si="0"/>
        <v/>
      </c>
      <c r="AC7" s="60" t="str">
        <f t="shared" si="0"/>
        <v/>
      </c>
      <c r="AD7" s="60" t="str">
        <f t="shared" si="0"/>
        <v/>
      </c>
      <c r="AE7" s="60" t="str">
        <f t="shared" si="0"/>
        <v/>
      </c>
      <c r="AF7" s="60" t="str">
        <f t="shared" si="0"/>
        <v/>
      </c>
      <c r="AG7" s="155" t="str">
        <f t="shared" si="0"/>
        <v/>
      </c>
      <c r="AH7" s="66">
        <f t="shared" si="1"/>
        <v>50.666666666666664</v>
      </c>
      <c r="AI7" s="56">
        <f t="shared" si="2"/>
        <v>61.2</v>
      </c>
      <c r="AJ7" s="56">
        <f t="shared" si="3"/>
        <v>45</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ca="1" si="4"/>
        <v>#NAME?</v>
      </c>
      <c r="AN7" s="56" t="e">
        <f t="shared" ca="1" si="5"/>
        <v>#NAME?</v>
      </c>
      <c r="AO7" s="56" t="str">
        <f t="shared" ca="1" si="7"/>
        <v/>
      </c>
    </row>
    <row r="8" spans="1:41" ht="15">
      <c r="A8" s="237" t="s">
        <v>92</v>
      </c>
      <c r="B8" s="59">
        <v>4</v>
      </c>
      <c r="C8" s="126" t="str">
        <f>IFERROR(SISWA!C11,"")</f>
        <v>KEYLA</v>
      </c>
      <c r="D8" s="63">
        <v>88</v>
      </c>
      <c r="E8" s="64">
        <v>78</v>
      </c>
      <c r="F8" s="64">
        <v>78</v>
      </c>
      <c r="G8" s="64"/>
      <c r="H8" s="64"/>
      <c r="I8" s="64"/>
      <c r="J8" s="64"/>
      <c r="K8" s="64"/>
      <c r="L8" s="64"/>
      <c r="M8" s="65"/>
      <c r="N8" s="60">
        <v>14</v>
      </c>
      <c r="O8" s="61">
        <v>50</v>
      </c>
      <c r="P8" s="61">
        <v>95</v>
      </c>
      <c r="Q8" s="61"/>
      <c r="R8" s="61"/>
      <c r="S8" s="61"/>
      <c r="T8" s="61"/>
      <c r="U8" s="61"/>
      <c r="V8" s="61"/>
      <c r="W8" s="62"/>
      <c r="X8" s="60">
        <f t="shared" si="6"/>
        <v>58.4</v>
      </c>
      <c r="Y8" s="60">
        <f t="shared" si="0"/>
        <v>66.8</v>
      </c>
      <c r="Z8" s="60">
        <f t="shared" si="0"/>
        <v>84.8</v>
      </c>
      <c r="AA8" s="60" t="str">
        <f t="shared" si="0"/>
        <v/>
      </c>
      <c r="AB8" s="60" t="str">
        <f t="shared" si="0"/>
        <v/>
      </c>
      <c r="AC8" s="60" t="str">
        <f t="shared" si="0"/>
        <v/>
      </c>
      <c r="AD8" s="60" t="str">
        <f t="shared" si="0"/>
        <v/>
      </c>
      <c r="AE8" s="60" t="str">
        <f t="shared" si="0"/>
        <v/>
      </c>
      <c r="AF8" s="60" t="str">
        <f t="shared" si="0"/>
        <v/>
      </c>
      <c r="AG8" s="155" t="str">
        <f t="shared" si="0"/>
        <v/>
      </c>
      <c r="AH8" s="66">
        <f t="shared" si="1"/>
        <v>70</v>
      </c>
      <c r="AI8" s="56">
        <f t="shared" si="2"/>
        <v>84.8</v>
      </c>
      <c r="AJ8" s="56">
        <f t="shared" si="3"/>
        <v>58.4</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ca="1" si="4"/>
        <v>#NAME?</v>
      </c>
      <c r="AN8" s="56" t="e">
        <f t="shared" ca="1" si="5"/>
        <v>#NAME?</v>
      </c>
      <c r="AO8" s="56" t="str">
        <f t="shared" ca="1" si="7"/>
        <v/>
      </c>
    </row>
    <row r="9" spans="1:41" ht="15">
      <c r="A9" s="237" t="s">
        <v>93</v>
      </c>
      <c r="B9" s="59">
        <v>5</v>
      </c>
      <c r="C9" s="126" t="str">
        <f>IFERROR(SISWA!C12,"")</f>
        <v>AQILA</v>
      </c>
      <c r="D9" s="63">
        <v>80</v>
      </c>
      <c r="E9" s="64">
        <v>85</v>
      </c>
      <c r="F9" s="64">
        <v>89</v>
      </c>
      <c r="G9" s="64"/>
      <c r="H9" s="64"/>
      <c r="I9" s="64"/>
      <c r="J9" s="64"/>
      <c r="K9" s="64"/>
      <c r="L9" s="64"/>
      <c r="M9" s="65"/>
      <c r="N9" s="60">
        <v>14</v>
      </c>
      <c r="O9" s="61">
        <v>75</v>
      </c>
      <c r="P9" s="61">
        <v>95</v>
      </c>
      <c r="Q9" s="61"/>
      <c r="R9" s="61"/>
      <c r="S9" s="61"/>
      <c r="T9" s="61"/>
      <c r="U9" s="61"/>
      <c r="V9" s="61"/>
      <c r="W9" s="62"/>
      <c r="X9" s="60">
        <f t="shared" si="6"/>
        <v>53.6</v>
      </c>
      <c r="Y9" s="60">
        <f t="shared" si="0"/>
        <v>81</v>
      </c>
      <c r="Z9" s="60">
        <f t="shared" si="0"/>
        <v>91.4</v>
      </c>
      <c r="AA9" s="60" t="str">
        <f t="shared" si="0"/>
        <v/>
      </c>
      <c r="AB9" s="60" t="str">
        <f t="shared" si="0"/>
        <v/>
      </c>
      <c r="AC9" s="60" t="str">
        <f t="shared" si="0"/>
        <v/>
      </c>
      <c r="AD9" s="60" t="str">
        <f t="shared" si="0"/>
        <v/>
      </c>
      <c r="AE9" s="60" t="str">
        <f t="shared" si="0"/>
        <v/>
      </c>
      <c r="AF9" s="60" t="str">
        <f t="shared" si="0"/>
        <v/>
      </c>
      <c r="AG9" s="155" t="str">
        <f t="shared" si="0"/>
        <v/>
      </c>
      <c r="AH9" s="66">
        <f t="shared" si="1"/>
        <v>75.333333333333329</v>
      </c>
      <c r="AI9" s="56">
        <f t="shared" si="2"/>
        <v>91.4</v>
      </c>
      <c r="AJ9" s="56">
        <f t="shared" si="3"/>
        <v>53.6</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ca="1" si="4"/>
        <v>#NAME?</v>
      </c>
      <c r="AN9" s="56" t="e">
        <f t="shared" ca="1" si="5"/>
        <v>#NAME?</v>
      </c>
      <c r="AO9" s="56" t="str">
        <f t="shared" ca="1" si="7"/>
        <v/>
      </c>
    </row>
    <row r="10" spans="1:41" ht="15">
      <c r="A10" s="237" t="s">
        <v>355</v>
      </c>
      <c r="B10" s="59">
        <v>6</v>
      </c>
      <c r="C10" s="126" t="str">
        <f>IFERROR(SISWA!C13,"")</f>
        <v>ARISTA</v>
      </c>
      <c r="D10" s="63">
        <v>78</v>
      </c>
      <c r="E10" s="64">
        <v>80</v>
      </c>
      <c r="F10" s="64">
        <v>75</v>
      </c>
      <c r="G10" s="64"/>
      <c r="H10" s="64"/>
      <c r="I10" s="64"/>
      <c r="J10" s="64"/>
      <c r="K10" s="64"/>
      <c r="L10" s="64"/>
      <c r="M10" s="65"/>
      <c r="N10" s="60">
        <v>14</v>
      </c>
      <c r="O10" s="61">
        <v>0</v>
      </c>
      <c r="P10" s="61">
        <v>33</v>
      </c>
      <c r="Q10" s="61"/>
      <c r="R10" s="61"/>
      <c r="S10" s="61"/>
      <c r="T10" s="61"/>
      <c r="U10" s="61"/>
      <c r="V10" s="61"/>
      <c r="W10" s="62"/>
      <c r="X10" s="60">
        <f t="shared" si="6"/>
        <v>52.4</v>
      </c>
      <c r="Y10" s="60">
        <f t="shared" si="0"/>
        <v>48</v>
      </c>
      <c r="Z10" s="60">
        <f t="shared" si="0"/>
        <v>58.2</v>
      </c>
      <c r="AA10" s="60" t="str">
        <f t="shared" si="0"/>
        <v/>
      </c>
      <c r="AB10" s="60" t="str">
        <f t="shared" si="0"/>
        <v/>
      </c>
      <c r="AC10" s="60" t="str">
        <f t="shared" si="0"/>
        <v/>
      </c>
      <c r="AD10" s="60" t="str">
        <f t="shared" si="0"/>
        <v/>
      </c>
      <c r="AE10" s="60" t="str">
        <f t="shared" si="0"/>
        <v/>
      </c>
      <c r="AF10" s="60" t="str">
        <f t="shared" si="0"/>
        <v/>
      </c>
      <c r="AG10" s="155" t="str">
        <f t="shared" si="0"/>
        <v/>
      </c>
      <c r="AH10" s="66">
        <f t="shared" si="1"/>
        <v>52.866666666666674</v>
      </c>
      <c r="AI10" s="56">
        <f t="shared" si="2"/>
        <v>58.2</v>
      </c>
      <c r="AJ10" s="56">
        <f t="shared" si="3"/>
        <v>48</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ca="1" si="4"/>
        <v>#NAME?</v>
      </c>
      <c r="AN10" s="56" t="e">
        <f t="shared" ca="1" si="5"/>
        <v>#NAME?</v>
      </c>
      <c r="AO10" s="56" t="str">
        <f t="shared" ca="1" si="7"/>
        <v/>
      </c>
    </row>
    <row r="11" spans="1:41" ht="15">
      <c r="A11" s="237" t="s">
        <v>95</v>
      </c>
      <c r="B11" s="59">
        <v>7</v>
      </c>
      <c r="C11" s="126" t="str">
        <f>IFERROR(SISWA!C14,"")</f>
        <v>DANIEL</v>
      </c>
      <c r="D11" s="63">
        <v>65</v>
      </c>
      <c r="E11" s="64">
        <v>65</v>
      </c>
      <c r="F11" s="64">
        <v>70</v>
      </c>
      <c r="G11" s="64"/>
      <c r="H11" s="64"/>
      <c r="I11" s="64"/>
      <c r="J11" s="64"/>
      <c r="K11" s="64"/>
      <c r="L11" s="64"/>
      <c r="M11" s="65"/>
      <c r="N11" s="60">
        <v>29</v>
      </c>
      <c r="O11" s="61">
        <v>50</v>
      </c>
      <c r="P11" s="61">
        <v>90</v>
      </c>
      <c r="Q11" s="61"/>
      <c r="R11" s="61"/>
      <c r="S11" s="61"/>
      <c r="T11" s="61"/>
      <c r="U11" s="61"/>
      <c r="V11" s="61"/>
      <c r="W11" s="62"/>
      <c r="X11" s="60">
        <f t="shared" si="6"/>
        <v>50.6</v>
      </c>
      <c r="Y11" s="60">
        <f t="shared" si="0"/>
        <v>59</v>
      </c>
      <c r="Z11" s="60">
        <f t="shared" si="0"/>
        <v>78</v>
      </c>
      <c r="AA11" s="60" t="str">
        <f t="shared" si="0"/>
        <v/>
      </c>
      <c r="AB11" s="60" t="str">
        <f t="shared" si="0"/>
        <v/>
      </c>
      <c r="AC11" s="60" t="str">
        <f t="shared" si="0"/>
        <v/>
      </c>
      <c r="AD11" s="60" t="str">
        <f t="shared" si="0"/>
        <v/>
      </c>
      <c r="AE11" s="60" t="str">
        <f t="shared" si="0"/>
        <v/>
      </c>
      <c r="AF11" s="60" t="str">
        <f t="shared" si="0"/>
        <v/>
      </c>
      <c r="AG11" s="155" t="str">
        <f t="shared" si="0"/>
        <v/>
      </c>
      <c r="AH11" s="66">
        <f t="shared" si="1"/>
        <v>62.533333333333331</v>
      </c>
      <c r="AI11" s="56">
        <f t="shared" si="2"/>
        <v>78</v>
      </c>
      <c r="AJ11" s="56">
        <f t="shared" si="3"/>
        <v>50.6</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ca="1" si="4"/>
        <v>#NAME?</v>
      </c>
      <c r="AN11" s="56" t="e">
        <f t="shared" ca="1" si="5"/>
        <v>#NAME?</v>
      </c>
      <c r="AO11" s="56" t="str">
        <f t="shared" ca="1" si="7"/>
        <v/>
      </c>
    </row>
    <row r="12" spans="1:41" ht="15">
      <c r="A12" s="237" t="s">
        <v>96</v>
      </c>
      <c r="B12" s="59">
        <v>8</v>
      </c>
      <c r="C12" s="126" t="str">
        <f>IFERROR(SISWA!C15,"")</f>
        <v>FATHAN</v>
      </c>
      <c r="D12" s="63">
        <v>85</v>
      </c>
      <c r="E12" s="64">
        <v>78</v>
      </c>
      <c r="F12" s="64">
        <v>82</v>
      </c>
      <c r="G12" s="64"/>
      <c r="H12" s="64"/>
      <c r="I12" s="64"/>
      <c r="J12" s="64"/>
      <c r="K12" s="64"/>
      <c r="L12" s="64"/>
      <c r="M12" s="65"/>
      <c r="N12" s="60">
        <v>14</v>
      </c>
      <c r="O12" s="61">
        <v>90</v>
      </c>
      <c r="P12" s="61">
        <v>90</v>
      </c>
      <c r="Q12" s="61"/>
      <c r="R12" s="61"/>
      <c r="S12" s="61"/>
      <c r="T12" s="61"/>
      <c r="U12" s="61"/>
      <c r="V12" s="61"/>
      <c r="W12" s="62"/>
      <c r="X12" s="60">
        <f t="shared" si="6"/>
        <v>56.6</v>
      </c>
      <c r="Y12" s="60">
        <f t="shared" si="0"/>
        <v>82.8</v>
      </c>
      <c r="Z12" s="60">
        <f t="shared" si="0"/>
        <v>85.199999999999989</v>
      </c>
      <c r="AA12" s="60" t="str">
        <f t="shared" si="0"/>
        <v/>
      </c>
      <c r="AB12" s="60" t="str">
        <f t="shared" si="0"/>
        <v/>
      </c>
      <c r="AC12" s="60" t="str">
        <f t="shared" si="0"/>
        <v/>
      </c>
      <c r="AD12" s="60" t="str">
        <f t="shared" si="0"/>
        <v/>
      </c>
      <c r="AE12" s="60" t="str">
        <f t="shared" si="0"/>
        <v/>
      </c>
      <c r="AF12" s="60" t="str">
        <f t="shared" si="0"/>
        <v/>
      </c>
      <c r="AG12" s="155" t="str">
        <f t="shared" si="0"/>
        <v/>
      </c>
      <c r="AH12" s="66">
        <f t="shared" si="1"/>
        <v>74.86666666666666</v>
      </c>
      <c r="AI12" s="56">
        <f t="shared" si="2"/>
        <v>85.199999999999989</v>
      </c>
      <c r="AJ12" s="56">
        <f t="shared" si="3"/>
        <v>56.6</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ca="1" si="4"/>
        <v>#NAME?</v>
      </c>
      <c r="AN12" s="56" t="e">
        <f t="shared" ca="1" si="5"/>
        <v>#NAME?</v>
      </c>
      <c r="AO12" s="56" t="str">
        <f t="shared" ca="1" si="7"/>
        <v/>
      </c>
    </row>
    <row r="13" spans="1:41" ht="15.75">
      <c r="A13" s="239" t="s">
        <v>97</v>
      </c>
      <c r="B13" s="59">
        <v>9</v>
      </c>
      <c r="C13" s="126" t="str">
        <f>IFERROR(SISWA!C16,"")</f>
        <v>KHANSA</v>
      </c>
      <c r="D13" s="63">
        <v>70</v>
      </c>
      <c r="E13" s="64">
        <v>75</v>
      </c>
      <c r="F13" s="64">
        <v>70</v>
      </c>
      <c r="G13" s="64"/>
      <c r="H13" s="64"/>
      <c r="I13" s="64"/>
      <c r="J13" s="64"/>
      <c r="K13" s="64"/>
      <c r="L13" s="64"/>
      <c r="M13" s="65"/>
      <c r="N13" s="60">
        <v>29</v>
      </c>
      <c r="O13" s="61">
        <v>25</v>
      </c>
      <c r="P13" s="61">
        <v>34</v>
      </c>
      <c r="Q13" s="61"/>
      <c r="R13" s="61"/>
      <c r="S13" s="61"/>
      <c r="T13" s="61"/>
      <c r="U13" s="61"/>
      <c r="V13" s="61"/>
      <c r="W13" s="62"/>
      <c r="X13" s="60">
        <f t="shared" si="6"/>
        <v>53.6</v>
      </c>
      <c r="Y13" s="60">
        <f t="shared" si="0"/>
        <v>55</v>
      </c>
      <c r="Z13" s="60">
        <f t="shared" si="0"/>
        <v>55.6</v>
      </c>
      <c r="AA13" s="60" t="str">
        <f t="shared" si="0"/>
        <v/>
      </c>
      <c r="AB13" s="60" t="str">
        <f t="shared" si="0"/>
        <v/>
      </c>
      <c r="AC13" s="60" t="str">
        <f t="shared" si="0"/>
        <v/>
      </c>
      <c r="AD13" s="60" t="str">
        <f t="shared" si="0"/>
        <v/>
      </c>
      <c r="AE13" s="60" t="str">
        <f t="shared" si="0"/>
        <v/>
      </c>
      <c r="AF13" s="60" t="str">
        <f t="shared" si="0"/>
        <v/>
      </c>
      <c r="AG13" s="155" t="str">
        <f t="shared" si="0"/>
        <v/>
      </c>
      <c r="AH13" s="66">
        <f t="shared" si="1"/>
        <v>54.733333333333327</v>
      </c>
      <c r="AI13" s="56">
        <f t="shared" si="2"/>
        <v>55.6</v>
      </c>
      <c r="AJ13" s="56">
        <f t="shared" si="3"/>
        <v>53.6</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ca="1" si="4"/>
        <v>#NAME?</v>
      </c>
      <c r="AN13" s="56" t="e">
        <f t="shared" ca="1" si="5"/>
        <v>#NAME?</v>
      </c>
      <c r="AO13" s="56" t="str">
        <f t="shared" ca="1" si="7"/>
        <v/>
      </c>
    </row>
    <row r="14" spans="1:41" ht="15">
      <c r="A14" s="237" t="s">
        <v>356</v>
      </c>
      <c r="B14" s="59">
        <v>10</v>
      </c>
      <c r="C14" s="126" t="str">
        <f>IFERROR(SISWA!C17,"")</f>
        <v>ARKA</v>
      </c>
      <c r="D14" s="63">
        <v>74</v>
      </c>
      <c r="E14" s="64">
        <v>72</v>
      </c>
      <c r="F14" s="64">
        <v>75</v>
      </c>
      <c r="G14" s="64"/>
      <c r="H14" s="64"/>
      <c r="I14" s="64"/>
      <c r="J14" s="64"/>
      <c r="K14" s="64"/>
      <c r="L14" s="64"/>
      <c r="M14" s="65"/>
      <c r="N14" s="60">
        <v>14</v>
      </c>
      <c r="O14" s="61">
        <v>75</v>
      </c>
      <c r="P14" s="61">
        <v>90</v>
      </c>
      <c r="Q14" s="61"/>
      <c r="R14" s="61"/>
      <c r="S14" s="61"/>
      <c r="T14" s="61"/>
      <c r="U14" s="61"/>
      <c r="V14" s="61"/>
      <c r="W14" s="62"/>
      <c r="X14" s="60">
        <f t="shared" si="6"/>
        <v>50</v>
      </c>
      <c r="Y14" s="60">
        <f t="shared" si="0"/>
        <v>73.199999999999989</v>
      </c>
      <c r="Z14" s="60">
        <f t="shared" si="0"/>
        <v>81</v>
      </c>
      <c r="AA14" s="60" t="str">
        <f t="shared" si="0"/>
        <v/>
      </c>
      <c r="AB14" s="60" t="str">
        <f t="shared" si="0"/>
        <v/>
      </c>
      <c r="AC14" s="60" t="str">
        <f t="shared" si="0"/>
        <v/>
      </c>
      <c r="AD14" s="60" t="str">
        <f t="shared" si="0"/>
        <v/>
      </c>
      <c r="AE14" s="60" t="str">
        <f t="shared" si="0"/>
        <v/>
      </c>
      <c r="AF14" s="60" t="str">
        <f t="shared" si="0"/>
        <v/>
      </c>
      <c r="AG14" s="155" t="str">
        <f t="shared" si="0"/>
        <v/>
      </c>
      <c r="AH14" s="66">
        <f t="shared" si="1"/>
        <v>68.066666666666663</v>
      </c>
      <c r="AI14" s="56">
        <f t="shared" si="2"/>
        <v>81</v>
      </c>
      <c r="AJ14" s="56">
        <f t="shared" si="3"/>
        <v>50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ca="1" si="4"/>
        <v>#NAME?</v>
      </c>
      <c r="AN14" s="56" t="e">
        <f t="shared" ca="1" si="5"/>
        <v>#NAME?</v>
      </c>
      <c r="AO14" s="56" t="str">
        <f t="shared" ca="1" si="7"/>
        <v/>
      </c>
    </row>
    <row r="15" spans="1:41" ht="15">
      <c r="A15" s="237" t="s">
        <v>98</v>
      </c>
      <c r="B15" s="59">
        <v>11</v>
      </c>
      <c r="C15" s="126" t="str">
        <f>IFERROR(SISWA!C18,"")</f>
        <v>SABIL</v>
      </c>
      <c r="D15" s="63">
        <v>78</v>
      </c>
      <c r="E15" s="64">
        <v>80</v>
      </c>
      <c r="F15" s="64">
        <v>81</v>
      </c>
      <c r="G15" s="64"/>
      <c r="H15" s="64"/>
      <c r="I15" s="64"/>
      <c r="J15" s="64"/>
      <c r="K15" s="64"/>
      <c r="L15" s="64"/>
      <c r="M15" s="65"/>
      <c r="N15" s="60">
        <v>29</v>
      </c>
      <c r="O15" s="61">
        <v>90</v>
      </c>
      <c r="P15" s="61">
        <v>90</v>
      </c>
      <c r="Q15" s="61"/>
      <c r="R15" s="61"/>
      <c r="S15" s="61"/>
      <c r="T15" s="61"/>
      <c r="U15" s="61"/>
      <c r="V15" s="61"/>
      <c r="W15" s="62"/>
      <c r="X15" s="60">
        <f t="shared" si="6"/>
        <v>58.4</v>
      </c>
      <c r="Y15" s="60">
        <f t="shared" si="0"/>
        <v>84</v>
      </c>
      <c r="Z15" s="60">
        <f t="shared" si="0"/>
        <v>84.6</v>
      </c>
      <c r="AA15" s="60" t="str">
        <f t="shared" si="0"/>
        <v/>
      </c>
      <c r="AB15" s="60" t="str">
        <f t="shared" si="0"/>
        <v/>
      </c>
      <c r="AC15" s="60" t="str">
        <f t="shared" si="0"/>
        <v/>
      </c>
      <c r="AD15" s="60" t="str">
        <f t="shared" si="0"/>
        <v/>
      </c>
      <c r="AE15" s="60" t="str">
        <f t="shared" si="0"/>
        <v/>
      </c>
      <c r="AF15" s="60" t="str">
        <f t="shared" si="0"/>
        <v/>
      </c>
      <c r="AG15" s="155" t="str">
        <f t="shared" si="0"/>
        <v/>
      </c>
      <c r="AH15" s="66">
        <f t="shared" si="1"/>
        <v>75.666666666666671</v>
      </c>
      <c r="AI15" s="56">
        <f t="shared" si="2"/>
        <v>84.6</v>
      </c>
      <c r="AJ15" s="56">
        <f t="shared" si="3"/>
        <v>58.4</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ca="1" si="4"/>
        <v>#NAME?</v>
      </c>
      <c r="AN15" s="56" t="e">
        <f t="shared" ca="1" si="5"/>
        <v>#NAME?</v>
      </c>
      <c r="AO15" s="56" t="str">
        <f t="shared" ca="1" si="7"/>
        <v/>
      </c>
    </row>
    <row r="16" spans="1:41" ht="15">
      <c r="A16" s="237" t="s">
        <v>357</v>
      </c>
      <c r="B16" s="59">
        <v>12</v>
      </c>
      <c r="C16" s="126" t="str">
        <f>IFERROR(SISWA!C19,"")</f>
        <v>FALISHA</v>
      </c>
      <c r="D16" s="63">
        <v>80</v>
      </c>
      <c r="E16" s="64">
        <v>80</v>
      </c>
      <c r="F16" s="64">
        <v>78</v>
      </c>
      <c r="G16" s="64"/>
      <c r="H16" s="64"/>
      <c r="I16" s="64"/>
      <c r="J16" s="64"/>
      <c r="K16" s="64"/>
      <c r="L16" s="64"/>
      <c r="M16" s="65"/>
      <c r="N16" s="60">
        <v>29</v>
      </c>
      <c r="O16" s="61">
        <v>50</v>
      </c>
      <c r="P16" s="61">
        <v>66</v>
      </c>
      <c r="Q16" s="61"/>
      <c r="R16" s="61"/>
      <c r="S16" s="61"/>
      <c r="T16" s="61"/>
      <c r="U16" s="61"/>
      <c r="V16" s="61"/>
      <c r="W16" s="62"/>
      <c r="X16" s="60">
        <f t="shared" si="6"/>
        <v>59.6</v>
      </c>
      <c r="Y16" s="60">
        <f t="shared" si="0"/>
        <v>68</v>
      </c>
      <c r="Z16" s="60">
        <f t="shared" si="0"/>
        <v>73.2</v>
      </c>
      <c r="AA16" s="60" t="str">
        <f t="shared" si="0"/>
        <v/>
      </c>
      <c r="AB16" s="60" t="str">
        <f t="shared" si="0"/>
        <v/>
      </c>
      <c r="AC16" s="60" t="str">
        <f t="shared" si="0"/>
        <v/>
      </c>
      <c r="AD16" s="60" t="str">
        <f t="shared" si="0"/>
        <v/>
      </c>
      <c r="AE16" s="60" t="str">
        <f t="shared" si="0"/>
        <v/>
      </c>
      <c r="AF16" s="60" t="str">
        <f t="shared" si="0"/>
        <v/>
      </c>
      <c r="AG16" s="155" t="str">
        <f t="shared" si="0"/>
        <v/>
      </c>
      <c r="AH16" s="66">
        <f t="shared" si="1"/>
        <v>66.933333333333337</v>
      </c>
      <c r="AI16" s="56">
        <f t="shared" si="2"/>
        <v>73.2</v>
      </c>
      <c r="AJ16" s="56">
        <f t="shared" si="3"/>
        <v>59.6</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ca="1" si="4"/>
        <v>#NAME?</v>
      </c>
      <c r="AN16" s="56" t="e">
        <f t="shared" ca="1" si="5"/>
        <v>#NAME?</v>
      </c>
      <c r="AO16" s="56" t="str">
        <f t="shared" ca="1" si="7"/>
        <v/>
      </c>
    </row>
    <row r="17" spans="1:41" ht="15">
      <c r="A17" s="237" t="str">
        <f>Mapel!C17</f>
        <v>Bahasa Daerah</v>
      </c>
      <c r="B17" s="59">
        <v>13</v>
      </c>
      <c r="C17" s="126" t="str">
        <f>IFERROR(SISWA!C20,"")</f>
        <v>RAFA</v>
      </c>
      <c r="D17" s="63">
        <v>80</v>
      </c>
      <c r="E17" s="64">
        <v>78</v>
      </c>
      <c r="F17" s="64">
        <v>82</v>
      </c>
      <c r="G17" s="64"/>
      <c r="H17" s="64"/>
      <c r="I17" s="64"/>
      <c r="J17" s="64"/>
      <c r="K17" s="64"/>
      <c r="L17" s="64"/>
      <c r="M17" s="65"/>
      <c r="N17" s="60">
        <v>29</v>
      </c>
      <c r="O17" s="61">
        <v>50</v>
      </c>
      <c r="P17" s="61">
        <v>33</v>
      </c>
      <c r="Q17" s="61"/>
      <c r="R17" s="61"/>
      <c r="S17" s="61"/>
      <c r="T17" s="61"/>
      <c r="U17" s="61"/>
      <c r="V17" s="61"/>
      <c r="W17" s="62"/>
      <c r="X17" s="60">
        <f t="shared" si="6"/>
        <v>59.6</v>
      </c>
      <c r="Y17" s="60">
        <f t="shared" si="0"/>
        <v>66.8</v>
      </c>
      <c r="Z17" s="60">
        <f t="shared" si="0"/>
        <v>62.4</v>
      </c>
      <c r="AA17" s="60" t="str">
        <f t="shared" si="0"/>
        <v/>
      </c>
      <c r="AB17" s="60" t="str">
        <f t="shared" si="0"/>
        <v/>
      </c>
      <c r="AC17" s="60" t="str">
        <f t="shared" si="0"/>
        <v/>
      </c>
      <c r="AD17" s="60" t="str">
        <f t="shared" si="0"/>
        <v/>
      </c>
      <c r="AE17" s="60" t="str">
        <f t="shared" si="0"/>
        <v/>
      </c>
      <c r="AF17" s="60" t="str">
        <f t="shared" si="0"/>
        <v/>
      </c>
      <c r="AG17" s="155" t="str">
        <f t="shared" si="0"/>
        <v/>
      </c>
      <c r="AH17" s="66">
        <f t="shared" si="1"/>
        <v>62.933333333333337</v>
      </c>
      <c r="AI17" s="56">
        <f t="shared" si="2"/>
        <v>66.8</v>
      </c>
      <c r="AJ17" s="56">
        <f t="shared" si="3"/>
        <v>59.6</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ca="1" si="4"/>
        <v>#NAME?</v>
      </c>
      <c r="AN17" s="56" t="e">
        <f t="shared" ca="1" si="5"/>
        <v>#NAME?</v>
      </c>
      <c r="AO17" s="56" t="str">
        <f t="shared" ca="1" si="7"/>
        <v/>
      </c>
    </row>
    <row r="18" spans="1:41" ht="15">
      <c r="A18" s="237" t="str">
        <f>Mapel!C18</f>
        <v>Bahasa Mandarin</v>
      </c>
      <c r="B18" s="59">
        <v>14</v>
      </c>
      <c r="C18" s="126" t="str">
        <f>IFERROR(SISWA!C21,"")</f>
        <v>SAFINA</v>
      </c>
      <c r="D18" s="63">
        <v>80</v>
      </c>
      <c r="E18" s="64">
        <v>80</v>
      </c>
      <c r="F18" s="64">
        <v>82</v>
      </c>
      <c r="G18" s="64"/>
      <c r="H18" s="64"/>
      <c r="I18" s="64"/>
      <c r="J18" s="64"/>
      <c r="K18" s="64"/>
      <c r="L18" s="64"/>
      <c r="M18" s="65"/>
      <c r="N18" s="60">
        <v>14</v>
      </c>
      <c r="O18" s="61">
        <v>50</v>
      </c>
      <c r="P18" s="61">
        <v>90</v>
      </c>
      <c r="Q18" s="61"/>
      <c r="R18" s="61"/>
      <c r="S18" s="61"/>
      <c r="T18" s="61"/>
      <c r="U18" s="61"/>
      <c r="V18" s="61"/>
      <c r="W18" s="62"/>
      <c r="X18" s="60">
        <f t="shared" si="6"/>
        <v>53.6</v>
      </c>
      <c r="Y18" s="60">
        <f t="shared" si="0"/>
        <v>68</v>
      </c>
      <c r="Z18" s="60">
        <f t="shared" si="0"/>
        <v>85.199999999999989</v>
      </c>
      <c r="AA18" s="60" t="str">
        <f t="shared" si="0"/>
        <v/>
      </c>
      <c r="AB18" s="60" t="str">
        <f t="shared" si="0"/>
        <v/>
      </c>
      <c r="AC18" s="60" t="str">
        <f t="shared" si="0"/>
        <v/>
      </c>
      <c r="AD18" s="60" t="str">
        <f t="shared" si="0"/>
        <v/>
      </c>
      <c r="AE18" s="60" t="str">
        <f t="shared" si="0"/>
        <v/>
      </c>
      <c r="AF18" s="60" t="str">
        <f t="shared" si="0"/>
        <v/>
      </c>
      <c r="AG18" s="155" t="str">
        <f t="shared" si="0"/>
        <v/>
      </c>
      <c r="AH18" s="66">
        <f t="shared" si="1"/>
        <v>68.933333333333323</v>
      </c>
      <c r="AI18" s="56">
        <f t="shared" si="2"/>
        <v>85.199999999999989</v>
      </c>
      <c r="AJ18" s="56">
        <f t="shared" si="3"/>
        <v>53.6</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ca="1" si="4"/>
        <v>#NAME?</v>
      </c>
      <c r="AN18" s="56" t="e">
        <f t="shared" ca="1" si="5"/>
        <v>#NAME?</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76.571428571428569</v>
      </c>
      <c r="E55" s="74">
        <f t="shared" si="9"/>
        <v>77.714285714285708</v>
      </c>
      <c r="F55" s="74">
        <f t="shared" si="9"/>
        <v>77.857142857142861</v>
      </c>
      <c r="G55" s="74">
        <f t="shared" si="9"/>
        <v>0</v>
      </c>
      <c r="H55" s="74">
        <f t="shared" si="9"/>
        <v>0</v>
      </c>
      <c r="I55" s="74">
        <f t="shared" si="9"/>
        <v>0</v>
      </c>
      <c r="J55" s="74">
        <f t="shared" si="9"/>
        <v>0</v>
      </c>
      <c r="K55" s="74">
        <f t="shared" si="9"/>
        <v>0</v>
      </c>
      <c r="L55" s="74">
        <f t="shared" si="9"/>
        <v>0</v>
      </c>
      <c r="M55" s="74">
        <f t="shared" si="9"/>
        <v>0</v>
      </c>
      <c r="N55" s="76">
        <f t="shared" si="9"/>
        <v>19.357142857142858</v>
      </c>
      <c r="O55" s="74">
        <f t="shared" si="9"/>
        <v>50.357142857142854</v>
      </c>
      <c r="P55" s="74">
        <f t="shared" si="9"/>
        <v>71.5</v>
      </c>
      <c r="Q55" s="74">
        <f t="shared" si="9"/>
        <v>0</v>
      </c>
      <c r="R55" s="74">
        <f t="shared" si="9"/>
        <v>0</v>
      </c>
      <c r="S55" s="74">
        <f t="shared" si="9"/>
        <v>0</v>
      </c>
      <c r="T55" s="74">
        <f t="shared" si="9"/>
        <v>0</v>
      </c>
      <c r="U55" s="74">
        <f t="shared" si="9"/>
        <v>0</v>
      </c>
      <c r="V55" s="74">
        <f t="shared" si="9"/>
        <v>0</v>
      </c>
      <c r="W55" s="74">
        <f t="shared" si="9"/>
        <v>0</v>
      </c>
      <c r="X55" s="58">
        <f>IFERROR(AVERAGE(X5:X54),"")</f>
        <v>53.685714285714297</v>
      </c>
      <c r="Y55" s="58">
        <f t="shared" ref="Y55:AG55" si="10">IFERROR(AVERAGE(Y5:Y54),"")</f>
        <v>66.771428571428572</v>
      </c>
      <c r="Z55" s="58">
        <f t="shared" si="10"/>
        <v>75.314285714285717</v>
      </c>
      <c r="AA55" s="58" t="str">
        <f t="shared" si="10"/>
        <v/>
      </c>
      <c r="AB55" s="58" t="str">
        <f t="shared" si="10"/>
        <v/>
      </c>
      <c r="AC55" s="58" t="str">
        <f t="shared" si="10"/>
        <v/>
      </c>
      <c r="AD55" s="58" t="str">
        <f t="shared" si="10"/>
        <v/>
      </c>
      <c r="AE55" s="58" t="str">
        <f t="shared" si="10"/>
        <v/>
      </c>
      <c r="AF55" s="58" t="str">
        <f t="shared" si="10"/>
        <v/>
      </c>
      <c r="AG55" s="58" t="str">
        <f t="shared" si="10"/>
        <v/>
      </c>
      <c r="AH55" s="66">
        <f>IFERROR(AVERAGE(AH5:AH54),"")</f>
        <v>65.257142857142853</v>
      </c>
    </row>
  </sheetData>
  <mergeCells count="7">
    <mergeCell ref="AH1:AH4"/>
    <mergeCell ref="B55:C55"/>
    <mergeCell ref="B1:B3"/>
    <mergeCell ref="C1:C3"/>
    <mergeCell ref="D1:M2"/>
    <mergeCell ref="N1:W2"/>
    <mergeCell ref="X1:AG2"/>
  </mergeCells>
  <conditionalFormatting sqref="AH1:AH4 D3:AG3 B4:AG4 B1:C1 N1 X1">
    <cfRule type="notContainsBlanks" dxfId="59" priority="7">
      <formula>LEN(TRIM(B1))&gt;0</formula>
    </cfRule>
  </conditionalFormatting>
  <conditionalFormatting sqref="D6:AG54 P5:AG5">
    <cfRule type="cellIs" dxfId="58" priority="5" operator="greaterThanOrEqual">
      <formula>90</formula>
    </cfRule>
  </conditionalFormatting>
  <conditionalFormatting sqref="D5:O5">
    <cfRule type="cellIs" dxfId="57" priority="3" operator="greaterThanOrEqual">
      <formula>90</formula>
    </cfRule>
  </conditionalFormatting>
  <conditionalFormatting sqref="D1">
    <cfRule type="notContainsBlanks" dxfId="56" priority="2">
      <formula>LEN(TRIM(D1))&gt;0</formula>
    </cfRule>
  </conditionalFormatting>
  <conditionalFormatting sqref="C5:C54">
    <cfRule type="cellIs" dxfId="55"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0E623EE8-3768-4F6D-909D-F9495C6DD5FD}">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5358837B-D5AC-4564-81E5-3F4F90468CFD}">
            <xm:f>KKTP!$K$3</xm:f>
            <x14:dxf>
              <font>
                <b/>
                <i val="0"/>
                <color rgb="FFFF0000"/>
              </font>
              <fill>
                <patternFill>
                  <bgColor theme="0"/>
                </patternFill>
              </fill>
            </x14:dxf>
          </x14:cfRule>
          <xm:sqref>D5:O5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55"/>
  <sheetViews>
    <sheetView topLeftCell="AI1" zoomScaleNormal="100" workbookViewId="0">
      <selection activeCell="AO5" sqref="AO5:AO54"/>
    </sheetView>
  </sheetViews>
  <sheetFormatPr defaultColWidth="8.85546875" defaultRowHeight="14.25"/>
  <cols>
    <col min="1" max="1" width="30.85546875" style="57" customWidth="1"/>
    <col min="2" max="2" width="5.85546875" style="56" customWidth="1"/>
    <col min="3" max="3" width="31.42578125" style="56" customWidth="1"/>
    <col min="4" max="8" width="4.140625" style="56" customWidth="1"/>
    <col min="9" max="13" width="4.140625" style="56" hidden="1" customWidth="1"/>
    <col min="14" max="18" width="4.140625" style="56" customWidth="1"/>
    <col min="19" max="23" width="4.140625" style="56" hidden="1" customWidth="1"/>
    <col min="24" max="28" width="5.85546875" style="56" customWidth="1"/>
    <col min="29" max="33" width="4.85546875" style="56" hidden="1" customWidth="1"/>
    <col min="34" max="34" width="11.5703125" style="56" customWidth="1"/>
    <col min="35" max="36" width="8.85546875" style="56"/>
    <col min="37" max="38" width="14.42578125" style="56" customWidth="1"/>
    <col min="39" max="39" width="13.7109375" style="56" customWidth="1"/>
    <col min="40" max="40" width="14.5703125" style="56" customWidth="1"/>
    <col min="41" max="41" width="53.5703125" style="56" customWidth="1"/>
    <col min="42" max="16384" width="8.85546875" style="56"/>
  </cols>
  <sheetData>
    <row r="1" spans="1:41" ht="31.7" customHeight="1" thickBot="1">
      <c r="B1" s="551" t="s">
        <v>43</v>
      </c>
      <c r="C1" s="551" t="s">
        <v>56</v>
      </c>
      <c r="D1" s="552" t="s">
        <v>900</v>
      </c>
      <c r="E1" s="552"/>
      <c r="F1" s="552"/>
      <c r="G1" s="552"/>
      <c r="H1" s="552"/>
      <c r="I1" s="552"/>
      <c r="J1" s="552"/>
      <c r="K1" s="552"/>
      <c r="L1" s="552"/>
      <c r="M1" s="552"/>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2"/>
      <c r="E2" s="552"/>
      <c r="F2" s="552"/>
      <c r="G2" s="552"/>
      <c r="H2" s="552"/>
      <c r="I2" s="552"/>
      <c r="J2" s="552"/>
      <c r="K2" s="552"/>
      <c r="L2" s="552"/>
      <c r="M2" s="552"/>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VLOOKUP($B$4,TP_PJOK,12,FALSE)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VLOOKUP($B$4,TP_PJOK,2,FALSE)</f>
        <v>#NAME?</v>
      </c>
      <c r="Y4" s="197" t="e">
        <f ca="1">VLOOKUP($B$4,TP_PJOK,3,FALSE)</f>
        <v>#NAME?</v>
      </c>
      <c r="Z4" s="197" t="e">
        <f ca="1">VLOOKUP($B$4,TP_PJOK,4,FALSE)</f>
        <v>#NAME?</v>
      </c>
      <c r="AA4" s="197" t="e">
        <f ca="1">VLOOKUP($B$4,TP_PJOK,5,FALSE)</f>
        <v>#NAME?</v>
      </c>
      <c r="AB4" s="197" t="e">
        <f ca="1">VLOOKUP($B$4,TP_PJOK,6,FALSE)</f>
        <v>#NAME?</v>
      </c>
      <c r="AC4" s="197" t="e">
        <f ca="1">VLOOKUP($B$4,TP_PJOK,7,FALSE)</f>
        <v>#NAME?</v>
      </c>
      <c r="AD4" s="197" t="e">
        <f ca="1">VLOOKUP($B$4,TP_PJOK,8,FALSE)</f>
        <v>#NAME?</v>
      </c>
      <c r="AE4" s="197" t="e">
        <f ca="1">VLOOKUP($B$4,TP_PJOK,9,FALSE)</f>
        <v>#NAME?</v>
      </c>
      <c r="AF4" s="197" t="e">
        <f ca="1">VLOOKUP($B$4,TP_PJOK,10,FALSE)</f>
        <v>#NAME?</v>
      </c>
      <c r="AG4" s="197" t="e">
        <f ca="1">VLOOKUP($B$4,TP_PJOK,11,FALSE)</f>
        <v>#NAME?</v>
      </c>
      <c r="AH4" s="548"/>
      <c r="AI4" s="56" t="s">
        <v>230</v>
      </c>
      <c r="AJ4" s="56" t="s">
        <v>231</v>
      </c>
      <c r="AK4" s="56" t="s">
        <v>234</v>
      </c>
      <c r="AL4" s="56" t="s">
        <v>235</v>
      </c>
      <c r="AM4" s="56" t="s">
        <v>232</v>
      </c>
      <c r="AN4" s="56" t="s">
        <v>233</v>
      </c>
      <c r="AO4" s="56" t="s">
        <v>236</v>
      </c>
    </row>
    <row r="5" spans="1:41" ht="15">
      <c r="B5" s="188">
        <v>1</v>
      </c>
      <c r="C5" s="126" t="str">
        <f>IFERROR(SISWA!C8,"")</f>
        <v>AFIF</v>
      </c>
      <c r="D5" s="189" t="str">
        <f>IF([2]PJOK!C8=0,"",[2]PJOK!C8)</f>
        <v/>
      </c>
      <c r="E5" s="189" t="str">
        <f>IF([2]PJOK!D8=0,"",[2]PJOK!D8)</f>
        <v/>
      </c>
      <c r="F5" s="189" t="str">
        <f>IF([2]PJOK!E8=0,"",[2]PJOK!E8)</f>
        <v/>
      </c>
      <c r="G5" s="189" t="str">
        <f>IF([2]PJOK!F8=0,"",[2]PJOK!F8)</f>
        <v/>
      </c>
      <c r="H5" s="189" t="str">
        <f>IF([2]PJOK!G8=0,"",[2]PJOK!G8)</f>
        <v/>
      </c>
      <c r="I5" s="189" t="str">
        <f>IF([2]PJOK!H8=0,"",[2]PJOK!H8)</f>
        <v/>
      </c>
      <c r="J5" s="189" t="str">
        <f>IF([2]PJOK!I8=0,"",[2]PJOK!I8)</f>
        <v/>
      </c>
      <c r="K5" s="189" t="str">
        <f>IF([2]PJOK!J8=0,"",[2]PJOK!J8)</f>
        <v/>
      </c>
      <c r="L5" s="189" t="str">
        <f>IF([2]PJOK!K8=0,"",[2]PJOK!K8)</f>
        <v/>
      </c>
      <c r="M5" s="189" t="str">
        <f>IF([2]PJOK!L8=0,"",[2]PJOK!L8)</f>
        <v/>
      </c>
      <c r="N5" s="189" t="str">
        <f>IF([2]PJOK!M8=0,"",[2]PJOK!M8)</f>
        <v/>
      </c>
      <c r="O5" s="189" t="str">
        <f>IF([2]PJOK!N8=0,"",[2]PJOK!N8)</f>
        <v/>
      </c>
      <c r="P5" s="189" t="str">
        <f>IF([2]PJOK!O8=0,"",[2]PJOK!O8)</f>
        <v/>
      </c>
      <c r="Q5" s="189" t="str">
        <f>IF([2]PJOK!P8=0,"",[2]PJOK!P8)</f>
        <v/>
      </c>
      <c r="R5" s="189" t="str">
        <f>IF([2]PJOK!Q8=0,"",[2]PJOK!Q8)</f>
        <v/>
      </c>
      <c r="S5" s="189" t="str">
        <f>IF([2]PJOK!R8=0,"",[2]PJOK!R8)</f>
        <v/>
      </c>
      <c r="T5" s="189" t="str">
        <f>IF([2]PJOK!S8=0,"",[2]PJOK!S8)</f>
        <v/>
      </c>
      <c r="U5" s="189" t="str">
        <f>IF([2]PJOK!T8=0,"",[2]PJOK!T8)</f>
        <v/>
      </c>
      <c r="V5" s="189" t="str">
        <f>IF([2]PJOK!U8=0,"",[2]PJOK!U8)</f>
        <v/>
      </c>
      <c r="W5" s="189" t="str">
        <f>IF([2]PJOK!V8=0,"",[2]PJOK!V8)</f>
        <v/>
      </c>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189" t="str">
        <f>IF([2]PJOK!C9=0,"",[2]PJOK!C9)</f>
        <v/>
      </c>
      <c r="E6" s="189" t="str">
        <f>IF([2]PJOK!D9=0,"",[2]PJOK!D9)</f>
        <v/>
      </c>
      <c r="F6" s="189" t="str">
        <f>IF([2]PJOK!E9=0,"",[2]PJOK!E9)</f>
        <v/>
      </c>
      <c r="G6" s="189" t="str">
        <f>IF([2]PJOK!F9=0,"",[2]PJOK!F9)</f>
        <v/>
      </c>
      <c r="H6" s="189" t="str">
        <f>IF([2]PJOK!G9=0,"",[2]PJOK!G9)</f>
        <v/>
      </c>
      <c r="I6" s="189" t="str">
        <f>IF([2]PJOK!H9=0,"",[2]PJOK!H9)</f>
        <v/>
      </c>
      <c r="J6" s="189" t="str">
        <f>IF([2]PJOK!I9=0,"",[2]PJOK!I9)</f>
        <v/>
      </c>
      <c r="K6" s="189" t="str">
        <f>IF([2]PJOK!J9=0,"",[2]PJOK!J9)</f>
        <v/>
      </c>
      <c r="L6" s="189" t="str">
        <f>IF([2]PJOK!K9=0,"",[2]PJOK!K9)</f>
        <v/>
      </c>
      <c r="M6" s="189" t="str">
        <f>IF([2]PJOK!L9=0,"",[2]PJOK!L9)</f>
        <v/>
      </c>
      <c r="N6" s="189" t="str">
        <f>IF([2]PJOK!M9=0,"",[2]PJOK!M9)</f>
        <v/>
      </c>
      <c r="O6" s="189" t="str">
        <f>IF([2]PJOK!N9=0,"",[2]PJOK!N9)</f>
        <v/>
      </c>
      <c r="P6" s="189" t="str">
        <f>IF([2]PJOK!O9=0,"",[2]PJOK!O9)</f>
        <v/>
      </c>
      <c r="Q6" s="189" t="str">
        <f>IF([2]PJOK!P9=0,"",[2]PJOK!P9)</f>
        <v/>
      </c>
      <c r="R6" s="189" t="str">
        <f>IF([2]PJOK!Q9=0,"",[2]PJOK!Q9)</f>
        <v/>
      </c>
      <c r="S6" s="189" t="str">
        <f>IF([2]PJOK!R9=0,"",[2]PJOK!R9)</f>
        <v/>
      </c>
      <c r="T6" s="189" t="str">
        <f>IF([2]PJOK!S9=0,"",[2]PJOK!S9)</f>
        <v/>
      </c>
      <c r="U6" s="189" t="str">
        <f>IF([2]PJOK!T9=0,"",[2]PJOK!T9)</f>
        <v/>
      </c>
      <c r="V6" s="189" t="str">
        <f>IF([2]PJOK!U9=0,"",[2]PJOK!U9)</f>
        <v/>
      </c>
      <c r="W6" s="189" t="str">
        <f>IF([2]PJOK!V9=0,"",[2]PJOK!V9)</f>
        <v/>
      </c>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189" t="str">
        <f>IF([2]PJOK!C10=0,"",[2]PJOK!C10)</f>
        <v/>
      </c>
      <c r="E7" s="189" t="str">
        <f>IF([2]PJOK!D10=0,"",[2]PJOK!D10)</f>
        <v/>
      </c>
      <c r="F7" s="189" t="str">
        <f>IF([2]PJOK!E10=0,"",[2]PJOK!E10)</f>
        <v/>
      </c>
      <c r="G7" s="189" t="str">
        <f>IF([2]PJOK!F10=0,"",[2]PJOK!F10)</f>
        <v/>
      </c>
      <c r="H7" s="189" t="str">
        <f>IF([2]PJOK!G10=0,"",[2]PJOK!G10)</f>
        <v/>
      </c>
      <c r="I7" s="189" t="str">
        <f>IF([2]PJOK!H10=0,"",[2]PJOK!H10)</f>
        <v/>
      </c>
      <c r="J7" s="189" t="str">
        <f>IF([2]PJOK!I10=0,"",[2]PJOK!I10)</f>
        <v/>
      </c>
      <c r="K7" s="189" t="str">
        <f>IF([2]PJOK!J10=0,"",[2]PJOK!J10)</f>
        <v/>
      </c>
      <c r="L7" s="189" t="str">
        <f>IF([2]PJOK!K10=0,"",[2]PJOK!K10)</f>
        <v/>
      </c>
      <c r="M7" s="189" t="str">
        <f>IF([2]PJOK!L10=0,"",[2]PJOK!L10)</f>
        <v/>
      </c>
      <c r="N7" s="189" t="str">
        <f>IF([2]PJOK!M10=0,"",[2]PJOK!M10)</f>
        <v/>
      </c>
      <c r="O7" s="189" t="str">
        <f>IF([2]PJOK!N10=0,"",[2]PJOK!N10)</f>
        <v/>
      </c>
      <c r="P7" s="189" t="str">
        <f>IF([2]PJOK!O10=0,"",[2]PJOK!O10)</f>
        <v/>
      </c>
      <c r="Q7" s="189" t="str">
        <f>IF([2]PJOK!P10=0,"",[2]PJOK!P10)</f>
        <v/>
      </c>
      <c r="R7" s="189" t="str">
        <f>IF([2]PJOK!Q10=0,"",[2]PJOK!Q10)</f>
        <v/>
      </c>
      <c r="S7" s="189" t="str">
        <f>IF([2]PJOK!R10=0,"",[2]PJOK!R10)</f>
        <v/>
      </c>
      <c r="T7" s="189" t="str">
        <f>IF([2]PJOK!S10=0,"",[2]PJOK!S10)</f>
        <v/>
      </c>
      <c r="U7" s="189" t="str">
        <f>IF([2]PJOK!T10=0,"",[2]PJOK!T10)</f>
        <v/>
      </c>
      <c r="V7" s="189" t="str">
        <f>IF([2]PJOK!U10=0,"",[2]PJOK!U10)</f>
        <v/>
      </c>
      <c r="W7" s="189" t="str">
        <f>IF([2]PJOK!V10=0,"",[2]PJOK!V10)</f>
        <v/>
      </c>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189" t="str">
        <f>IF([2]PJOK!C11=0,"",[2]PJOK!C11)</f>
        <v/>
      </c>
      <c r="E8" s="189" t="str">
        <f>IF([2]PJOK!D11=0,"",[2]PJOK!D11)</f>
        <v/>
      </c>
      <c r="F8" s="189" t="str">
        <f>IF([2]PJOK!E11=0,"",[2]PJOK!E11)</f>
        <v/>
      </c>
      <c r="G8" s="189" t="str">
        <f>IF([2]PJOK!F11=0,"",[2]PJOK!F11)</f>
        <v/>
      </c>
      <c r="H8" s="189" t="str">
        <f>IF([2]PJOK!G11=0,"",[2]PJOK!G11)</f>
        <v/>
      </c>
      <c r="I8" s="189" t="str">
        <f>IF([2]PJOK!H11=0,"",[2]PJOK!H11)</f>
        <v/>
      </c>
      <c r="J8" s="189" t="str">
        <f>IF([2]PJOK!I11=0,"",[2]PJOK!I11)</f>
        <v/>
      </c>
      <c r="K8" s="189" t="str">
        <f>IF([2]PJOK!J11=0,"",[2]PJOK!J11)</f>
        <v/>
      </c>
      <c r="L8" s="189" t="str">
        <f>IF([2]PJOK!K11=0,"",[2]PJOK!K11)</f>
        <v/>
      </c>
      <c r="M8" s="189" t="str">
        <f>IF([2]PJOK!L11=0,"",[2]PJOK!L11)</f>
        <v/>
      </c>
      <c r="N8" s="189" t="str">
        <f>IF([2]PJOK!M11=0,"",[2]PJOK!M11)</f>
        <v/>
      </c>
      <c r="O8" s="189" t="str">
        <f>IF([2]PJOK!N11=0,"",[2]PJOK!N11)</f>
        <v/>
      </c>
      <c r="P8" s="189" t="str">
        <f>IF([2]PJOK!O11=0,"",[2]PJOK!O11)</f>
        <v/>
      </c>
      <c r="Q8" s="189" t="str">
        <f>IF([2]PJOK!P11=0,"",[2]PJOK!P11)</f>
        <v/>
      </c>
      <c r="R8" s="189" t="str">
        <f>IF([2]PJOK!Q11=0,"",[2]PJOK!Q11)</f>
        <v/>
      </c>
      <c r="S8" s="189" t="str">
        <f>IF([2]PJOK!R11=0,"",[2]PJOK!R11)</f>
        <v/>
      </c>
      <c r="T8" s="189" t="str">
        <f>IF([2]PJOK!S11=0,"",[2]PJOK!S11)</f>
        <v/>
      </c>
      <c r="U8" s="189" t="str">
        <f>IF([2]PJOK!T11=0,"",[2]PJOK!T11)</f>
        <v/>
      </c>
      <c r="V8" s="189" t="str">
        <f>IF([2]PJOK!U11=0,"",[2]PJOK!U11)</f>
        <v/>
      </c>
      <c r="W8" s="189" t="str">
        <f>IF([2]PJOK!V11=0,"",[2]PJOK!V11)</f>
        <v/>
      </c>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189" t="str">
        <f>IF([2]PJOK!C12=0,"",[2]PJOK!C12)</f>
        <v/>
      </c>
      <c r="E9" s="189" t="str">
        <f>IF([2]PJOK!D12=0,"",[2]PJOK!D12)</f>
        <v/>
      </c>
      <c r="F9" s="189" t="str">
        <f>IF([2]PJOK!E12=0,"",[2]PJOK!E12)</f>
        <v/>
      </c>
      <c r="G9" s="189" t="str">
        <f>IF([2]PJOK!F12=0,"",[2]PJOK!F12)</f>
        <v/>
      </c>
      <c r="H9" s="189" t="str">
        <f>IF([2]PJOK!G12=0,"",[2]PJOK!G12)</f>
        <v/>
      </c>
      <c r="I9" s="189" t="str">
        <f>IF([2]PJOK!H12=0,"",[2]PJOK!H12)</f>
        <v/>
      </c>
      <c r="J9" s="189" t="str">
        <f>IF([2]PJOK!I12=0,"",[2]PJOK!I12)</f>
        <v/>
      </c>
      <c r="K9" s="189" t="str">
        <f>IF([2]PJOK!J12=0,"",[2]PJOK!J12)</f>
        <v/>
      </c>
      <c r="L9" s="189" t="str">
        <f>IF([2]PJOK!K12=0,"",[2]PJOK!K12)</f>
        <v/>
      </c>
      <c r="M9" s="189" t="str">
        <f>IF([2]PJOK!L12=0,"",[2]PJOK!L12)</f>
        <v/>
      </c>
      <c r="N9" s="189" t="str">
        <f>IF([2]PJOK!M12=0,"",[2]PJOK!M12)</f>
        <v/>
      </c>
      <c r="O9" s="189" t="str">
        <f>IF([2]PJOK!N12=0,"",[2]PJOK!N12)</f>
        <v/>
      </c>
      <c r="P9" s="189" t="str">
        <f>IF([2]PJOK!O12=0,"",[2]PJOK!O12)</f>
        <v/>
      </c>
      <c r="Q9" s="189" t="str">
        <f>IF([2]PJOK!P12=0,"",[2]PJOK!P12)</f>
        <v/>
      </c>
      <c r="R9" s="189" t="str">
        <f>IF([2]PJOK!Q12=0,"",[2]PJOK!Q12)</f>
        <v/>
      </c>
      <c r="S9" s="189" t="str">
        <f>IF([2]PJOK!R12=0,"",[2]PJOK!R12)</f>
        <v/>
      </c>
      <c r="T9" s="189" t="str">
        <f>IF([2]PJOK!S12=0,"",[2]PJOK!S12)</f>
        <v/>
      </c>
      <c r="U9" s="189" t="str">
        <f>IF([2]PJOK!T12=0,"",[2]PJOK!T12)</f>
        <v/>
      </c>
      <c r="V9" s="189" t="str">
        <f>IF([2]PJOK!U12=0,"",[2]PJOK!U12)</f>
        <v/>
      </c>
      <c r="W9" s="189" t="str">
        <f>IF([2]PJOK!V12=0,"",[2]PJOK!V12)</f>
        <v/>
      </c>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IFERROR(SISWA!C12,"")</f>
        <v>AQILA</v>
      </c>
      <c r="D10" s="189" t="str">
        <f>IF([2]PJOK!C13=0,"",[2]PJOK!C13)</f>
        <v/>
      </c>
      <c r="E10" s="189" t="str">
        <f>IF([2]PJOK!D13=0,"",[2]PJOK!D13)</f>
        <v/>
      </c>
      <c r="F10" s="189" t="str">
        <f>IF([2]PJOK!E13=0,"",[2]PJOK!E13)</f>
        <v/>
      </c>
      <c r="G10" s="189" t="str">
        <f>IF([2]PJOK!F13=0,"",[2]PJOK!F13)</f>
        <v/>
      </c>
      <c r="H10" s="189" t="str">
        <f>IF([2]PJOK!G13=0,"",[2]PJOK!G13)</f>
        <v/>
      </c>
      <c r="I10" s="189" t="str">
        <f>IF([2]PJOK!H13=0,"",[2]PJOK!H13)</f>
        <v/>
      </c>
      <c r="J10" s="189" t="str">
        <f>IF([2]PJOK!I13=0,"",[2]PJOK!I13)</f>
        <v/>
      </c>
      <c r="K10" s="189" t="str">
        <f>IF([2]PJOK!J13=0,"",[2]PJOK!J13)</f>
        <v/>
      </c>
      <c r="L10" s="189" t="str">
        <f>IF([2]PJOK!K13=0,"",[2]PJOK!K13)</f>
        <v/>
      </c>
      <c r="M10" s="189" t="str">
        <f>IF([2]PJOK!L13=0,"",[2]PJOK!L13)</f>
        <v/>
      </c>
      <c r="N10" s="189" t="str">
        <f>IF([2]PJOK!M13=0,"",[2]PJOK!M13)</f>
        <v/>
      </c>
      <c r="O10" s="189" t="str">
        <f>IF([2]PJOK!N13=0,"",[2]PJOK!N13)</f>
        <v/>
      </c>
      <c r="P10" s="189" t="str">
        <f>IF([2]PJOK!O13=0,"",[2]PJOK!O13)</f>
        <v/>
      </c>
      <c r="Q10" s="189" t="str">
        <f>IF([2]PJOK!P13=0,"",[2]PJOK!P13)</f>
        <v/>
      </c>
      <c r="R10" s="189" t="str">
        <f>IF([2]PJOK!Q13=0,"",[2]PJOK!Q13)</f>
        <v/>
      </c>
      <c r="S10" s="189" t="str">
        <f>IF([2]PJOK!R13=0,"",[2]PJOK!R13)</f>
        <v/>
      </c>
      <c r="T10" s="189" t="str">
        <f>IF([2]PJOK!S13=0,"",[2]PJOK!S13)</f>
        <v/>
      </c>
      <c r="U10" s="189" t="str">
        <f>IF([2]PJOK!T13=0,"",[2]PJOK!T13)</f>
        <v/>
      </c>
      <c r="V10" s="189" t="str">
        <f>IF([2]PJOK!U13=0,"",[2]PJOK!U13)</f>
        <v/>
      </c>
      <c r="W10" s="189" t="str">
        <f>IF([2]PJOK!V13=0,"",[2]PJOK!V13)</f>
        <v/>
      </c>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IFERROR(SISWA!C12,"")</f>
        <v>AQILA</v>
      </c>
      <c r="D11" s="189" t="str">
        <f>IF([2]PJOK!C14=0,"",[2]PJOK!C14)</f>
        <v/>
      </c>
      <c r="E11" s="189" t="str">
        <f>IF([2]PJOK!D14=0,"",[2]PJOK!D14)</f>
        <v/>
      </c>
      <c r="F11" s="189" t="str">
        <f>IF([2]PJOK!E14=0,"",[2]PJOK!E14)</f>
        <v/>
      </c>
      <c r="G11" s="189" t="str">
        <f>IF([2]PJOK!F14=0,"",[2]PJOK!F14)</f>
        <v/>
      </c>
      <c r="H11" s="189" t="str">
        <f>IF([2]PJOK!G14=0,"",[2]PJOK!G14)</f>
        <v/>
      </c>
      <c r="I11" s="189" t="str">
        <f>IF([2]PJOK!H14=0,"",[2]PJOK!H14)</f>
        <v/>
      </c>
      <c r="J11" s="189" t="str">
        <f>IF([2]PJOK!I14=0,"",[2]PJOK!I14)</f>
        <v/>
      </c>
      <c r="K11" s="189" t="str">
        <f>IF([2]PJOK!J14=0,"",[2]PJOK!J14)</f>
        <v/>
      </c>
      <c r="L11" s="189" t="str">
        <f>IF([2]PJOK!K14=0,"",[2]PJOK!K14)</f>
        <v/>
      </c>
      <c r="M11" s="189" t="str">
        <f>IF([2]PJOK!L14=0,"",[2]PJOK!L14)</f>
        <v/>
      </c>
      <c r="N11" s="189" t="str">
        <f>IF([2]PJOK!M14=0,"",[2]PJOK!M14)</f>
        <v/>
      </c>
      <c r="O11" s="189" t="str">
        <f>IF([2]PJOK!N14=0,"",[2]PJOK!N14)</f>
        <v/>
      </c>
      <c r="P11" s="189" t="str">
        <f>IF([2]PJOK!O14=0,"",[2]PJOK!O14)</f>
        <v/>
      </c>
      <c r="Q11" s="189" t="str">
        <f>IF([2]PJOK!P14=0,"",[2]PJOK!P14)</f>
        <v/>
      </c>
      <c r="R11" s="189" t="str">
        <f>IF([2]PJOK!Q14=0,"",[2]PJOK!Q14)</f>
        <v/>
      </c>
      <c r="S11" s="189" t="str">
        <f>IF([2]PJOK!R14=0,"",[2]PJOK!R14)</f>
        <v/>
      </c>
      <c r="T11" s="189" t="str">
        <f>IF([2]PJOK!S14=0,"",[2]PJOK!S14)</f>
        <v/>
      </c>
      <c r="U11" s="189" t="str">
        <f>IF([2]PJOK!T14=0,"",[2]PJOK!T14)</f>
        <v/>
      </c>
      <c r="V11" s="189" t="str">
        <f>IF([2]PJOK!U14=0,"",[2]PJOK!U14)</f>
        <v/>
      </c>
      <c r="W11" s="189" t="str">
        <f>IF([2]PJOK!V14=0,"",[2]PJOK!V14)</f>
        <v/>
      </c>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189" t="str">
        <f>IF([2]PJOK!C15=0,"",[2]PJOK!C15)</f>
        <v/>
      </c>
      <c r="E12" s="189" t="str">
        <f>IF([2]PJOK!D15=0,"",[2]PJOK!D15)</f>
        <v/>
      </c>
      <c r="F12" s="189" t="str">
        <f>IF([2]PJOK!E15=0,"",[2]PJOK!E15)</f>
        <v/>
      </c>
      <c r="G12" s="189" t="str">
        <f>IF([2]PJOK!F15=0,"",[2]PJOK!F15)</f>
        <v/>
      </c>
      <c r="H12" s="189" t="str">
        <f>IF([2]PJOK!G15=0,"",[2]PJOK!G15)</f>
        <v/>
      </c>
      <c r="I12" s="189" t="str">
        <f>IF([2]PJOK!H15=0,"",[2]PJOK!H15)</f>
        <v/>
      </c>
      <c r="J12" s="189" t="str">
        <f>IF([2]PJOK!I15=0,"",[2]PJOK!I15)</f>
        <v/>
      </c>
      <c r="K12" s="189" t="str">
        <f>IF([2]PJOK!J15=0,"",[2]PJOK!J15)</f>
        <v/>
      </c>
      <c r="L12" s="189" t="str">
        <f>IF([2]PJOK!K15=0,"",[2]PJOK!K15)</f>
        <v/>
      </c>
      <c r="M12" s="189" t="str">
        <f>IF([2]PJOK!L15=0,"",[2]PJOK!L15)</f>
        <v/>
      </c>
      <c r="N12" s="189" t="str">
        <f>IF([2]PJOK!M15=0,"",[2]PJOK!M15)</f>
        <v/>
      </c>
      <c r="O12" s="189" t="str">
        <f>IF([2]PJOK!N15=0,"",[2]PJOK!N15)</f>
        <v/>
      </c>
      <c r="P12" s="189" t="str">
        <f>IF([2]PJOK!O15=0,"",[2]PJOK!O15)</f>
        <v/>
      </c>
      <c r="Q12" s="189" t="str">
        <f>IF([2]PJOK!P15=0,"",[2]PJOK!P15)</f>
        <v/>
      </c>
      <c r="R12" s="189" t="str">
        <f>IF([2]PJOK!Q15=0,"",[2]PJOK!Q15)</f>
        <v/>
      </c>
      <c r="S12" s="189" t="str">
        <f>IF([2]PJOK!R15=0,"",[2]PJOK!R15)</f>
        <v/>
      </c>
      <c r="T12" s="189" t="str">
        <f>IF([2]PJOK!S15=0,"",[2]PJOK!S15)</f>
        <v/>
      </c>
      <c r="U12" s="189" t="str">
        <f>IF([2]PJOK!T15=0,"",[2]PJOK!T15)</f>
        <v/>
      </c>
      <c r="V12" s="189" t="str">
        <f>IF([2]PJOK!U15=0,"",[2]PJOK!U15)</f>
        <v/>
      </c>
      <c r="W12" s="189" t="str">
        <f>IF([2]PJOK!V15=0,"",[2]PJOK!V15)</f>
        <v/>
      </c>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189" t="str">
        <f>IF([2]PJOK!C16=0,"",[2]PJOK!C16)</f>
        <v/>
      </c>
      <c r="E13" s="189" t="str">
        <f>IF([2]PJOK!D16=0,"",[2]PJOK!D16)</f>
        <v/>
      </c>
      <c r="F13" s="189" t="str">
        <f>IF([2]PJOK!E16=0,"",[2]PJOK!E16)</f>
        <v/>
      </c>
      <c r="G13" s="189" t="str">
        <f>IF([2]PJOK!F16=0,"",[2]PJOK!F16)</f>
        <v/>
      </c>
      <c r="H13" s="189" t="str">
        <f>IF([2]PJOK!G16=0,"",[2]PJOK!G16)</f>
        <v/>
      </c>
      <c r="I13" s="189" t="str">
        <f>IF([2]PJOK!H16=0,"",[2]PJOK!H16)</f>
        <v/>
      </c>
      <c r="J13" s="189" t="str">
        <f>IF([2]PJOK!I16=0,"",[2]PJOK!I16)</f>
        <v/>
      </c>
      <c r="K13" s="189" t="str">
        <f>IF([2]PJOK!J16=0,"",[2]PJOK!J16)</f>
        <v/>
      </c>
      <c r="L13" s="189" t="str">
        <f>IF([2]PJOK!K16=0,"",[2]PJOK!K16)</f>
        <v/>
      </c>
      <c r="M13" s="189" t="str">
        <f>IF([2]PJOK!L16=0,"",[2]PJOK!L16)</f>
        <v/>
      </c>
      <c r="N13" s="189" t="str">
        <f>IF([2]PJOK!M16=0,"",[2]PJOK!M16)</f>
        <v/>
      </c>
      <c r="O13" s="189" t="str">
        <f>IF([2]PJOK!N16=0,"",[2]PJOK!N16)</f>
        <v/>
      </c>
      <c r="P13" s="189" t="str">
        <f>IF([2]PJOK!O16=0,"",[2]PJOK!O16)</f>
        <v/>
      </c>
      <c r="Q13" s="189" t="str">
        <f>IF([2]PJOK!P16=0,"",[2]PJOK!P16)</f>
        <v/>
      </c>
      <c r="R13" s="189" t="str">
        <f>IF([2]PJOK!Q16=0,"",[2]PJOK!Q16)</f>
        <v/>
      </c>
      <c r="S13" s="189" t="str">
        <f>IF([2]PJOK!R16=0,"",[2]PJOK!R16)</f>
        <v/>
      </c>
      <c r="T13" s="189" t="str">
        <f>IF([2]PJOK!S16=0,"",[2]PJOK!S16)</f>
        <v/>
      </c>
      <c r="U13" s="189" t="str">
        <f>IF([2]PJOK!T16=0,"",[2]PJOK!T16)</f>
        <v/>
      </c>
      <c r="V13" s="189" t="str">
        <f>IF([2]PJOK!U16=0,"",[2]PJOK!U16)</f>
        <v/>
      </c>
      <c r="W13" s="189" t="str">
        <f>IF([2]PJOK!V16=0,"",[2]PJOK!V16)</f>
        <v/>
      </c>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75">
      <c r="A14" s="239" t="s">
        <v>356</v>
      </c>
      <c r="B14" s="59">
        <v>10</v>
      </c>
      <c r="C14" s="126" t="str">
        <f>IFERROR(SISWA!C17,"")</f>
        <v>ARKA</v>
      </c>
      <c r="D14" s="189" t="str">
        <f>IF([2]PJOK!C17=0,"",[2]PJOK!C17)</f>
        <v/>
      </c>
      <c r="E14" s="189" t="str">
        <f>IF([2]PJOK!D17=0,"",[2]PJOK!D17)</f>
        <v/>
      </c>
      <c r="F14" s="189" t="str">
        <f>IF([2]PJOK!E17=0,"",[2]PJOK!E17)</f>
        <v/>
      </c>
      <c r="G14" s="189" t="str">
        <f>IF([2]PJOK!F17=0,"",[2]PJOK!F17)</f>
        <v/>
      </c>
      <c r="H14" s="189" t="str">
        <f>IF([2]PJOK!G17=0,"",[2]PJOK!G17)</f>
        <v/>
      </c>
      <c r="I14" s="189" t="str">
        <f>IF([2]PJOK!H17=0,"",[2]PJOK!H17)</f>
        <v/>
      </c>
      <c r="J14" s="189" t="str">
        <f>IF([2]PJOK!I17=0,"",[2]PJOK!I17)</f>
        <v/>
      </c>
      <c r="K14" s="189" t="str">
        <f>IF([2]PJOK!J17=0,"",[2]PJOK!J17)</f>
        <v/>
      </c>
      <c r="L14" s="189" t="str">
        <f>IF([2]PJOK!K17=0,"",[2]PJOK!K17)</f>
        <v/>
      </c>
      <c r="M14" s="189" t="str">
        <f>IF([2]PJOK!L17=0,"",[2]PJOK!L17)</f>
        <v/>
      </c>
      <c r="N14" s="189" t="str">
        <f>IF([2]PJOK!M17=0,"",[2]PJOK!M17)</f>
        <v/>
      </c>
      <c r="O14" s="189" t="str">
        <f>IF([2]PJOK!N17=0,"",[2]PJOK!N17)</f>
        <v/>
      </c>
      <c r="P14" s="189" t="str">
        <f>IF([2]PJOK!O17=0,"",[2]PJOK!O17)</f>
        <v/>
      </c>
      <c r="Q14" s="189" t="str">
        <f>IF([2]PJOK!P17=0,"",[2]PJOK!P17)</f>
        <v/>
      </c>
      <c r="R14" s="189" t="str">
        <f>IF([2]PJOK!Q17=0,"",[2]PJOK!Q17)</f>
        <v/>
      </c>
      <c r="S14" s="189" t="str">
        <f>IF([2]PJOK!R17=0,"",[2]PJOK!R17)</f>
        <v/>
      </c>
      <c r="T14" s="189" t="str">
        <f>IF([2]PJOK!S17=0,"",[2]PJOK!S17)</f>
        <v/>
      </c>
      <c r="U14" s="189" t="str">
        <f>IF([2]PJOK!T17=0,"",[2]PJOK!T17)</f>
        <v/>
      </c>
      <c r="V14" s="189" t="str">
        <f>IF([2]PJOK!U17=0,"",[2]PJOK!U17)</f>
        <v/>
      </c>
      <c r="W14" s="189" t="str">
        <f>IF([2]PJOK!V17=0,"",[2]PJOK!V17)</f>
        <v/>
      </c>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189" t="str">
        <f>IF([2]PJOK!C18=0,"",[2]PJOK!C18)</f>
        <v/>
      </c>
      <c r="E15" s="189" t="str">
        <f>IF([2]PJOK!D18=0,"",[2]PJOK!D18)</f>
        <v/>
      </c>
      <c r="F15" s="189" t="str">
        <f>IF([2]PJOK!E18=0,"",[2]PJOK!E18)</f>
        <v/>
      </c>
      <c r="G15" s="189" t="str">
        <f>IF([2]PJOK!F18=0,"",[2]PJOK!F18)</f>
        <v/>
      </c>
      <c r="H15" s="189" t="str">
        <f>IF([2]PJOK!G18=0,"",[2]PJOK!G18)</f>
        <v/>
      </c>
      <c r="I15" s="189" t="str">
        <f>IF([2]PJOK!H18=0,"",[2]PJOK!H18)</f>
        <v/>
      </c>
      <c r="J15" s="189" t="str">
        <f>IF([2]PJOK!I18=0,"",[2]PJOK!I18)</f>
        <v/>
      </c>
      <c r="K15" s="189" t="str">
        <f>IF([2]PJOK!J18=0,"",[2]PJOK!J18)</f>
        <v/>
      </c>
      <c r="L15" s="189" t="str">
        <f>IF([2]PJOK!K18=0,"",[2]PJOK!K18)</f>
        <v/>
      </c>
      <c r="M15" s="189" t="str">
        <f>IF([2]PJOK!L18=0,"",[2]PJOK!L18)</f>
        <v/>
      </c>
      <c r="N15" s="189" t="str">
        <f>IF([2]PJOK!M18=0,"",[2]PJOK!M18)</f>
        <v/>
      </c>
      <c r="O15" s="189" t="str">
        <f>IF([2]PJOK!N18=0,"",[2]PJOK!N18)</f>
        <v/>
      </c>
      <c r="P15" s="189" t="str">
        <f>IF([2]PJOK!O18=0,"",[2]PJOK!O18)</f>
        <v/>
      </c>
      <c r="Q15" s="189" t="str">
        <f>IF([2]PJOK!P18=0,"",[2]PJOK!P18)</f>
        <v/>
      </c>
      <c r="R15" s="189" t="str">
        <f>IF([2]PJOK!Q18=0,"",[2]PJOK!Q18)</f>
        <v/>
      </c>
      <c r="S15" s="189" t="str">
        <f>IF([2]PJOK!R18=0,"",[2]PJOK!R18)</f>
        <v/>
      </c>
      <c r="T15" s="189" t="str">
        <f>IF([2]PJOK!S18=0,"",[2]PJOK!S18)</f>
        <v/>
      </c>
      <c r="U15" s="189" t="str">
        <f>IF([2]PJOK!T18=0,"",[2]PJOK!T18)</f>
        <v/>
      </c>
      <c r="V15" s="189" t="str">
        <f>IF([2]PJOK!U18=0,"",[2]PJOK!U18)</f>
        <v/>
      </c>
      <c r="W15" s="189" t="str">
        <f>IF([2]PJOK!V18=0,"",[2]PJOK!V18)</f>
        <v/>
      </c>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189" t="str">
        <f>IF([2]PJOK!C19=0,"",[2]PJOK!C19)</f>
        <v/>
      </c>
      <c r="E16" s="189" t="str">
        <f>IF([2]PJOK!D19=0,"",[2]PJOK!D19)</f>
        <v/>
      </c>
      <c r="F16" s="189" t="str">
        <f>IF([2]PJOK!E19=0,"",[2]PJOK!E19)</f>
        <v/>
      </c>
      <c r="G16" s="189" t="str">
        <f>IF([2]PJOK!F19=0,"",[2]PJOK!F19)</f>
        <v/>
      </c>
      <c r="H16" s="189" t="str">
        <f>IF([2]PJOK!G19=0,"",[2]PJOK!G19)</f>
        <v/>
      </c>
      <c r="I16" s="189" t="str">
        <f>IF([2]PJOK!H19=0,"",[2]PJOK!H19)</f>
        <v/>
      </c>
      <c r="J16" s="189" t="str">
        <f>IF([2]PJOK!I19=0,"",[2]PJOK!I19)</f>
        <v/>
      </c>
      <c r="K16" s="189" t="str">
        <f>IF([2]PJOK!J19=0,"",[2]PJOK!J19)</f>
        <v/>
      </c>
      <c r="L16" s="189" t="str">
        <f>IF([2]PJOK!K19=0,"",[2]PJOK!K19)</f>
        <v/>
      </c>
      <c r="M16" s="189" t="str">
        <f>IF([2]PJOK!L19=0,"",[2]PJOK!L19)</f>
        <v/>
      </c>
      <c r="N16" s="189" t="str">
        <f>IF([2]PJOK!M19=0,"",[2]PJOK!M19)</f>
        <v/>
      </c>
      <c r="O16" s="189" t="str">
        <f>IF([2]PJOK!N19=0,"",[2]PJOK!N19)</f>
        <v/>
      </c>
      <c r="P16" s="189" t="str">
        <f>IF([2]PJOK!O19=0,"",[2]PJOK!O19)</f>
        <v/>
      </c>
      <c r="Q16" s="189" t="str">
        <f>IF([2]PJOK!P19=0,"",[2]PJOK!P19)</f>
        <v/>
      </c>
      <c r="R16" s="189" t="str">
        <f>IF([2]PJOK!Q19=0,"",[2]PJOK!Q19)</f>
        <v/>
      </c>
      <c r="S16" s="189" t="str">
        <f>IF([2]PJOK!R19=0,"",[2]PJOK!R19)</f>
        <v/>
      </c>
      <c r="T16" s="189" t="str">
        <f>IF([2]PJOK!S19=0,"",[2]PJOK!S19)</f>
        <v/>
      </c>
      <c r="U16" s="189" t="str">
        <f>IF([2]PJOK!T19=0,"",[2]PJOK!T19)</f>
        <v/>
      </c>
      <c r="V16" s="189" t="str">
        <f>IF([2]PJOK!U19=0,"",[2]PJOK!U19)</f>
        <v/>
      </c>
      <c r="W16" s="189" t="str">
        <f>IF([2]PJOK!V19=0,"",[2]PJOK!V19)</f>
        <v/>
      </c>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189" t="str">
        <f>IF([2]PJOK!C20=0,"",[2]PJOK!C20)</f>
        <v/>
      </c>
      <c r="E17" s="189" t="str">
        <f>IF([2]PJOK!D20=0,"",[2]PJOK!D20)</f>
        <v/>
      </c>
      <c r="F17" s="189" t="str">
        <f>IF([2]PJOK!E20=0,"",[2]PJOK!E20)</f>
        <v/>
      </c>
      <c r="G17" s="189" t="str">
        <f>IF([2]PJOK!F20=0,"",[2]PJOK!F20)</f>
        <v/>
      </c>
      <c r="H17" s="189" t="str">
        <f>IF([2]PJOK!G20=0,"",[2]PJOK!G20)</f>
        <v/>
      </c>
      <c r="I17" s="189" t="str">
        <f>IF([2]PJOK!H20=0,"",[2]PJOK!H20)</f>
        <v/>
      </c>
      <c r="J17" s="189" t="str">
        <f>IF([2]PJOK!I20=0,"",[2]PJOK!I20)</f>
        <v/>
      </c>
      <c r="K17" s="189" t="str">
        <f>IF([2]PJOK!J20=0,"",[2]PJOK!J20)</f>
        <v/>
      </c>
      <c r="L17" s="189" t="str">
        <f>IF([2]PJOK!K20=0,"",[2]PJOK!K20)</f>
        <v/>
      </c>
      <c r="M17" s="189" t="str">
        <f>IF([2]PJOK!L20=0,"",[2]PJOK!L20)</f>
        <v/>
      </c>
      <c r="N17" s="189" t="str">
        <f>IF([2]PJOK!M20=0,"",[2]PJOK!M20)</f>
        <v/>
      </c>
      <c r="O17" s="189" t="str">
        <f>IF([2]PJOK!N20=0,"",[2]PJOK!N20)</f>
        <v/>
      </c>
      <c r="P17" s="189" t="str">
        <f>IF([2]PJOK!O20=0,"",[2]PJOK!O20)</f>
        <v/>
      </c>
      <c r="Q17" s="189" t="str">
        <f>IF([2]PJOK!P20=0,"",[2]PJOK!P20)</f>
        <v/>
      </c>
      <c r="R17" s="189" t="str">
        <f>IF([2]PJOK!Q20=0,"",[2]PJOK!Q20)</f>
        <v/>
      </c>
      <c r="S17" s="189" t="str">
        <f>IF([2]PJOK!R20=0,"",[2]PJOK!R20)</f>
        <v/>
      </c>
      <c r="T17" s="189" t="str">
        <f>IF([2]PJOK!S20=0,"",[2]PJOK!S20)</f>
        <v/>
      </c>
      <c r="U17" s="189" t="str">
        <f>IF([2]PJOK!T20=0,"",[2]PJOK!T20)</f>
        <v/>
      </c>
      <c r="V17" s="189" t="str">
        <f>IF([2]PJOK!U20=0,"",[2]PJOK!U20)</f>
        <v/>
      </c>
      <c r="W17" s="189" t="str">
        <f>IF([2]PJOK!V20=0,"",[2]PJOK!V20)</f>
        <v/>
      </c>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189" t="str">
        <f>IF([2]PJOK!C21=0,"",[2]PJOK!C21)</f>
        <v/>
      </c>
      <c r="E18" s="189" t="str">
        <f>IF([2]PJOK!D21=0,"",[2]PJOK!D21)</f>
        <v/>
      </c>
      <c r="F18" s="189" t="str">
        <f>IF([2]PJOK!E21=0,"",[2]PJOK!E21)</f>
        <v/>
      </c>
      <c r="G18" s="189" t="str">
        <f>IF([2]PJOK!F21=0,"",[2]PJOK!F21)</f>
        <v/>
      </c>
      <c r="H18" s="189" t="str">
        <f>IF([2]PJOK!G21=0,"",[2]PJOK!G21)</f>
        <v/>
      </c>
      <c r="I18" s="189" t="str">
        <f>IF([2]PJOK!H21=0,"",[2]PJOK!H21)</f>
        <v/>
      </c>
      <c r="J18" s="189" t="str">
        <f>IF([2]PJOK!I21=0,"",[2]PJOK!I21)</f>
        <v/>
      </c>
      <c r="K18" s="189" t="str">
        <f>IF([2]PJOK!J21=0,"",[2]PJOK!J21)</f>
        <v/>
      </c>
      <c r="L18" s="189" t="str">
        <f>IF([2]PJOK!K21=0,"",[2]PJOK!K21)</f>
        <v/>
      </c>
      <c r="M18" s="189" t="str">
        <f>IF([2]PJOK!L21=0,"",[2]PJOK!L21)</f>
        <v/>
      </c>
      <c r="N18" s="189" t="str">
        <f>IF([2]PJOK!M21=0,"",[2]PJOK!M21)</f>
        <v/>
      </c>
      <c r="O18" s="189" t="str">
        <f>IF([2]PJOK!N21=0,"",[2]PJOK!N21)</f>
        <v/>
      </c>
      <c r="P18" s="189" t="str">
        <f>IF([2]PJOK!O21=0,"",[2]PJOK!O21)</f>
        <v/>
      </c>
      <c r="Q18" s="189" t="str">
        <f>IF([2]PJOK!P21=0,"",[2]PJOK!P21)</f>
        <v/>
      </c>
      <c r="R18" s="189" t="str">
        <f>IF([2]PJOK!Q21=0,"",[2]PJOK!Q21)</f>
        <v/>
      </c>
      <c r="S18" s="189" t="str">
        <f>IF([2]PJOK!R21=0,"",[2]PJOK!R21)</f>
        <v/>
      </c>
      <c r="T18" s="189" t="str">
        <f>IF([2]PJOK!S21=0,"",[2]PJOK!S21)</f>
        <v/>
      </c>
      <c r="U18" s="189" t="str">
        <f>IF([2]PJOK!T21=0,"",[2]PJOK!T21)</f>
        <v/>
      </c>
      <c r="V18" s="189" t="str">
        <f>IF([2]PJOK!U21=0,"",[2]PJOK!U21)</f>
        <v/>
      </c>
      <c r="W18" s="189" t="str">
        <f>IF([2]PJOK!V21=0,"",[2]PJOK!V21)</f>
        <v/>
      </c>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189" t="str">
        <f>IF([2]PJOK!C22=0,"",[2]PJOK!C22)</f>
        <v/>
      </c>
      <c r="E19" s="189" t="str">
        <f>IF([2]PJOK!D22=0,"",[2]PJOK!D22)</f>
        <v/>
      </c>
      <c r="F19" s="189" t="str">
        <f>IF([2]PJOK!E22=0,"",[2]PJOK!E22)</f>
        <v/>
      </c>
      <c r="G19" s="189" t="str">
        <f>IF([2]PJOK!F22=0,"",[2]PJOK!F22)</f>
        <v/>
      </c>
      <c r="H19" s="189" t="str">
        <f>IF([2]PJOK!G22=0,"",[2]PJOK!G22)</f>
        <v/>
      </c>
      <c r="I19" s="189" t="str">
        <f>IF([2]PJOK!H22=0,"",[2]PJOK!H22)</f>
        <v/>
      </c>
      <c r="J19" s="189" t="str">
        <f>IF([2]PJOK!I22=0,"",[2]PJOK!I22)</f>
        <v/>
      </c>
      <c r="K19" s="189" t="str">
        <f>IF([2]PJOK!J22=0,"",[2]PJOK!J22)</f>
        <v/>
      </c>
      <c r="L19" s="189" t="str">
        <f>IF([2]PJOK!K22=0,"",[2]PJOK!K22)</f>
        <v/>
      </c>
      <c r="M19" s="189" t="str">
        <f>IF([2]PJOK!L22=0,"",[2]PJOK!L22)</f>
        <v/>
      </c>
      <c r="N19" s="189" t="str">
        <f>IF([2]PJOK!M22=0,"",[2]PJOK!M22)</f>
        <v/>
      </c>
      <c r="O19" s="189" t="str">
        <f>IF([2]PJOK!N22=0,"",[2]PJOK!N22)</f>
        <v/>
      </c>
      <c r="P19" s="189" t="str">
        <f>IF([2]PJOK!O22=0,"",[2]PJOK!O22)</f>
        <v/>
      </c>
      <c r="Q19" s="189" t="str">
        <f>IF([2]PJOK!P22=0,"",[2]PJOK!P22)</f>
        <v/>
      </c>
      <c r="R19" s="189" t="str">
        <f>IF([2]PJOK!Q22=0,"",[2]PJOK!Q22)</f>
        <v/>
      </c>
      <c r="S19" s="189" t="str">
        <f>IF([2]PJOK!R22=0,"",[2]PJOK!R22)</f>
        <v/>
      </c>
      <c r="T19" s="189" t="str">
        <f>IF([2]PJOK!S22=0,"",[2]PJOK!S22)</f>
        <v/>
      </c>
      <c r="U19" s="189" t="str">
        <f>IF([2]PJOK!T22=0,"",[2]PJOK!T22)</f>
        <v/>
      </c>
      <c r="V19" s="189" t="str">
        <f>IF([2]PJOK!U22=0,"",[2]PJOK!U22)</f>
        <v/>
      </c>
      <c r="W19" s="189" t="str">
        <f>IF([2]PJOK!V22=0,"",[2]PJOK!V22)</f>
        <v/>
      </c>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189" t="str">
        <f>IF([2]PJOK!C23=0,"",[2]PJOK!C23)</f>
        <v/>
      </c>
      <c r="E20" s="189" t="str">
        <f>IF([2]PJOK!D23=0,"",[2]PJOK!D23)</f>
        <v/>
      </c>
      <c r="F20" s="189" t="str">
        <f>IF([2]PJOK!E23=0,"",[2]PJOK!E23)</f>
        <v/>
      </c>
      <c r="G20" s="189" t="str">
        <f>IF([2]PJOK!F23=0,"",[2]PJOK!F23)</f>
        <v/>
      </c>
      <c r="H20" s="189" t="str">
        <f>IF([2]PJOK!G23=0,"",[2]PJOK!G23)</f>
        <v/>
      </c>
      <c r="I20" s="189" t="str">
        <f>IF([2]PJOK!H23=0,"",[2]PJOK!H23)</f>
        <v/>
      </c>
      <c r="J20" s="189" t="str">
        <f>IF([2]PJOK!I23=0,"",[2]PJOK!I23)</f>
        <v/>
      </c>
      <c r="K20" s="189" t="str">
        <f>IF([2]PJOK!J23=0,"",[2]PJOK!J23)</f>
        <v/>
      </c>
      <c r="L20" s="189" t="str">
        <f>IF([2]PJOK!K23=0,"",[2]PJOK!K23)</f>
        <v/>
      </c>
      <c r="M20" s="189" t="str">
        <f>IF([2]PJOK!L23=0,"",[2]PJOK!L23)</f>
        <v/>
      </c>
      <c r="N20" s="189" t="str">
        <f>IF([2]PJOK!M23=0,"",[2]PJOK!M23)</f>
        <v/>
      </c>
      <c r="O20" s="189" t="str">
        <f>IF([2]PJOK!N23=0,"",[2]PJOK!N23)</f>
        <v/>
      </c>
      <c r="P20" s="189" t="str">
        <f>IF([2]PJOK!O23=0,"",[2]PJOK!O23)</f>
        <v/>
      </c>
      <c r="Q20" s="189" t="str">
        <f>IF([2]PJOK!P23=0,"",[2]PJOK!P23)</f>
        <v/>
      </c>
      <c r="R20" s="189" t="str">
        <f>IF([2]PJOK!Q23=0,"",[2]PJOK!Q23)</f>
        <v/>
      </c>
      <c r="S20" s="189" t="str">
        <f>IF([2]PJOK!R23=0,"",[2]PJOK!R23)</f>
        <v/>
      </c>
      <c r="T20" s="189" t="str">
        <f>IF([2]PJOK!S23=0,"",[2]PJOK!S23)</f>
        <v/>
      </c>
      <c r="U20" s="189" t="str">
        <f>IF([2]PJOK!T23=0,"",[2]PJOK!T23)</f>
        <v/>
      </c>
      <c r="V20" s="189" t="str">
        <f>IF([2]PJOK!U23=0,"",[2]PJOK!U23)</f>
        <v/>
      </c>
      <c r="W20" s="189" t="str">
        <f>IF([2]PJOK!V23=0,"",[2]PJOK!V23)</f>
        <v/>
      </c>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189" t="str">
        <f>IF([2]PJOK!C24=0,"",[2]PJOK!C24)</f>
        <v/>
      </c>
      <c r="E21" s="189" t="str">
        <f>IF([2]PJOK!D24=0,"",[2]PJOK!D24)</f>
        <v/>
      </c>
      <c r="F21" s="189" t="str">
        <f>IF([2]PJOK!E24=0,"",[2]PJOK!E24)</f>
        <v/>
      </c>
      <c r="G21" s="189" t="str">
        <f>IF([2]PJOK!F24=0,"",[2]PJOK!F24)</f>
        <v/>
      </c>
      <c r="H21" s="189" t="str">
        <f>IF([2]PJOK!G24=0,"",[2]PJOK!G24)</f>
        <v/>
      </c>
      <c r="I21" s="189" t="str">
        <f>IF([2]PJOK!H24=0,"",[2]PJOK!H24)</f>
        <v/>
      </c>
      <c r="J21" s="189" t="str">
        <f>IF([2]PJOK!I24=0,"",[2]PJOK!I24)</f>
        <v/>
      </c>
      <c r="K21" s="189" t="str">
        <f>IF([2]PJOK!J24=0,"",[2]PJOK!J24)</f>
        <v/>
      </c>
      <c r="L21" s="189" t="str">
        <f>IF([2]PJOK!K24=0,"",[2]PJOK!K24)</f>
        <v/>
      </c>
      <c r="M21" s="189" t="str">
        <f>IF([2]PJOK!L24=0,"",[2]PJOK!L24)</f>
        <v/>
      </c>
      <c r="N21" s="189" t="str">
        <f>IF([2]PJOK!M24=0,"",[2]PJOK!M24)</f>
        <v/>
      </c>
      <c r="O21" s="189" t="str">
        <f>IF([2]PJOK!N24=0,"",[2]PJOK!N24)</f>
        <v/>
      </c>
      <c r="P21" s="189" t="str">
        <f>IF([2]PJOK!O24=0,"",[2]PJOK!O24)</f>
        <v/>
      </c>
      <c r="Q21" s="189" t="str">
        <f>IF([2]PJOK!P24=0,"",[2]PJOK!P24)</f>
        <v/>
      </c>
      <c r="R21" s="189" t="str">
        <f>IF([2]PJOK!Q24=0,"",[2]PJOK!Q24)</f>
        <v/>
      </c>
      <c r="S21" s="189" t="str">
        <f>IF([2]PJOK!R24=0,"",[2]PJOK!R24)</f>
        <v/>
      </c>
      <c r="T21" s="189" t="str">
        <f>IF([2]PJOK!S24=0,"",[2]PJOK!S24)</f>
        <v/>
      </c>
      <c r="U21" s="189" t="str">
        <f>IF([2]PJOK!T24=0,"",[2]PJOK!T24)</f>
        <v/>
      </c>
      <c r="V21" s="189" t="str">
        <f>IF([2]PJOK!U24=0,"",[2]PJOK!U24)</f>
        <v/>
      </c>
      <c r="W21" s="189" t="str">
        <f>IF([2]PJOK!V24=0,"",[2]PJOK!V24)</f>
        <v/>
      </c>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189" t="str">
        <f>IF([2]PJOK!C25=0,"",[2]PJOK!C25)</f>
        <v/>
      </c>
      <c r="E22" s="189" t="str">
        <f>IF([2]PJOK!D25=0,"",[2]PJOK!D25)</f>
        <v/>
      </c>
      <c r="F22" s="189" t="str">
        <f>IF([2]PJOK!E25=0,"",[2]PJOK!E25)</f>
        <v/>
      </c>
      <c r="G22" s="189" t="str">
        <f>IF([2]PJOK!F25=0,"",[2]PJOK!F25)</f>
        <v/>
      </c>
      <c r="H22" s="189" t="str">
        <f>IF([2]PJOK!G25=0,"",[2]PJOK!G25)</f>
        <v/>
      </c>
      <c r="I22" s="189" t="str">
        <f>IF([2]PJOK!H25=0,"",[2]PJOK!H25)</f>
        <v/>
      </c>
      <c r="J22" s="189" t="str">
        <f>IF([2]PJOK!I25=0,"",[2]PJOK!I25)</f>
        <v/>
      </c>
      <c r="K22" s="189" t="str">
        <f>IF([2]PJOK!J25=0,"",[2]PJOK!J25)</f>
        <v/>
      </c>
      <c r="L22" s="189" t="str">
        <f>IF([2]PJOK!K25=0,"",[2]PJOK!K25)</f>
        <v/>
      </c>
      <c r="M22" s="189" t="str">
        <f>IF([2]PJOK!L25=0,"",[2]PJOK!L25)</f>
        <v/>
      </c>
      <c r="N22" s="189" t="str">
        <f>IF([2]PJOK!M25=0,"",[2]PJOK!M25)</f>
        <v/>
      </c>
      <c r="O22" s="189" t="str">
        <f>IF([2]PJOK!N25=0,"",[2]PJOK!N25)</f>
        <v/>
      </c>
      <c r="P22" s="189" t="str">
        <f>IF([2]PJOK!O25=0,"",[2]PJOK!O25)</f>
        <v/>
      </c>
      <c r="Q22" s="189" t="str">
        <f>IF([2]PJOK!P25=0,"",[2]PJOK!P25)</f>
        <v/>
      </c>
      <c r="R22" s="189" t="str">
        <f>IF([2]PJOK!Q25=0,"",[2]PJOK!Q25)</f>
        <v/>
      </c>
      <c r="S22" s="189" t="str">
        <f>IF([2]PJOK!R25=0,"",[2]PJOK!R25)</f>
        <v/>
      </c>
      <c r="T22" s="189" t="str">
        <f>IF([2]PJOK!S25=0,"",[2]PJOK!S25)</f>
        <v/>
      </c>
      <c r="U22" s="189" t="str">
        <f>IF([2]PJOK!T25=0,"",[2]PJOK!T25)</f>
        <v/>
      </c>
      <c r="V22" s="189" t="str">
        <f>IF([2]PJOK!U25=0,"",[2]PJOK!U25)</f>
        <v/>
      </c>
      <c r="W22" s="189" t="str">
        <f>IF([2]PJOK!V25=0,"",[2]PJOK!V25)</f>
        <v/>
      </c>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189" t="str">
        <f>IF([2]PJOK!C26=0,"",[2]PJOK!C26)</f>
        <v/>
      </c>
      <c r="E23" s="189" t="str">
        <f>IF([2]PJOK!D26=0,"",[2]PJOK!D26)</f>
        <v/>
      </c>
      <c r="F23" s="189" t="str">
        <f>IF([2]PJOK!E26=0,"",[2]PJOK!E26)</f>
        <v/>
      </c>
      <c r="G23" s="189" t="str">
        <f>IF([2]PJOK!F26=0,"",[2]PJOK!F26)</f>
        <v/>
      </c>
      <c r="H23" s="189" t="str">
        <f>IF([2]PJOK!G26=0,"",[2]PJOK!G26)</f>
        <v/>
      </c>
      <c r="I23" s="189" t="str">
        <f>IF([2]PJOK!H26=0,"",[2]PJOK!H26)</f>
        <v/>
      </c>
      <c r="J23" s="189" t="str">
        <f>IF([2]PJOK!I26=0,"",[2]PJOK!I26)</f>
        <v/>
      </c>
      <c r="K23" s="189" t="str">
        <f>IF([2]PJOK!J26=0,"",[2]PJOK!J26)</f>
        <v/>
      </c>
      <c r="L23" s="189" t="str">
        <f>IF([2]PJOK!K26=0,"",[2]PJOK!K26)</f>
        <v/>
      </c>
      <c r="M23" s="189" t="str">
        <f>IF([2]PJOK!L26=0,"",[2]PJOK!L26)</f>
        <v/>
      </c>
      <c r="N23" s="189" t="str">
        <f>IF([2]PJOK!M26=0,"",[2]PJOK!M26)</f>
        <v/>
      </c>
      <c r="O23" s="189" t="str">
        <f>IF([2]PJOK!N26=0,"",[2]PJOK!N26)</f>
        <v/>
      </c>
      <c r="P23" s="189" t="str">
        <f>IF([2]PJOK!O26=0,"",[2]PJOK!O26)</f>
        <v/>
      </c>
      <c r="Q23" s="189" t="str">
        <f>IF([2]PJOK!P26=0,"",[2]PJOK!P26)</f>
        <v/>
      </c>
      <c r="R23" s="189" t="str">
        <f>IF([2]PJOK!Q26=0,"",[2]PJOK!Q26)</f>
        <v/>
      </c>
      <c r="S23" s="189" t="str">
        <f>IF([2]PJOK!R26=0,"",[2]PJOK!R26)</f>
        <v/>
      </c>
      <c r="T23" s="189" t="str">
        <f>IF([2]PJOK!S26=0,"",[2]PJOK!S26)</f>
        <v/>
      </c>
      <c r="U23" s="189" t="str">
        <f>IF([2]PJOK!T26=0,"",[2]PJOK!T26)</f>
        <v/>
      </c>
      <c r="V23" s="189" t="str">
        <f>IF([2]PJOK!U26=0,"",[2]PJOK!U26)</f>
        <v/>
      </c>
      <c r="W23" s="189" t="str">
        <f>IF([2]PJOK!V26=0,"",[2]PJOK!V26)</f>
        <v/>
      </c>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189" t="str">
        <f>IF([2]PJOK!C27=0,"",[2]PJOK!C27)</f>
        <v/>
      </c>
      <c r="E24" s="189" t="str">
        <f>IF([2]PJOK!D27=0,"",[2]PJOK!D27)</f>
        <v/>
      </c>
      <c r="F24" s="189" t="str">
        <f>IF([2]PJOK!E27=0,"",[2]PJOK!E27)</f>
        <v/>
      </c>
      <c r="G24" s="189" t="str">
        <f>IF([2]PJOK!F27=0,"",[2]PJOK!F27)</f>
        <v/>
      </c>
      <c r="H24" s="189" t="str">
        <f>IF([2]PJOK!G27=0,"",[2]PJOK!G27)</f>
        <v/>
      </c>
      <c r="I24" s="189" t="str">
        <f>IF([2]PJOK!H27=0,"",[2]PJOK!H27)</f>
        <v/>
      </c>
      <c r="J24" s="189" t="str">
        <f>IF([2]PJOK!I27=0,"",[2]PJOK!I27)</f>
        <v/>
      </c>
      <c r="K24" s="189" t="str">
        <f>IF([2]PJOK!J27=0,"",[2]PJOK!J27)</f>
        <v/>
      </c>
      <c r="L24" s="189" t="str">
        <f>IF([2]PJOK!K27=0,"",[2]PJOK!K27)</f>
        <v/>
      </c>
      <c r="M24" s="189" t="str">
        <f>IF([2]PJOK!L27=0,"",[2]PJOK!L27)</f>
        <v/>
      </c>
      <c r="N24" s="189" t="str">
        <f>IF([2]PJOK!M27=0,"",[2]PJOK!M27)</f>
        <v/>
      </c>
      <c r="O24" s="189" t="str">
        <f>IF([2]PJOK!N27=0,"",[2]PJOK!N27)</f>
        <v/>
      </c>
      <c r="P24" s="189" t="str">
        <f>IF([2]PJOK!O27=0,"",[2]PJOK!O27)</f>
        <v/>
      </c>
      <c r="Q24" s="189" t="str">
        <f>IF([2]PJOK!P27=0,"",[2]PJOK!P27)</f>
        <v/>
      </c>
      <c r="R24" s="189" t="str">
        <f>IF([2]PJOK!Q27=0,"",[2]PJOK!Q27)</f>
        <v/>
      </c>
      <c r="S24" s="189" t="str">
        <f>IF([2]PJOK!R27=0,"",[2]PJOK!R27)</f>
        <v/>
      </c>
      <c r="T24" s="189" t="str">
        <f>IF([2]PJOK!S27=0,"",[2]PJOK!S27)</f>
        <v/>
      </c>
      <c r="U24" s="189" t="str">
        <f>IF([2]PJOK!T27=0,"",[2]PJOK!T27)</f>
        <v/>
      </c>
      <c r="V24" s="189" t="str">
        <f>IF([2]PJOK!U27=0,"",[2]PJOK!U27)</f>
        <v/>
      </c>
      <c r="W24" s="189" t="str">
        <f>IF([2]PJOK!V27=0,"",[2]PJOK!V27)</f>
        <v/>
      </c>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189" t="str">
        <f>IF([2]PJOK!C28=0,"",[2]PJOK!C28)</f>
        <v/>
      </c>
      <c r="E25" s="189" t="str">
        <f>IF([2]PJOK!D28=0,"",[2]PJOK!D28)</f>
        <v/>
      </c>
      <c r="F25" s="189" t="str">
        <f>IF([2]PJOK!E28=0,"",[2]PJOK!E28)</f>
        <v/>
      </c>
      <c r="G25" s="189" t="str">
        <f>IF([2]PJOK!F28=0,"",[2]PJOK!F28)</f>
        <v/>
      </c>
      <c r="H25" s="189" t="str">
        <f>IF([2]PJOK!G28=0,"",[2]PJOK!G28)</f>
        <v/>
      </c>
      <c r="I25" s="189" t="str">
        <f>IF([2]PJOK!H28=0,"",[2]PJOK!H28)</f>
        <v/>
      </c>
      <c r="J25" s="189" t="str">
        <f>IF([2]PJOK!I28=0,"",[2]PJOK!I28)</f>
        <v/>
      </c>
      <c r="K25" s="189" t="str">
        <f>IF([2]PJOK!J28=0,"",[2]PJOK!J28)</f>
        <v/>
      </c>
      <c r="L25" s="189" t="str">
        <f>IF([2]PJOK!K28=0,"",[2]PJOK!K28)</f>
        <v/>
      </c>
      <c r="M25" s="189" t="str">
        <f>IF([2]PJOK!L28=0,"",[2]PJOK!L28)</f>
        <v/>
      </c>
      <c r="N25" s="189" t="str">
        <f>IF([2]PJOK!M28=0,"",[2]PJOK!M28)</f>
        <v/>
      </c>
      <c r="O25" s="189" t="str">
        <f>IF([2]PJOK!N28=0,"",[2]PJOK!N28)</f>
        <v/>
      </c>
      <c r="P25" s="189" t="str">
        <f>IF([2]PJOK!O28=0,"",[2]PJOK!O28)</f>
        <v/>
      </c>
      <c r="Q25" s="189" t="str">
        <f>IF([2]PJOK!P28=0,"",[2]PJOK!P28)</f>
        <v/>
      </c>
      <c r="R25" s="189" t="str">
        <f>IF([2]PJOK!Q28=0,"",[2]PJOK!Q28)</f>
        <v/>
      </c>
      <c r="S25" s="189" t="str">
        <f>IF([2]PJOK!R28=0,"",[2]PJOK!R28)</f>
        <v/>
      </c>
      <c r="T25" s="189" t="str">
        <f>IF([2]PJOK!S28=0,"",[2]PJOK!S28)</f>
        <v/>
      </c>
      <c r="U25" s="189" t="str">
        <f>IF([2]PJOK!T28=0,"",[2]PJOK!T28)</f>
        <v/>
      </c>
      <c r="V25" s="189" t="str">
        <f>IF([2]PJOK!U28=0,"",[2]PJOK!U28)</f>
        <v/>
      </c>
      <c r="W25" s="189" t="str">
        <f>IF([2]PJOK!V28=0,"",[2]PJOK!V28)</f>
        <v/>
      </c>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189" t="str">
        <f>IF([2]PJOK!C29=0,"",[2]PJOK!C29)</f>
        <v/>
      </c>
      <c r="E26" s="189" t="str">
        <f>IF([2]PJOK!D29=0,"",[2]PJOK!D29)</f>
        <v/>
      </c>
      <c r="F26" s="189" t="str">
        <f>IF([2]PJOK!E29=0,"",[2]PJOK!E29)</f>
        <v/>
      </c>
      <c r="G26" s="189" t="str">
        <f>IF([2]PJOK!F29=0,"",[2]PJOK!F29)</f>
        <v/>
      </c>
      <c r="H26" s="189" t="str">
        <f>IF([2]PJOK!G29=0,"",[2]PJOK!G29)</f>
        <v/>
      </c>
      <c r="I26" s="189" t="str">
        <f>IF([2]PJOK!H29=0,"",[2]PJOK!H29)</f>
        <v/>
      </c>
      <c r="J26" s="189" t="str">
        <f>IF([2]PJOK!I29=0,"",[2]PJOK!I29)</f>
        <v/>
      </c>
      <c r="K26" s="189" t="str">
        <f>IF([2]PJOK!J29=0,"",[2]PJOK!J29)</f>
        <v/>
      </c>
      <c r="L26" s="189" t="str">
        <f>IF([2]PJOK!K29=0,"",[2]PJOK!K29)</f>
        <v/>
      </c>
      <c r="M26" s="189" t="str">
        <f>IF([2]PJOK!L29=0,"",[2]PJOK!L29)</f>
        <v/>
      </c>
      <c r="N26" s="189" t="str">
        <f>IF([2]PJOK!M29=0,"",[2]PJOK!M29)</f>
        <v/>
      </c>
      <c r="O26" s="189" t="str">
        <f>IF([2]PJOK!N29=0,"",[2]PJOK!N29)</f>
        <v/>
      </c>
      <c r="P26" s="189" t="str">
        <f>IF([2]PJOK!O29=0,"",[2]PJOK!O29)</f>
        <v/>
      </c>
      <c r="Q26" s="189" t="str">
        <f>IF([2]PJOK!P29=0,"",[2]PJOK!P29)</f>
        <v/>
      </c>
      <c r="R26" s="189" t="str">
        <f>IF([2]PJOK!Q29=0,"",[2]PJOK!Q29)</f>
        <v/>
      </c>
      <c r="S26" s="189" t="str">
        <f>IF([2]PJOK!R29=0,"",[2]PJOK!R29)</f>
        <v/>
      </c>
      <c r="T26" s="189" t="str">
        <f>IF([2]PJOK!S29=0,"",[2]PJOK!S29)</f>
        <v/>
      </c>
      <c r="U26" s="189" t="str">
        <f>IF([2]PJOK!T29=0,"",[2]PJOK!T29)</f>
        <v/>
      </c>
      <c r="V26" s="189" t="str">
        <f>IF([2]PJOK!U29=0,"",[2]PJOK!U29)</f>
        <v/>
      </c>
      <c r="W26" s="189" t="str">
        <f>IF([2]PJOK!V29=0,"",[2]PJOK!V29)</f>
        <v/>
      </c>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189" t="str">
        <f>IF([2]PJOK!C30=0,"",[2]PJOK!C30)</f>
        <v/>
      </c>
      <c r="E27" s="189" t="str">
        <f>IF([2]PJOK!D30=0,"",[2]PJOK!D30)</f>
        <v/>
      </c>
      <c r="F27" s="189" t="str">
        <f>IF([2]PJOK!E30=0,"",[2]PJOK!E30)</f>
        <v/>
      </c>
      <c r="G27" s="189" t="str">
        <f>IF([2]PJOK!F30=0,"",[2]PJOK!F30)</f>
        <v/>
      </c>
      <c r="H27" s="189" t="str">
        <f>IF([2]PJOK!G30=0,"",[2]PJOK!G30)</f>
        <v/>
      </c>
      <c r="I27" s="189" t="str">
        <f>IF([2]PJOK!H30=0,"",[2]PJOK!H30)</f>
        <v/>
      </c>
      <c r="J27" s="189" t="str">
        <f>IF([2]PJOK!I30=0,"",[2]PJOK!I30)</f>
        <v/>
      </c>
      <c r="K27" s="189" t="str">
        <f>IF([2]PJOK!J30=0,"",[2]PJOK!J30)</f>
        <v/>
      </c>
      <c r="L27" s="189" t="str">
        <f>IF([2]PJOK!K30=0,"",[2]PJOK!K30)</f>
        <v/>
      </c>
      <c r="M27" s="189" t="str">
        <f>IF([2]PJOK!L30=0,"",[2]PJOK!L30)</f>
        <v/>
      </c>
      <c r="N27" s="189" t="str">
        <f>IF([2]PJOK!M30=0,"",[2]PJOK!M30)</f>
        <v/>
      </c>
      <c r="O27" s="189" t="str">
        <f>IF([2]PJOK!N30=0,"",[2]PJOK!N30)</f>
        <v/>
      </c>
      <c r="P27" s="189" t="str">
        <f>IF([2]PJOK!O30=0,"",[2]PJOK!O30)</f>
        <v/>
      </c>
      <c r="Q27" s="189" t="str">
        <f>IF([2]PJOK!P30=0,"",[2]PJOK!P30)</f>
        <v/>
      </c>
      <c r="R27" s="189" t="str">
        <f>IF([2]PJOK!Q30=0,"",[2]PJOK!Q30)</f>
        <v/>
      </c>
      <c r="S27" s="189" t="str">
        <f>IF([2]PJOK!R30=0,"",[2]PJOK!R30)</f>
        <v/>
      </c>
      <c r="T27" s="189" t="str">
        <f>IF([2]PJOK!S30=0,"",[2]PJOK!S30)</f>
        <v/>
      </c>
      <c r="U27" s="189" t="str">
        <f>IF([2]PJOK!T30=0,"",[2]PJOK!T30)</f>
        <v/>
      </c>
      <c r="V27" s="189" t="str">
        <f>IF([2]PJOK!U30=0,"",[2]PJOK!U30)</f>
        <v/>
      </c>
      <c r="W27" s="189" t="str">
        <f>IF([2]PJOK!V30=0,"",[2]PJOK!V30)</f>
        <v/>
      </c>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189" t="str">
        <f>IF([2]PJOK!C31=0,"",[2]PJOK!C31)</f>
        <v/>
      </c>
      <c r="E28" s="189" t="str">
        <f>IF([2]PJOK!D31=0,"",[2]PJOK!D31)</f>
        <v/>
      </c>
      <c r="F28" s="189" t="str">
        <f>IF([2]PJOK!E31=0,"",[2]PJOK!E31)</f>
        <v/>
      </c>
      <c r="G28" s="189" t="str">
        <f>IF([2]PJOK!F31=0,"",[2]PJOK!F31)</f>
        <v/>
      </c>
      <c r="H28" s="189" t="str">
        <f>IF([2]PJOK!G31=0,"",[2]PJOK!G31)</f>
        <v/>
      </c>
      <c r="I28" s="189" t="str">
        <f>IF([2]PJOK!H31=0,"",[2]PJOK!H31)</f>
        <v/>
      </c>
      <c r="J28" s="189" t="str">
        <f>IF([2]PJOK!I31=0,"",[2]PJOK!I31)</f>
        <v/>
      </c>
      <c r="K28" s="189" t="str">
        <f>IF([2]PJOK!J31=0,"",[2]PJOK!J31)</f>
        <v/>
      </c>
      <c r="L28" s="189" t="str">
        <f>IF([2]PJOK!K31=0,"",[2]PJOK!K31)</f>
        <v/>
      </c>
      <c r="M28" s="189" t="str">
        <f>IF([2]PJOK!L31=0,"",[2]PJOK!L31)</f>
        <v/>
      </c>
      <c r="N28" s="189" t="str">
        <f>IF([2]PJOK!M31=0,"",[2]PJOK!M31)</f>
        <v/>
      </c>
      <c r="O28" s="189" t="str">
        <f>IF([2]PJOK!N31=0,"",[2]PJOK!N31)</f>
        <v/>
      </c>
      <c r="P28" s="189" t="str">
        <f>IF([2]PJOK!O31=0,"",[2]PJOK!O31)</f>
        <v/>
      </c>
      <c r="Q28" s="189" t="str">
        <f>IF([2]PJOK!P31=0,"",[2]PJOK!P31)</f>
        <v/>
      </c>
      <c r="R28" s="189" t="str">
        <f>IF([2]PJOK!Q31=0,"",[2]PJOK!Q31)</f>
        <v/>
      </c>
      <c r="S28" s="189" t="str">
        <f>IF([2]PJOK!R31=0,"",[2]PJOK!R31)</f>
        <v/>
      </c>
      <c r="T28" s="189" t="str">
        <f>IF([2]PJOK!S31=0,"",[2]PJOK!S31)</f>
        <v/>
      </c>
      <c r="U28" s="189" t="str">
        <f>IF([2]PJOK!T31=0,"",[2]PJOK!T31)</f>
        <v/>
      </c>
      <c r="V28" s="189" t="str">
        <f>IF([2]PJOK!U31=0,"",[2]PJOK!U31)</f>
        <v/>
      </c>
      <c r="W28" s="189" t="str">
        <f>IF([2]PJOK!V31=0,"",[2]PJOK!V31)</f>
        <v/>
      </c>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189" t="str">
        <f>IF([2]PJOK!C32=0,"",[2]PJOK!C32)</f>
        <v/>
      </c>
      <c r="E29" s="189" t="str">
        <f>IF([2]PJOK!D32=0,"",[2]PJOK!D32)</f>
        <v/>
      </c>
      <c r="F29" s="189" t="str">
        <f>IF([2]PJOK!E32=0,"",[2]PJOK!E32)</f>
        <v/>
      </c>
      <c r="G29" s="189" t="str">
        <f>IF([2]PJOK!F32=0,"",[2]PJOK!F32)</f>
        <v/>
      </c>
      <c r="H29" s="189" t="str">
        <f>IF([2]PJOK!G32=0,"",[2]PJOK!G32)</f>
        <v/>
      </c>
      <c r="I29" s="189" t="str">
        <f>IF([2]PJOK!H32=0,"",[2]PJOK!H32)</f>
        <v/>
      </c>
      <c r="J29" s="189" t="str">
        <f>IF([2]PJOK!I32=0,"",[2]PJOK!I32)</f>
        <v/>
      </c>
      <c r="K29" s="189" t="str">
        <f>IF([2]PJOK!J32=0,"",[2]PJOK!J32)</f>
        <v/>
      </c>
      <c r="L29" s="189" t="str">
        <f>IF([2]PJOK!K32=0,"",[2]PJOK!K32)</f>
        <v/>
      </c>
      <c r="M29" s="189" t="str">
        <f>IF([2]PJOK!L32=0,"",[2]PJOK!L32)</f>
        <v/>
      </c>
      <c r="N29" s="189" t="str">
        <f>IF([2]PJOK!M32=0,"",[2]PJOK!M32)</f>
        <v/>
      </c>
      <c r="O29" s="189" t="str">
        <f>IF([2]PJOK!N32=0,"",[2]PJOK!N32)</f>
        <v/>
      </c>
      <c r="P29" s="189" t="str">
        <f>IF([2]PJOK!O32=0,"",[2]PJOK!O32)</f>
        <v/>
      </c>
      <c r="Q29" s="189" t="str">
        <f>IF([2]PJOK!P32=0,"",[2]PJOK!P32)</f>
        <v/>
      </c>
      <c r="R29" s="189" t="str">
        <f>IF([2]PJOK!Q32=0,"",[2]PJOK!Q32)</f>
        <v/>
      </c>
      <c r="S29" s="189" t="str">
        <f>IF([2]PJOK!R32=0,"",[2]PJOK!R32)</f>
        <v/>
      </c>
      <c r="T29" s="189" t="str">
        <f>IF([2]PJOK!S32=0,"",[2]PJOK!S32)</f>
        <v/>
      </c>
      <c r="U29" s="189" t="str">
        <f>IF([2]PJOK!T32=0,"",[2]PJOK!T32)</f>
        <v/>
      </c>
      <c r="V29" s="189" t="str">
        <f>IF([2]PJOK!U32=0,"",[2]PJOK!U32)</f>
        <v/>
      </c>
      <c r="W29" s="189" t="str">
        <f>IF([2]PJOK!V32=0,"",[2]PJOK!V32)</f>
        <v/>
      </c>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189" t="str">
        <f>IF([2]PJOK!C33=0,"",[2]PJOK!C33)</f>
        <v/>
      </c>
      <c r="E30" s="189" t="str">
        <f>IF([2]PJOK!D33=0,"",[2]PJOK!D33)</f>
        <v/>
      </c>
      <c r="F30" s="189" t="str">
        <f>IF([2]PJOK!E33=0,"",[2]PJOK!E33)</f>
        <v/>
      </c>
      <c r="G30" s="189" t="str">
        <f>IF([2]PJOK!F33=0,"",[2]PJOK!F33)</f>
        <v/>
      </c>
      <c r="H30" s="189" t="str">
        <f>IF([2]PJOK!G33=0,"",[2]PJOK!G33)</f>
        <v/>
      </c>
      <c r="I30" s="189" t="str">
        <f>IF([2]PJOK!H33=0,"",[2]PJOK!H33)</f>
        <v/>
      </c>
      <c r="J30" s="189" t="str">
        <f>IF([2]PJOK!I33=0,"",[2]PJOK!I33)</f>
        <v/>
      </c>
      <c r="K30" s="189" t="str">
        <f>IF([2]PJOK!J33=0,"",[2]PJOK!J33)</f>
        <v/>
      </c>
      <c r="L30" s="189" t="str">
        <f>IF([2]PJOK!K33=0,"",[2]PJOK!K33)</f>
        <v/>
      </c>
      <c r="M30" s="189" t="str">
        <f>IF([2]PJOK!L33=0,"",[2]PJOK!L33)</f>
        <v/>
      </c>
      <c r="N30" s="189" t="str">
        <f>IF([2]PJOK!M33=0,"",[2]PJOK!M33)</f>
        <v/>
      </c>
      <c r="O30" s="189" t="str">
        <f>IF([2]PJOK!N33=0,"",[2]PJOK!N33)</f>
        <v/>
      </c>
      <c r="P30" s="189" t="str">
        <f>IF([2]PJOK!O33=0,"",[2]PJOK!O33)</f>
        <v/>
      </c>
      <c r="Q30" s="189" t="str">
        <f>IF([2]PJOK!P33=0,"",[2]PJOK!P33)</f>
        <v/>
      </c>
      <c r="R30" s="189" t="str">
        <f>IF([2]PJOK!Q33=0,"",[2]PJOK!Q33)</f>
        <v/>
      </c>
      <c r="S30" s="189" t="str">
        <f>IF([2]PJOK!R33=0,"",[2]PJOK!R33)</f>
        <v/>
      </c>
      <c r="T30" s="189" t="str">
        <f>IF([2]PJOK!S33=0,"",[2]PJOK!S33)</f>
        <v/>
      </c>
      <c r="U30" s="189" t="str">
        <f>IF([2]PJOK!T33=0,"",[2]PJOK!T33)</f>
        <v/>
      </c>
      <c r="V30" s="189" t="str">
        <f>IF([2]PJOK!U33=0,"",[2]PJOK!U33)</f>
        <v/>
      </c>
      <c r="W30" s="189" t="str">
        <f>IF([2]PJOK!V33=0,"",[2]PJOK!V33)</f>
        <v/>
      </c>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189" t="str">
        <f>IF([2]PJOK!C34=0,"",[2]PJOK!C34)</f>
        <v/>
      </c>
      <c r="E31" s="189" t="str">
        <f>IF([2]PJOK!D34=0,"",[2]PJOK!D34)</f>
        <v/>
      </c>
      <c r="F31" s="189" t="str">
        <f>IF([2]PJOK!E34=0,"",[2]PJOK!E34)</f>
        <v/>
      </c>
      <c r="G31" s="189" t="str">
        <f>IF([2]PJOK!F34=0,"",[2]PJOK!F34)</f>
        <v/>
      </c>
      <c r="H31" s="189" t="str">
        <f>IF([2]PJOK!G34=0,"",[2]PJOK!G34)</f>
        <v/>
      </c>
      <c r="I31" s="189" t="str">
        <f>IF([2]PJOK!H34=0,"",[2]PJOK!H34)</f>
        <v/>
      </c>
      <c r="J31" s="189" t="str">
        <f>IF([2]PJOK!I34=0,"",[2]PJOK!I34)</f>
        <v/>
      </c>
      <c r="K31" s="189" t="str">
        <f>IF([2]PJOK!J34=0,"",[2]PJOK!J34)</f>
        <v/>
      </c>
      <c r="L31" s="189" t="str">
        <f>IF([2]PJOK!K34=0,"",[2]PJOK!K34)</f>
        <v/>
      </c>
      <c r="M31" s="189" t="str">
        <f>IF([2]PJOK!L34=0,"",[2]PJOK!L34)</f>
        <v/>
      </c>
      <c r="N31" s="189" t="str">
        <f>IF([2]PJOK!M34=0,"",[2]PJOK!M34)</f>
        <v/>
      </c>
      <c r="O31" s="189" t="str">
        <f>IF([2]PJOK!N34=0,"",[2]PJOK!N34)</f>
        <v/>
      </c>
      <c r="P31" s="189" t="str">
        <f>IF([2]PJOK!O34=0,"",[2]PJOK!O34)</f>
        <v/>
      </c>
      <c r="Q31" s="189" t="str">
        <f>IF([2]PJOK!P34=0,"",[2]PJOK!P34)</f>
        <v/>
      </c>
      <c r="R31" s="189" t="str">
        <f>IF([2]PJOK!Q34=0,"",[2]PJOK!Q34)</f>
        <v/>
      </c>
      <c r="S31" s="189" t="str">
        <f>IF([2]PJOK!R34=0,"",[2]PJOK!R34)</f>
        <v/>
      </c>
      <c r="T31" s="189" t="str">
        <f>IF([2]PJOK!S34=0,"",[2]PJOK!S34)</f>
        <v/>
      </c>
      <c r="U31" s="189" t="str">
        <f>IF([2]PJOK!T34=0,"",[2]PJOK!T34)</f>
        <v/>
      </c>
      <c r="V31" s="189" t="str">
        <f>IF([2]PJOK!U34=0,"",[2]PJOK!U34)</f>
        <v/>
      </c>
      <c r="W31" s="189" t="str">
        <f>IF([2]PJOK!V34=0,"",[2]PJOK!V34)</f>
        <v/>
      </c>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189" t="str">
        <f>IF([2]PJOK!C35=0,"",[2]PJOK!C35)</f>
        <v/>
      </c>
      <c r="E32" s="189" t="str">
        <f>IF([2]PJOK!D35=0,"",[2]PJOK!D35)</f>
        <v/>
      </c>
      <c r="F32" s="189" t="str">
        <f>IF([2]PJOK!E35=0,"",[2]PJOK!E35)</f>
        <v/>
      </c>
      <c r="G32" s="189" t="str">
        <f>IF([2]PJOK!F35=0,"",[2]PJOK!F35)</f>
        <v/>
      </c>
      <c r="H32" s="189" t="str">
        <f>IF([2]PJOK!G35=0,"",[2]PJOK!G35)</f>
        <v/>
      </c>
      <c r="I32" s="189" t="str">
        <f>IF([2]PJOK!H35=0,"",[2]PJOK!H35)</f>
        <v/>
      </c>
      <c r="J32" s="189" t="str">
        <f>IF([2]PJOK!I35=0,"",[2]PJOK!I35)</f>
        <v/>
      </c>
      <c r="K32" s="189" t="str">
        <f>IF([2]PJOK!J35=0,"",[2]PJOK!J35)</f>
        <v/>
      </c>
      <c r="L32" s="189" t="str">
        <f>IF([2]PJOK!K35=0,"",[2]PJOK!K35)</f>
        <v/>
      </c>
      <c r="M32" s="189" t="str">
        <f>IF([2]PJOK!L35=0,"",[2]PJOK!L35)</f>
        <v/>
      </c>
      <c r="N32" s="189" t="str">
        <f>IF([2]PJOK!M35=0,"",[2]PJOK!M35)</f>
        <v/>
      </c>
      <c r="O32" s="189" t="str">
        <f>IF([2]PJOK!N35=0,"",[2]PJOK!N35)</f>
        <v/>
      </c>
      <c r="P32" s="189" t="str">
        <f>IF([2]PJOK!O35=0,"",[2]PJOK!O35)</f>
        <v/>
      </c>
      <c r="Q32" s="189" t="str">
        <f>IF([2]PJOK!P35=0,"",[2]PJOK!P35)</f>
        <v/>
      </c>
      <c r="R32" s="189" t="str">
        <f>IF([2]PJOK!Q35=0,"",[2]PJOK!Q35)</f>
        <v/>
      </c>
      <c r="S32" s="189" t="str">
        <f>IF([2]PJOK!R35=0,"",[2]PJOK!R35)</f>
        <v/>
      </c>
      <c r="T32" s="189" t="str">
        <f>IF([2]PJOK!S35=0,"",[2]PJOK!S35)</f>
        <v/>
      </c>
      <c r="U32" s="189" t="str">
        <f>IF([2]PJOK!T35=0,"",[2]PJOK!T35)</f>
        <v/>
      </c>
      <c r="V32" s="189" t="str">
        <f>IF([2]PJOK!U35=0,"",[2]PJOK!U35)</f>
        <v/>
      </c>
      <c r="W32" s="189" t="str">
        <f>IF([2]PJOK!V35=0,"",[2]PJOK!V35)</f>
        <v/>
      </c>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189" t="str">
        <f>IF([2]PJOK!C36=0,"",[2]PJOK!C36)</f>
        <v/>
      </c>
      <c r="E33" s="189" t="str">
        <f>IF([2]PJOK!D36=0,"",[2]PJOK!D36)</f>
        <v/>
      </c>
      <c r="F33" s="189" t="str">
        <f>IF([2]PJOK!E36=0,"",[2]PJOK!E36)</f>
        <v/>
      </c>
      <c r="G33" s="189" t="str">
        <f>IF([2]PJOK!F36=0,"",[2]PJOK!F36)</f>
        <v/>
      </c>
      <c r="H33" s="189" t="str">
        <f>IF([2]PJOK!G36=0,"",[2]PJOK!G36)</f>
        <v/>
      </c>
      <c r="I33" s="189" t="str">
        <f>IF([2]PJOK!H36=0,"",[2]PJOK!H36)</f>
        <v/>
      </c>
      <c r="J33" s="189" t="str">
        <f>IF([2]PJOK!I36=0,"",[2]PJOK!I36)</f>
        <v/>
      </c>
      <c r="K33" s="189" t="str">
        <f>IF([2]PJOK!J36=0,"",[2]PJOK!J36)</f>
        <v/>
      </c>
      <c r="L33" s="189" t="str">
        <f>IF([2]PJOK!K36=0,"",[2]PJOK!K36)</f>
        <v/>
      </c>
      <c r="M33" s="189" t="str">
        <f>IF([2]PJOK!L36=0,"",[2]PJOK!L36)</f>
        <v/>
      </c>
      <c r="N33" s="189" t="str">
        <f>IF([2]PJOK!M36=0,"",[2]PJOK!M36)</f>
        <v/>
      </c>
      <c r="O33" s="189" t="str">
        <f>IF([2]PJOK!N36=0,"",[2]PJOK!N36)</f>
        <v/>
      </c>
      <c r="P33" s="189" t="str">
        <f>IF([2]PJOK!O36=0,"",[2]PJOK!O36)</f>
        <v/>
      </c>
      <c r="Q33" s="189" t="str">
        <f>IF([2]PJOK!P36=0,"",[2]PJOK!P36)</f>
        <v/>
      </c>
      <c r="R33" s="189" t="str">
        <f>IF([2]PJOK!Q36=0,"",[2]PJOK!Q36)</f>
        <v/>
      </c>
      <c r="S33" s="189" t="str">
        <f>IF([2]PJOK!R36=0,"",[2]PJOK!R36)</f>
        <v/>
      </c>
      <c r="T33" s="189" t="str">
        <f>IF([2]PJOK!S36=0,"",[2]PJOK!S36)</f>
        <v/>
      </c>
      <c r="U33" s="189" t="str">
        <f>IF([2]PJOK!T36=0,"",[2]PJOK!T36)</f>
        <v/>
      </c>
      <c r="V33" s="189" t="str">
        <f>IF([2]PJOK!U36=0,"",[2]PJOK!U36)</f>
        <v/>
      </c>
      <c r="W33" s="189" t="str">
        <f>IF([2]PJOK!V36=0,"",[2]PJOK!V36)</f>
        <v/>
      </c>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189" t="str">
        <f>IF([2]PJOK!C37=0,"",[2]PJOK!C37)</f>
        <v/>
      </c>
      <c r="E34" s="189" t="str">
        <f>IF([2]PJOK!D37=0,"",[2]PJOK!D37)</f>
        <v/>
      </c>
      <c r="F34" s="189" t="str">
        <f>IF([2]PJOK!E37=0,"",[2]PJOK!E37)</f>
        <v/>
      </c>
      <c r="G34" s="189" t="str">
        <f>IF([2]PJOK!F37=0,"",[2]PJOK!F37)</f>
        <v/>
      </c>
      <c r="H34" s="189" t="str">
        <f>IF([2]PJOK!G37=0,"",[2]PJOK!G37)</f>
        <v/>
      </c>
      <c r="I34" s="189" t="str">
        <f>IF([2]PJOK!H37=0,"",[2]PJOK!H37)</f>
        <v/>
      </c>
      <c r="J34" s="189" t="str">
        <f>IF([2]PJOK!I37=0,"",[2]PJOK!I37)</f>
        <v/>
      </c>
      <c r="K34" s="189" t="str">
        <f>IF([2]PJOK!J37=0,"",[2]PJOK!J37)</f>
        <v/>
      </c>
      <c r="L34" s="189" t="str">
        <f>IF([2]PJOK!K37=0,"",[2]PJOK!K37)</f>
        <v/>
      </c>
      <c r="M34" s="189" t="str">
        <f>IF([2]PJOK!L37=0,"",[2]PJOK!L37)</f>
        <v/>
      </c>
      <c r="N34" s="189" t="str">
        <f>IF([2]PJOK!M37=0,"",[2]PJOK!M37)</f>
        <v/>
      </c>
      <c r="O34" s="189" t="str">
        <f>IF([2]PJOK!N37=0,"",[2]PJOK!N37)</f>
        <v/>
      </c>
      <c r="P34" s="189" t="str">
        <f>IF([2]PJOK!O37=0,"",[2]PJOK!O37)</f>
        <v/>
      </c>
      <c r="Q34" s="189" t="str">
        <f>IF([2]PJOK!P37=0,"",[2]PJOK!P37)</f>
        <v/>
      </c>
      <c r="R34" s="189" t="str">
        <f>IF([2]PJOK!Q37=0,"",[2]PJOK!Q37)</f>
        <v/>
      </c>
      <c r="S34" s="189" t="str">
        <f>IF([2]PJOK!R37=0,"",[2]PJOK!R37)</f>
        <v/>
      </c>
      <c r="T34" s="189" t="str">
        <f>IF([2]PJOK!S37=0,"",[2]PJOK!S37)</f>
        <v/>
      </c>
      <c r="U34" s="189" t="str">
        <f>IF([2]PJOK!T37=0,"",[2]PJOK!T37)</f>
        <v/>
      </c>
      <c r="V34" s="189" t="str">
        <f>IF([2]PJOK!U37=0,"",[2]PJOK!U37)</f>
        <v/>
      </c>
      <c r="W34" s="189" t="str">
        <f>IF([2]PJOK!V37=0,"",[2]PJOK!V37)</f>
        <v/>
      </c>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189" t="str">
        <f>IF([2]PJOK!C38=0,"",[2]PJOK!C38)</f>
        <v/>
      </c>
      <c r="E35" s="189" t="str">
        <f>IF([2]PJOK!D38=0,"",[2]PJOK!D38)</f>
        <v/>
      </c>
      <c r="F35" s="189" t="str">
        <f>IF([2]PJOK!E38=0,"",[2]PJOK!E38)</f>
        <v/>
      </c>
      <c r="G35" s="189" t="str">
        <f>IF([2]PJOK!F38=0,"",[2]PJOK!F38)</f>
        <v/>
      </c>
      <c r="H35" s="189" t="str">
        <f>IF([2]PJOK!G38=0,"",[2]PJOK!G38)</f>
        <v/>
      </c>
      <c r="I35" s="189" t="str">
        <f>IF([2]PJOK!H38=0,"",[2]PJOK!H38)</f>
        <v/>
      </c>
      <c r="J35" s="189" t="str">
        <f>IF([2]PJOK!I38=0,"",[2]PJOK!I38)</f>
        <v/>
      </c>
      <c r="K35" s="189" t="str">
        <f>IF([2]PJOK!J38=0,"",[2]PJOK!J38)</f>
        <v/>
      </c>
      <c r="L35" s="189" t="str">
        <f>IF([2]PJOK!K38=0,"",[2]PJOK!K38)</f>
        <v/>
      </c>
      <c r="M35" s="189" t="str">
        <f>IF([2]PJOK!L38=0,"",[2]PJOK!L38)</f>
        <v/>
      </c>
      <c r="N35" s="189" t="str">
        <f>IF([2]PJOK!M38=0,"",[2]PJOK!M38)</f>
        <v/>
      </c>
      <c r="O35" s="189" t="str">
        <f>IF([2]PJOK!N38=0,"",[2]PJOK!N38)</f>
        <v/>
      </c>
      <c r="P35" s="189" t="str">
        <f>IF([2]PJOK!O38=0,"",[2]PJOK!O38)</f>
        <v/>
      </c>
      <c r="Q35" s="189" t="str">
        <f>IF([2]PJOK!P38=0,"",[2]PJOK!P38)</f>
        <v/>
      </c>
      <c r="R35" s="189" t="str">
        <f>IF([2]PJOK!Q38=0,"",[2]PJOK!Q38)</f>
        <v/>
      </c>
      <c r="S35" s="189" t="str">
        <f>IF([2]PJOK!R38=0,"",[2]PJOK!R38)</f>
        <v/>
      </c>
      <c r="T35" s="189" t="str">
        <f>IF([2]PJOK!S38=0,"",[2]PJOK!S38)</f>
        <v/>
      </c>
      <c r="U35" s="189" t="str">
        <f>IF([2]PJOK!T38=0,"",[2]PJOK!T38)</f>
        <v/>
      </c>
      <c r="V35" s="189" t="str">
        <f>IF([2]PJOK!U38=0,"",[2]PJOK!U38)</f>
        <v/>
      </c>
      <c r="W35" s="189" t="str">
        <f>IF([2]PJOK!V38=0,"",[2]PJOK!V38)</f>
        <v/>
      </c>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189" t="str">
        <f>IF([2]PJOK!C39=0,"",[2]PJOK!C39)</f>
        <v/>
      </c>
      <c r="E36" s="189" t="str">
        <f>IF([2]PJOK!D39=0,"",[2]PJOK!D39)</f>
        <v/>
      </c>
      <c r="F36" s="189" t="str">
        <f>IF([2]PJOK!E39=0,"",[2]PJOK!E39)</f>
        <v/>
      </c>
      <c r="G36" s="189" t="str">
        <f>IF([2]PJOK!F39=0,"",[2]PJOK!F39)</f>
        <v/>
      </c>
      <c r="H36" s="189" t="str">
        <f>IF([2]PJOK!G39=0,"",[2]PJOK!G39)</f>
        <v/>
      </c>
      <c r="I36" s="189" t="str">
        <f>IF([2]PJOK!H39=0,"",[2]PJOK!H39)</f>
        <v/>
      </c>
      <c r="J36" s="189" t="str">
        <f>IF([2]PJOK!I39=0,"",[2]PJOK!I39)</f>
        <v/>
      </c>
      <c r="K36" s="189" t="str">
        <f>IF([2]PJOK!J39=0,"",[2]PJOK!J39)</f>
        <v/>
      </c>
      <c r="L36" s="189" t="str">
        <f>IF([2]PJOK!K39=0,"",[2]PJOK!K39)</f>
        <v/>
      </c>
      <c r="M36" s="189" t="str">
        <f>IF([2]PJOK!L39=0,"",[2]PJOK!L39)</f>
        <v/>
      </c>
      <c r="N36" s="189" t="str">
        <f>IF([2]PJOK!M39=0,"",[2]PJOK!M39)</f>
        <v/>
      </c>
      <c r="O36" s="189" t="str">
        <f>IF([2]PJOK!N39=0,"",[2]PJOK!N39)</f>
        <v/>
      </c>
      <c r="P36" s="189" t="str">
        <f>IF([2]PJOK!O39=0,"",[2]PJOK!O39)</f>
        <v/>
      </c>
      <c r="Q36" s="189" t="str">
        <f>IF([2]PJOK!P39=0,"",[2]PJOK!P39)</f>
        <v/>
      </c>
      <c r="R36" s="189" t="str">
        <f>IF([2]PJOK!Q39=0,"",[2]PJOK!Q39)</f>
        <v/>
      </c>
      <c r="S36" s="189" t="str">
        <f>IF([2]PJOK!R39=0,"",[2]PJOK!R39)</f>
        <v/>
      </c>
      <c r="T36" s="189" t="str">
        <f>IF([2]PJOK!S39=0,"",[2]PJOK!S39)</f>
        <v/>
      </c>
      <c r="U36" s="189" t="str">
        <f>IF([2]PJOK!T39=0,"",[2]PJOK!T39)</f>
        <v/>
      </c>
      <c r="V36" s="189" t="str">
        <f>IF([2]PJOK!U39=0,"",[2]PJOK!U39)</f>
        <v/>
      </c>
      <c r="W36" s="189" t="str">
        <f>IF([2]PJOK!V39=0,"",[2]PJOK!V39)</f>
        <v/>
      </c>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189" t="str">
        <f>IF([2]PJOK!C40=0,"",[2]PJOK!C40)</f>
        <v/>
      </c>
      <c r="E37" s="189" t="str">
        <f>IF([2]PJOK!D40=0,"",[2]PJOK!D40)</f>
        <v/>
      </c>
      <c r="F37" s="189" t="str">
        <f>IF([2]PJOK!E40=0,"",[2]PJOK!E40)</f>
        <v/>
      </c>
      <c r="G37" s="189" t="str">
        <f>IF([2]PJOK!F40=0,"",[2]PJOK!F40)</f>
        <v/>
      </c>
      <c r="H37" s="189" t="str">
        <f>IF([2]PJOK!G40=0,"",[2]PJOK!G40)</f>
        <v/>
      </c>
      <c r="I37" s="189" t="str">
        <f>IF([2]PJOK!H40=0,"",[2]PJOK!H40)</f>
        <v/>
      </c>
      <c r="J37" s="189" t="str">
        <f>IF([2]PJOK!I40=0,"",[2]PJOK!I40)</f>
        <v/>
      </c>
      <c r="K37" s="189" t="str">
        <f>IF([2]PJOK!J40=0,"",[2]PJOK!J40)</f>
        <v/>
      </c>
      <c r="L37" s="189" t="str">
        <f>IF([2]PJOK!K40=0,"",[2]PJOK!K40)</f>
        <v/>
      </c>
      <c r="M37" s="189" t="str">
        <f>IF([2]PJOK!L40=0,"",[2]PJOK!L40)</f>
        <v/>
      </c>
      <c r="N37" s="189" t="str">
        <f>IF([2]PJOK!M40=0,"",[2]PJOK!M40)</f>
        <v/>
      </c>
      <c r="O37" s="189" t="str">
        <f>IF([2]PJOK!N40=0,"",[2]PJOK!N40)</f>
        <v/>
      </c>
      <c r="P37" s="189" t="str">
        <f>IF([2]PJOK!O40=0,"",[2]PJOK!O40)</f>
        <v/>
      </c>
      <c r="Q37" s="189" t="str">
        <f>IF([2]PJOK!P40=0,"",[2]PJOK!P40)</f>
        <v/>
      </c>
      <c r="R37" s="189" t="str">
        <f>IF([2]PJOK!Q40=0,"",[2]PJOK!Q40)</f>
        <v/>
      </c>
      <c r="S37" s="189" t="str">
        <f>IF([2]PJOK!R40=0,"",[2]PJOK!R40)</f>
        <v/>
      </c>
      <c r="T37" s="189" t="str">
        <f>IF([2]PJOK!S40=0,"",[2]PJOK!S40)</f>
        <v/>
      </c>
      <c r="U37" s="189" t="str">
        <f>IF([2]PJOK!T40=0,"",[2]PJOK!T40)</f>
        <v/>
      </c>
      <c r="V37" s="189" t="str">
        <f>IF([2]PJOK!U40=0,"",[2]PJOK!U40)</f>
        <v/>
      </c>
      <c r="W37" s="189" t="str">
        <f>IF([2]PJOK!V40=0,"",[2]PJOK!V40)</f>
        <v/>
      </c>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189" t="str">
        <f>IF([2]PJOK!C41=0,"",[2]PJOK!C41)</f>
        <v/>
      </c>
      <c r="E38" s="189" t="str">
        <f>IF([2]PJOK!D41=0,"",[2]PJOK!D41)</f>
        <v/>
      </c>
      <c r="F38" s="189" t="str">
        <f>IF([2]PJOK!E41=0,"",[2]PJOK!E41)</f>
        <v/>
      </c>
      <c r="G38" s="189" t="str">
        <f>IF([2]PJOK!F41=0,"",[2]PJOK!F41)</f>
        <v/>
      </c>
      <c r="H38" s="189" t="str">
        <f>IF([2]PJOK!G41=0,"",[2]PJOK!G41)</f>
        <v/>
      </c>
      <c r="I38" s="189" t="str">
        <f>IF([2]PJOK!H41=0,"",[2]PJOK!H41)</f>
        <v/>
      </c>
      <c r="J38" s="189" t="str">
        <f>IF([2]PJOK!I41=0,"",[2]PJOK!I41)</f>
        <v/>
      </c>
      <c r="K38" s="189" t="str">
        <f>IF([2]PJOK!J41=0,"",[2]PJOK!J41)</f>
        <v/>
      </c>
      <c r="L38" s="189" t="str">
        <f>IF([2]PJOK!K41=0,"",[2]PJOK!K41)</f>
        <v/>
      </c>
      <c r="M38" s="189" t="str">
        <f>IF([2]PJOK!L41=0,"",[2]PJOK!L41)</f>
        <v/>
      </c>
      <c r="N38" s="189" t="str">
        <f>IF([2]PJOK!M41=0,"",[2]PJOK!M41)</f>
        <v/>
      </c>
      <c r="O38" s="189" t="str">
        <f>IF([2]PJOK!N41=0,"",[2]PJOK!N41)</f>
        <v/>
      </c>
      <c r="P38" s="189" t="str">
        <f>IF([2]PJOK!O41=0,"",[2]PJOK!O41)</f>
        <v/>
      </c>
      <c r="Q38" s="189" t="str">
        <f>IF([2]PJOK!P41=0,"",[2]PJOK!P41)</f>
        <v/>
      </c>
      <c r="R38" s="189" t="str">
        <f>IF([2]PJOK!Q41=0,"",[2]PJOK!Q41)</f>
        <v/>
      </c>
      <c r="S38" s="189" t="str">
        <f>IF([2]PJOK!R41=0,"",[2]PJOK!R41)</f>
        <v/>
      </c>
      <c r="T38" s="189" t="str">
        <f>IF([2]PJOK!S41=0,"",[2]PJOK!S41)</f>
        <v/>
      </c>
      <c r="U38" s="189" t="str">
        <f>IF([2]PJOK!T41=0,"",[2]PJOK!T41)</f>
        <v/>
      </c>
      <c r="V38" s="189" t="str">
        <f>IF([2]PJOK!U41=0,"",[2]PJOK!U41)</f>
        <v/>
      </c>
      <c r="W38" s="189" t="str">
        <f>IF([2]PJOK!V41=0,"",[2]PJOK!V41)</f>
        <v/>
      </c>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189" t="str">
        <f>IF([2]PJOK!C42=0,"",[2]PJOK!C42)</f>
        <v/>
      </c>
      <c r="E39" s="189" t="str">
        <f>IF([2]PJOK!D42=0,"",[2]PJOK!D42)</f>
        <v/>
      </c>
      <c r="F39" s="189" t="str">
        <f>IF([2]PJOK!E42=0,"",[2]PJOK!E42)</f>
        <v/>
      </c>
      <c r="G39" s="189" t="str">
        <f>IF([2]PJOK!F42=0,"",[2]PJOK!F42)</f>
        <v/>
      </c>
      <c r="H39" s="189" t="str">
        <f>IF([2]PJOK!G42=0,"",[2]PJOK!G42)</f>
        <v/>
      </c>
      <c r="I39" s="189" t="str">
        <f>IF([2]PJOK!H42=0,"",[2]PJOK!H42)</f>
        <v/>
      </c>
      <c r="J39" s="189" t="str">
        <f>IF([2]PJOK!I42=0,"",[2]PJOK!I42)</f>
        <v/>
      </c>
      <c r="K39" s="189" t="str">
        <f>IF([2]PJOK!J42=0,"",[2]PJOK!J42)</f>
        <v/>
      </c>
      <c r="L39" s="189" t="str">
        <f>IF([2]PJOK!K42=0,"",[2]PJOK!K42)</f>
        <v/>
      </c>
      <c r="M39" s="189" t="str">
        <f>IF([2]PJOK!L42=0,"",[2]PJOK!L42)</f>
        <v/>
      </c>
      <c r="N39" s="189" t="str">
        <f>IF([2]PJOK!M42=0,"",[2]PJOK!M42)</f>
        <v/>
      </c>
      <c r="O39" s="189" t="str">
        <f>IF([2]PJOK!N42=0,"",[2]PJOK!N42)</f>
        <v/>
      </c>
      <c r="P39" s="189" t="str">
        <f>IF([2]PJOK!O42=0,"",[2]PJOK!O42)</f>
        <v/>
      </c>
      <c r="Q39" s="189" t="str">
        <f>IF([2]PJOK!P42=0,"",[2]PJOK!P42)</f>
        <v/>
      </c>
      <c r="R39" s="189" t="str">
        <f>IF([2]PJOK!Q42=0,"",[2]PJOK!Q42)</f>
        <v/>
      </c>
      <c r="S39" s="189" t="str">
        <f>IF([2]PJOK!R42=0,"",[2]PJOK!R42)</f>
        <v/>
      </c>
      <c r="T39" s="189" t="str">
        <f>IF([2]PJOK!S42=0,"",[2]PJOK!S42)</f>
        <v/>
      </c>
      <c r="U39" s="189" t="str">
        <f>IF([2]PJOK!T42=0,"",[2]PJOK!T42)</f>
        <v/>
      </c>
      <c r="V39" s="189" t="str">
        <f>IF([2]PJOK!U42=0,"",[2]PJOK!U42)</f>
        <v/>
      </c>
      <c r="W39" s="189" t="str">
        <f>IF([2]PJOK!V42=0,"",[2]PJOK!V42)</f>
        <v/>
      </c>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189" t="str">
        <f>IF([2]PJOK!C43=0,"",[2]PJOK!C43)</f>
        <v/>
      </c>
      <c r="E40" s="189" t="str">
        <f>IF([2]PJOK!D43=0,"",[2]PJOK!D43)</f>
        <v/>
      </c>
      <c r="F40" s="189" t="str">
        <f>IF([2]PJOK!E43=0,"",[2]PJOK!E43)</f>
        <v/>
      </c>
      <c r="G40" s="189" t="str">
        <f>IF([2]PJOK!F43=0,"",[2]PJOK!F43)</f>
        <v/>
      </c>
      <c r="H40" s="189" t="str">
        <f>IF([2]PJOK!G43=0,"",[2]PJOK!G43)</f>
        <v/>
      </c>
      <c r="I40" s="189" t="str">
        <f>IF([2]PJOK!H43=0,"",[2]PJOK!H43)</f>
        <v/>
      </c>
      <c r="J40" s="189" t="str">
        <f>IF([2]PJOK!I43=0,"",[2]PJOK!I43)</f>
        <v/>
      </c>
      <c r="K40" s="189" t="str">
        <f>IF([2]PJOK!J43=0,"",[2]PJOK!J43)</f>
        <v/>
      </c>
      <c r="L40" s="189" t="str">
        <f>IF([2]PJOK!K43=0,"",[2]PJOK!K43)</f>
        <v/>
      </c>
      <c r="M40" s="189" t="str">
        <f>IF([2]PJOK!L43=0,"",[2]PJOK!L43)</f>
        <v/>
      </c>
      <c r="N40" s="189" t="str">
        <f>IF([2]PJOK!M43=0,"",[2]PJOK!M43)</f>
        <v/>
      </c>
      <c r="O40" s="189" t="str">
        <f>IF([2]PJOK!N43=0,"",[2]PJOK!N43)</f>
        <v/>
      </c>
      <c r="P40" s="189" t="str">
        <f>IF([2]PJOK!O43=0,"",[2]PJOK!O43)</f>
        <v/>
      </c>
      <c r="Q40" s="189" t="str">
        <f>IF([2]PJOK!P43=0,"",[2]PJOK!P43)</f>
        <v/>
      </c>
      <c r="R40" s="189" t="str">
        <f>IF([2]PJOK!Q43=0,"",[2]PJOK!Q43)</f>
        <v/>
      </c>
      <c r="S40" s="189" t="str">
        <f>IF([2]PJOK!R43=0,"",[2]PJOK!R43)</f>
        <v/>
      </c>
      <c r="T40" s="189" t="str">
        <f>IF([2]PJOK!S43=0,"",[2]PJOK!S43)</f>
        <v/>
      </c>
      <c r="U40" s="189" t="str">
        <f>IF([2]PJOK!T43=0,"",[2]PJOK!T43)</f>
        <v/>
      </c>
      <c r="V40" s="189" t="str">
        <f>IF([2]PJOK!U43=0,"",[2]PJOK!U43)</f>
        <v/>
      </c>
      <c r="W40" s="189" t="str">
        <f>IF([2]PJOK!V43=0,"",[2]PJOK!V43)</f>
        <v/>
      </c>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189" t="str">
        <f>IF([2]PJOK!C44=0,"",[2]PJOK!C44)</f>
        <v/>
      </c>
      <c r="E41" s="189" t="str">
        <f>IF([2]PJOK!D44=0,"",[2]PJOK!D44)</f>
        <v/>
      </c>
      <c r="F41" s="189" t="str">
        <f>IF([2]PJOK!E44=0,"",[2]PJOK!E44)</f>
        <v/>
      </c>
      <c r="G41" s="189" t="str">
        <f>IF([2]PJOK!F44=0,"",[2]PJOK!F44)</f>
        <v/>
      </c>
      <c r="H41" s="189" t="str">
        <f>IF([2]PJOK!G44=0,"",[2]PJOK!G44)</f>
        <v/>
      </c>
      <c r="I41" s="189" t="str">
        <f>IF([2]PJOK!H44=0,"",[2]PJOK!H44)</f>
        <v/>
      </c>
      <c r="J41" s="189" t="str">
        <f>IF([2]PJOK!I44=0,"",[2]PJOK!I44)</f>
        <v/>
      </c>
      <c r="K41" s="189" t="str">
        <f>IF([2]PJOK!J44=0,"",[2]PJOK!J44)</f>
        <v/>
      </c>
      <c r="L41" s="189" t="str">
        <f>IF([2]PJOK!K44=0,"",[2]PJOK!K44)</f>
        <v/>
      </c>
      <c r="M41" s="189" t="str">
        <f>IF([2]PJOK!L44=0,"",[2]PJOK!L44)</f>
        <v/>
      </c>
      <c r="N41" s="189" t="str">
        <f>IF([2]PJOK!M44=0,"",[2]PJOK!M44)</f>
        <v/>
      </c>
      <c r="O41" s="189" t="str">
        <f>IF([2]PJOK!N44=0,"",[2]PJOK!N44)</f>
        <v/>
      </c>
      <c r="P41" s="189" t="str">
        <f>IF([2]PJOK!O44=0,"",[2]PJOK!O44)</f>
        <v/>
      </c>
      <c r="Q41" s="189" t="str">
        <f>IF([2]PJOK!P44=0,"",[2]PJOK!P44)</f>
        <v/>
      </c>
      <c r="R41" s="189" t="str">
        <f>IF([2]PJOK!Q44=0,"",[2]PJOK!Q44)</f>
        <v/>
      </c>
      <c r="S41" s="189" t="str">
        <f>IF([2]PJOK!R44=0,"",[2]PJOK!R44)</f>
        <v/>
      </c>
      <c r="T41" s="189" t="str">
        <f>IF([2]PJOK!S44=0,"",[2]PJOK!S44)</f>
        <v/>
      </c>
      <c r="U41" s="189" t="str">
        <f>IF([2]PJOK!T44=0,"",[2]PJOK!T44)</f>
        <v/>
      </c>
      <c r="V41" s="189" t="str">
        <f>IF([2]PJOK!U44=0,"",[2]PJOK!U44)</f>
        <v/>
      </c>
      <c r="W41" s="189" t="str">
        <f>IF([2]PJOK!V44=0,"",[2]PJOK!V44)</f>
        <v/>
      </c>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189" t="str">
        <f>IF([2]PJOK!C45=0,"",[2]PJOK!C45)</f>
        <v/>
      </c>
      <c r="E42" s="189" t="str">
        <f>IF([2]PJOK!D45=0,"",[2]PJOK!D45)</f>
        <v/>
      </c>
      <c r="F42" s="189" t="str">
        <f>IF([2]PJOK!E45=0,"",[2]PJOK!E45)</f>
        <v/>
      </c>
      <c r="G42" s="189" t="str">
        <f>IF([2]PJOK!F45=0,"",[2]PJOK!F45)</f>
        <v/>
      </c>
      <c r="H42" s="189" t="str">
        <f>IF([2]PJOK!G45=0,"",[2]PJOK!G45)</f>
        <v/>
      </c>
      <c r="I42" s="189" t="str">
        <f>IF([2]PJOK!H45=0,"",[2]PJOK!H45)</f>
        <v/>
      </c>
      <c r="J42" s="189" t="str">
        <f>IF([2]PJOK!I45=0,"",[2]PJOK!I45)</f>
        <v/>
      </c>
      <c r="K42" s="189" t="str">
        <f>IF([2]PJOK!J45=0,"",[2]PJOK!J45)</f>
        <v/>
      </c>
      <c r="L42" s="189" t="str">
        <f>IF([2]PJOK!K45=0,"",[2]PJOK!K45)</f>
        <v/>
      </c>
      <c r="M42" s="189" t="str">
        <f>IF([2]PJOK!L45=0,"",[2]PJOK!L45)</f>
        <v/>
      </c>
      <c r="N42" s="189" t="str">
        <f>IF([2]PJOK!M45=0,"",[2]PJOK!M45)</f>
        <v/>
      </c>
      <c r="O42" s="189" t="str">
        <f>IF([2]PJOK!N45=0,"",[2]PJOK!N45)</f>
        <v/>
      </c>
      <c r="P42" s="189" t="str">
        <f>IF([2]PJOK!O45=0,"",[2]PJOK!O45)</f>
        <v/>
      </c>
      <c r="Q42" s="189" t="str">
        <f>IF([2]PJOK!P45=0,"",[2]PJOK!P45)</f>
        <v/>
      </c>
      <c r="R42" s="189" t="str">
        <f>IF([2]PJOK!Q45=0,"",[2]PJOK!Q45)</f>
        <v/>
      </c>
      <c r="S42" s="189" t="str">
        <f>IF([2]PJOK!R45=0,"",[2]PJOK!R45)</f>
        <v/>
      </c>
      <c r="T42" s="189" t="str">
        <f>IF([2]PJOK!S45=0,"",[2]PJOK!S45)</f>
        <v/>
      </c>
      <c r="U42" s="189" t="str">
        <f>IF([2]PJOK!T45=0,"",[2]PJOK!T45)</f>
        <v/>
      </c>
      <c r="V42" s="189" t="str">
        <f>IF([2]PJOK!U45=0,"",[2]PJOK!U45)</f>
        <v/>
      </c>
      <c r="W42" s="189" t="str">
        <f>IF([2]PJOK!V45=0,"",[2]PJOK!V45)</f>
        <v/>
      </c>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189" t="str">
        <f>IF([2]PJOK!C46=0,"",[2]PJOK!C46)</f>
        <v/>
      </c>
      <c r="E43" s="189" t="str">
        <f>IF([2]PJOK!D46=0,"",[2]PJOK!D46)</f>
        <v/>
      </c>
      <c r="F43" s="189" t="str">
        <f>IF([2]PJOK!E46=0,"",[2]PJOK!E46)</f>
        <v/>
      </c>
      <c r="G43" s="189" t="str">
        <f>IF([2]PJOK!F46=0,"",[2]PJOK!F46)</f>
        <v/>
      </c>
      <c r="H43" s="189" t="str">
        <f>IF([2]PJOK!G46=0,"",[2]PJOK!G46)</f>
        <v/>
      </c>
      <c r="I43" s="189" t="str">
        <f>IF([2]PJOK!H46=0,"",[2]PJOK!H46)</f>
        <v/>
      </c>
      <c r="J43" s="189" t="str">
        <f>IF([2]PJOK!I46=0,"",[2]PJOK!I46)</f>
        <v/>
      </c>
      <c r="K43" s="189" t="str">
        <f>IF([2]PJOK!J46=0,"",[2]PJOK!J46)</f>
        <v/>
      </c>
      <c r="L43" s="189" t="str">
        <f>IF([2]PJOK!K46=0,"",[2]PJOK!K46)</f>
        <v/>
      </c>
      <c r="M43" s="189" t="str">
        <f>IF([2]PJOK!L46=0,"",[2]PJOK!L46)</f>
        <v/>
      </c>
      <c r="N43" s="189" t="str">
        <f>IF([2]PJOK!M46=0,"",[2]PJOK!M46)</f>
        <v/>
      </c>
      <c r="O43" s="189" t="str">
        <f>IF([2]PJOK!N46=0,"",[2]PJOK!N46)</f>
        <v/>
      </c>
      <c r="P43" s="189" t="str">
        <f>IF([2]PJOK!O46=0,"",[2]PJOK!O46)</f>
        <v/>
      </c>
      <c r="Q43" s="189" t="str">
        <f>IF([2]PJOK!P46=0,"",[2]PJOK!P46)</f>
        <v/>
      </c>
      <c r="R43" s="189" t="str">
        <f>IF([2]PJOK!Q46=0,"",[2]PJOK!Q46)</f>
        <v/>
      </c>
      <c r="S43" s="189" t="str">
        <f>IF([2]PJOK!R46=0,"",[2]PJOK!R46)</f>
        <v/>
      </c>
      <c r="T43" s="189" t="str">
        <f>IF([2]PJOK!S46=0,"",[2]PJOK!S46)</f>
        <v/>
      </c>
      <c r="U43" s="189" t="str">
        <f>IF([2]PJOK!T46=0,"",[2]PJOK!T46)</f>
        <v/>
      </c>
      <c r="V43" s="189" t="str">
        <f>IF([2]PJOK!U46=0,"",[2]PJOK!U46)</f>
        <v/>
      </c>
      <c r="W43" s="189" t="str">
        <f>IF([2]PJOK!V46=0,"",[2]PJOK!V46)</f>
        <v/>
      </c>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189" t="str">
        <f>IF([2]PJOK!C47=0,"",[2]PJOK!C47)</f>
        <v/>
      </c>
      <c r="E44" s="189" t="str">
        <f>IF([2]PJOK!D47=0,"",[2]PJOK!D47)</f>
        <v/>
      </c>
      <c r="F44" s="189" t="str">
        <f>IF([2]PJOK!E47=0,"",[2]PJOK!E47)</f>
        <v/>
      </c>
      <c r="G44" s="189" t="str">
        <f>IF([2]PJOK!F47=0,"",[2]PJOK!F47)</f>
        <v/>
      </c>
      <c r="H44" s="189" t="str">
        <f>IF([2]PJOK!G47=0,"",[2]PJOK!G47)</f>
        <v/>
      </c>
      <c r="I44" s="189" t="str">
        <f>IF([2]PJOK!H47=0,"",[2]PJOK!H47)</f>
        <v/>
      </c>
      <c r="J44" s="189" t="str">
        <f>IF([2]PJOK!I47=0,"",[2]PJOK!I47)</f>
        <v/>
      </c>
      <c r="K44" s="189" t="str">
        <f>IF([2]PJOK!J47=0,"",[2]PJOK!J47)</f>
        <v/>
      </c>
      <c r="L44" s="189" t="str">
        <f>IF([2]PJOK!K47=0,"",[2]PJOK!K47)</f>
        <v/>
      </c>
      <c r="M44" s="189" t="str">
        <f>IF([2]PJOK!L47=0,"",[2]PJOK!L47)</f>
        <v/>
      </c>
      <c r="N44" s="189" t="str">
        <f>IF([2]PJOK!M47=0,"",[2]PJOK!M47)</f>
        <v/>
      </c>
      <c r="O44" s="189" t="str">
        <f>IF([2]PJOK!N47=0,"",[2]PJOK!N47)</f>
        <v/>
      </c>
      <c r="P44" s="189" t="str">
        <f>IF([2]PJOK!O47=0,"",[2]PJOK!O47)</f>
        <v/>
      </c>
      <c r="Q44" s="189" t="str">
        <f>IF([2]PJOK!P47=0,"",[2]PJOK!P47)</f>
        <v/>
      </c>
      <c r="R44" s="189" t="str">
        <f>IF([2]PJOK!Q47=0,"",[2]PJOK!Q47)</f>
        <v/>
      </c>
      <c r="S44" s="189" t="str">
        <f>IF([2]PJOK!R47=0,"",[2]PJOK!R47)</f>
        <v/>
      </c>
      <c r="T44" s="189" t="str">
        <f>IF([2]PJOK!S47=0,"",[2]PJOK!S47)</f>
        <v/>
      </c>
      <c r="U44" s="189" t="str">
        <f>IF([2]PJOK!T47=0,"",[2]PJOK!T47)</f>
        <v/>
      </c>
      <c r="V44" s="189" t="str">
        <f>IF([2]PJOK!U47=0,"",[2]PJOK!U47)</f>
        <v/>
      </c>
      <c r="W44" s="189" t="str">
        <f>IF([2]PJOK!V47=0,"",[2]PJOK!V47)</f>
        <v/>
      </c>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189" t="str">
        <f>IF([2]PJOK!C48=0,"",[2]PJOK!C48)</f>
        <v/>
      </c>
      <c r="E45" s="189" t="str">
        <f>IF([2]PJOK!D48=0,"",[2]PJOK!D48)</f>
        <v/>
      </c>
      <c r="F45" s="189" t="str">
        <f>IF([2]PJOK!E48=0,"",[2]PJOK!E48)</f>
        <v/>
      </c>
      <c r="G45" s="189" t="str">
        <f>IF([2]PJOK!F48=0,"",[2]PJOK!F48)</f>
        <v/>
      </c>
      <c r="H45" s="189" t="str">
        <f>IF([2]PJOK!G48=0,"",[2]PJOK!G48)</f>
        <v/>
      </c>
      <c r="I45" s="189" t="str">
        <f>IF([2]PJOK!H48=0,"",[2]PJOK!H48)</f>
        <v/>
      </c>
      <c r="J45" s="189" t="str">
        <f>IF([2]PJOK!I48=0,"",[2]PJOK!I48)</f>
        <v/>
      </c>
      <c r="K45" s="189" t="str">
        <f>IF([2]PJOK!J48=0,"",[2]PJOK!J48)</f>
        <v/>
      </c>
      <c r="L45" s="189" t="str">
        <f>IF([2]PJOK!K48=0,"",[2]PJOK!K48)</f>
        <v/>
      </c>
      <c r="M45" s="189" t="str">
        <f>IF([2]PJOK!L48=0,"",[2]PJOK!L48)</f>
        <v/>
      </c>
      <c r="N45" s="189" t="str">
        <f>IF([2]PJOK!M48=0,"",[2]PJOK!M48)</f>
        <v/>
      </c>
      <c r="O45" s="189" t="str">
        <f>IF([2]PJOK!N48=0,"",[2]PJOK!N48)</f>
        <v/>
      </c>
      <c r="P45" s="189" t="str">
        <f>IF([2]PJOK!O48=0,"",[2]PJOK!O48)</f>
        <v/>
      </c>
      <c r="Q45" s="189" t="str">
        <f>IF([2]PJOK!P48=0,"",[2]PJOK!P48)</f>
        <v/>
      </c>
      <c r="R45" s="189" t="str">
        <f>IF([2]PJOK!Q48=0,"",[2]PJOK!Q48)</f>
        <v/>
      </c>
      <c r="S45" s="189" t="str">
        <f>IF([2]PJOK!R48=0,"",[2]PJOK!R48)</f>
        <v/>
      </c>
      <c r="T45" s="189" t="str">
        <f>IF([2]PJOK!S48=0,"",[2]PJOK!S48)</f>
        <v/>
      </c>
      <c r="U45" s="189" t="str">
        <f>IF([2]PJOK!T48=0,"",[2]PJOK!T48)</f>
        <v/>
      </c>
      <c r="V45" s="189" t="str">
        <f>IF([2]PJOK!U48=0,"",[2]PJOK!U48)</f>
        <v/>
      </c>
      <c r="W45" s="189" t="str">
        <f>IF([2]PJOK!V48=0,"",[2]PJOK!V48)</f>
        <v/>
      </c>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189" t="str">
        <f>IF([2]PJOK!C49=0,"",[2]PJOK!C49)</f>
        <v/>
      </c>
      <c r="E46" s="189" t="str">
        <f>IF([2]PJOK!D49=0,"",[2]PJOK!D49)</f>
        <v/>
      </c>
      <c r="F46" s="189" t="str">
        <f>IF([2]PJOK!E49=0,"",[2]PJOK!E49)</f>
        <v/>
      </c>
      <c r="G46" s="189" t="str">
        <f>IF([2]PJOK!F49=0,"",[2]PJOK!F49)</f>
        <v/>
      </c>
      <c r="H46" s="189" t="str">
        <f>IF([2]PJOK!G49=0,"",[2]PJOK!G49)</f>
        <v/>
      </c>
      <c r="I46" s="189" t="str">
        <f>IF([2]PJOK!H49=0,"",[2]PJOK!H49)</f>
        <v/>
      </c>
      <c r="J46" s="189" t="str">
        <f>IF([2]PJOK!I49=0,"",[2]PJOK!I49)</f>
        <v/>
      </c>
      <c r="K46" s="189" t="str">
        <f>IF([2]PJOK!J49=0,"",[2]PJOK!J49)</f>
        <v/>
      </c>
      <c r="L46" s="189" t="str">
        <f>IF([2]PJOK!K49=0,"",[2]PJOK!K49)</f>
        <v/>
      </c>
      <c r="M46" s="189" t="str">
        <f>IF([2]PJOK!L49=0,"",[2]PJOK!L49)</f>
        <v/>
      </c>
      <c r="N46" s="189" t="str">
        <f>IF([2]PJOK!M49=0,"",[2]PJOK!M49)</f>
        <v/>
      </c>
      <c r="O46" s="189" t="str">
        <f>IF([2]PJOK!N49=0,"",[2]PJOK!N49)</f>
        <v/>
      </c>
      <c r="P46" s="189" t="str">
        <f>IF([2]PJOK!O49=0,"",[2]PJOK!O49)</f>
        <v/>
      </c>
      <c r="Q46" s="189" t="str">
        <f>IF([2]PJOK!P49=0,"",[2]PJOK!P49)</f>
        <v/>
      </c>
      <c r="R46" s="189" t="str">
        <f>IF([2]PJOK!Q49=0,"",[2]PJOK!Q49)</f>
        <v/>
      </c>
      <c r="S46" s="189" t="str">
        <f>IF([2]PJOK!R49=0,"",[2]PJOK!R49)</f>
        <v/>
      </c>
      <c r="T46" s="189" t="str">
        <f>IF([2]PJOK!S49=0,"",[2]PJOK!S49)</f>
        <v/>
      </c>
      <c r="U46" s="189" t="str">
        <f>IF([2]PJOK!T49=0,"",[2]PJOK!T49)</f>
        <v/>
      </c>
      <c r="V46" s="189" t="str">
        <f>IF([2]PJOK!U49=0,"",[2]PJOK!U49)</f>
        <v/>
      </c>
      <c r="W46" s="189" t="str">
        <f>IF([2]PJOK!V49=0,"",[2]PJOK!V49)</f>
        <v/>
      </c>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189" t="str">
        <f>IF([2]PJOK!C50=0,"",[2]PJOK!C50)</f>
        <v/>
      </c>
      <c r="E47" s="189" t="str">
        <f>IF([2]PJOK!D50=0,"",[2]PJOK!D50)</f>
        <v/>
      </c>
      <c r="F47" s="189" t="str">
        <f>IF([2]PJOK!E50=0,"",[2]PJOK!E50)</f>
        <v/>
      </c>
      <c r="G47" s="189" t="str">
        <f>IF([2]PJOK!F50=0,"",[2]PJOK!F50)</f>
        <v/>
      </c>
      <c r="H47" s="189" t="str">
        <f>IF([2]PJOK!G50=0,"",[2]PJOK!G50)</f>
        <v/>
      </c>
      <c r="I47" s="189" t="str">
        <f>IF([2]PJOK!H50=0,"",[2]PJOK!H50)</f>
        <v/>
      </c>
      <c r="J47" s="189" t="str">
        <f>IF([2]PJOK!I50=0,"",[2]PJOK!I50)</f>
        <v/>
      </c>
      <c r="K47" s="189" t="str">
        <f>IF([2]PJOK!J50=0,"",[2]PJOK!J50)</f>
        <v/>
      </c>
      <c r="L47" s="189" t="str">
        <f>IF([2]PJOK!K50=0,"",[2]PJOK!K50)</f>
        <v/>
      </c>
      <c r="M47" s="189" t="str">
        <f>IF([2]PJOK!L50=0,"",[2]PJOK!L50)</f>
        <v/>
      </c>
      <c r="N47" s="189" t="str">
        <f>IF([2]PJOK!M50=0,"",[2]PJOK!M50)</f>
        <v/>
      </c>
      <c r="O47" s="189" t="str">
        <f>IF([2]PJOK!N50=0,"",[2]PJOK!N50)</f>
        <v/>
      </c>
      <c r="P47" s="189" t="str">
        <f>IF([2]PJOK!O50=0,"",[2]PJOK!O50)</f>
        <v/>
      </c>
      <c r="Q47" s="189" t="str">
        <f>IF([2]PJOK!P50=0,"",[2]PJOK!P50)</f>
        <v/>
      </c>
      <c r="R47" s="189" t="str">
        <f>IF([2]PJOK!Q50=0,"",[2]PJOK!Q50)</f>
        <v/>
      </c>
      <c r="S47" s="189" t="str">
        <f>IF([2]PJOK!R50=0,"",[2]PJOK!R50)</f>
        <v/>
      </c>
      <c r="T47" s="189" t="str">
        <f>IF([2]PJOK!S50=0,"",[2]PJOK!S50)</f>
        <v/>
      </c>
      <c r="U47" s="189" t="str">
        <f>IF([2]PJOK!T50=0,"",[2]PJOK!T50)</f>
        <v/>
      </c>
      <c r="V47" s="189" t="str">
        <f>IF([2]PJOK!U50=0,"",[2]PJOK!U50)</f>
        <v/>
      </c>
      <c r="W47" s="189" t="str">
        <f>IF([2]PJOK!V50=0,"",[2]PJOK!V50)</f>
        <v/>
      </c>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189" t="str">
        <f>IF([2]PJOK!C51=0,"",[2]PJOK!C51)</f>
        <v/>
      </c>
      <c r="E48" s="189" t="str">
        <f>IF([2]PJOK!D51=0,"",[2]PJOK!D51)</f>
        <v/>
      </c>
      <c r="F48" s="189" t="str">
        <f>IF([2]PJOK!E51=0,"",[2]PJOK!E51)</f>
        <v/>
      </c>
      <c r="G48" s="189" t="str">
        <f>IF([2]PJOK!F51=0,"",[2]PJOK!F51)</f>
        <v/>
      </c>
      <c r="H48" s="189" t="str">
        <f>IF([2]PJOK!G51=0,"",[2]PJOK!G51)</f>
        <v/>
      </c>
      <c r="I48" s="189" t="str">
        <f>IF([2]PJOK!H51=0,"",[2]PJOK!H51)</f>
        <v/>
      </c>
      <c r="J48" s="189" t="str">
        <f>IF([2]PJOK!I51=0,"",[2]PJOK!I51)</f>
        <v/>
      </c>
      <c r="K48" s="189" t="str">
        <f>IF([2]PJOK!J51=0,"",[2]PJOK!J51)</f>
        <v/>
      </c>
      <c r="L48" s="189" t="str">
        <f>IF([2]PJOK!K51=0,"",[2]PJOK!K51)</f>
        <v/>
      </c>
      <c r="M48" s="189" t="str">
        <f>IF([2]PJOK!L51=0,"",[2]PJOK!L51)</f>
        <v/>
      </c>
      <c r="N48" s="189" t="str">
        <f>IF([2]PJOK!M51=0,"",[2]PJOK!M51)</f>
        <v/>
      </c>
      <c r="O48" s="189" t="str">
        <f>IF([2]PJOK!N51=0,"",[2]PJOK!N51)</f>
        <v/>
      </c>
      <c r="P48" s="189" t="str">
        <f>IF([2]PJOK!O51=0,"",[2]PJOK!O51)</f>
        <v/>
      </c>
      <c r="Q48" s="189" t="str">
        <f>IF([2]PJOK!P51=0,"",[2]PJOK!P51)</f>
        <v/>
      </c>
      <c r="R48" s="189" t="str">
        <f>IF([2]PJOK!Q51=0,"",[2]PJOK!Q51)</f>
        <v/>
      </c>
      <c r="S48" s="189" t="str">
        <f>IF([2]PJOK!R51=0,"",[2]PJOK!R51)</f>
        <v/>
      </c>
      <c r="T48" s="189" t="str">
        <f>IF([2]PJOK!S51=0,"",[2]PJOK!S51)</f>
        <v/>
      </c>
      <c r="U48" s="189" t="str">
        <f>IF([2]PJOK!T51=0,"",[2]PJOK!T51)</f>
        <v/>
      </c>
      <c r="V48" s="189" t="str">
        <f>IF([2]PJOK!U51=0,"",[2]PJOK!U51)</f>
        <v/>
      </c>
      <c r="W48" s="189" t="str">
        <f>IF([2]PJOK!V51=0,"",[2]PJOK!V51)</f>
        <v/>
      </c>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189" t="str">
        <f>IF([2]PJOK!C52=0,"",[2]PJOK!C52)</f>
        <v/>
      </c>
      <c r="E49" s="189" t="str">
        <f>IF([2]PJOK!D52=0,"",[2]PJOK!D52)</f>
        <v/>
      </c>
      <c r="F49" s="189" t="str">
        <f>IF([2]PJOK!E52=0,"",[2]PJOK!E52)</f>
        <v/>
      </c>
      <c r="G49" s="189" t="str">
        <f>IF([2]PJOK!F52=0,"",[2]PJOK!F52)</f>
        <v/>
      </c>
      <c r="H49" s="189" t="str">
        <f>IF([2]PJOK!G52=0,"",[2]PJOK!G52)</f>
        <v/>
      </c>
      <c r="I49" s="189" t="str">
        <f>IF([2]PJOK!H52=0,"",[2]PJOK!H52)</f>
        <v/>
      </c>
      <c r="J49" s="189" t="str">
        <f>IF([2]PJOK!I52=0,"",[2]PJOK!I52)</f>
        <v/>
      </c>
      <c r="K49" s="189" t="str">
        <f>IF([2]PJOK!J52=0,"",[2]PJOK!J52)</f>
        <v/>
      </c>
      <c r="L49" s="189" t="str">
        <f>IF([2]PJOK!K52=0,"",[2]PJOK!K52)</f>
        <v/>
      </c>
      <c r="M49" s="189" t="str">
        <f>IF([2]PJOK!L52=0,"",[2]PJOK!L52)</f>
        <v/>
      </c>
      <c r="N49" s="189" t="str">
        <f>IF([2]PJOK!M52=0,"",[2]PJOK!M52)</f>
        <v/>
      </c>
      <c r="O49" s="189" t="str">
        <f>IF([2]PJOK!N52=0,"",[2]PJOK!N52)</f>
        <v/>
      </c>
      <c r="P49" s="189" t="str">
        <f>IF([2]PJOK!O52=0,"",[2]PJOK!O52)</f>
        <v/>
      </c>
      <c r="Q49" s="189" t="str">
        <f>IF([2]PJOK!P52=0,"",[2]PJOK!P52)</f>
        <v/>
      </c>
      <c r="R49" s="189" t="str">
        <f>IF([2]PJOK!Q52=0,"",[2]PJOK!Q52)</f>
        <v/>
      </c>
      <c r="S49" s="189" t="str">
        <f>IF([2]PJOK!R52=0,"",[2]PJOK!R52)</f>
        <v/>
      </c>
      <c r="T49" s="189" t="str">
        <f>IF([2]PJOK!S52=0,"",[2]PJOK!S52)</f>
        <v/>
      </c>
      <c r="U49" s="189" t="str">
        <f>IF([2]PJOK!T52=0,"",[2]PJOK!T52)</f>
        <v/>
      </c>
      <c r="V49" s="189" t="str">
        <f>IF([2]PJOK!U52=0,"",[2]PJOK!U52)</f>
        <v/>
      </c>
      <c r="W49" s="189" t="str">
        <f>IF([2]PJOK!V52=0,"",[2]PJOK!V52)</f>
        <v/>
      </c>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189" t="str">
        <f>IF([2]PJOK!C53=0,"",[2]PJOK!C53)</f>
        <v/>
      </c>
      <c r="E50" s="189" t="str">
        <f>IF([2]PJOK!D53=0,"",[2]PJOK!D53)</f>
        <v/>
      </c>
      <c r="F50" s="189" t="str">
        <f>IF([2]PJOK!E53=0,"",[2]PJOK!E53)</f>
        <v/>
      </c>
      <c r="G50" s="189" t="str">
        <f>IF([2]PJOK!F53=0,"",[2]PJOK!F53)</f>
        <v/>
      </c>
      <c r="H50" s="189" t="str">
        <f>IF([2]PJOK!G53=0,"",[2]PJOK!G53)</f>
        <v/>
      </c>
      <c r="I50" s="189" t="str">
        <f>IF([2]PJOK!H53=0,"",[2]PJOK!H53)</f>
        <v/>
      </c>
      <c r="J50" s="189" t="str">
        <f>IF([2]PJOK!I53=0,"",[2]PJOK!I53)</f>
        <v/>
      </c>
      <c r="K50" s="189" t="str">
        <f>IF([2]PJOK!J53=0,"",[2]PJOK!J53)</f>
        <v/>
      </c>
      <c r="L50" s="189" t="str">
        <f>IF([2]PJOK!K53=0,"",[2]PJOK!K53)</f>
        <v/>
      </c>
      <c r="M50" s="189" t="str">
        <f>IF([2]PJOK!L53=0,"",[2]PJOK!L53)</f>
        <v/>
      </c>
      <c r="N50" s="189" t="str">
        <f>IF([2]PJOK!M53=0,"",[2]PJOK!M53)</f>
        <v/>
      </c>
      <c r="O50" s="189" t="str">
        <f>IF([2]PJOK!N53=0,"",[2]PJOK!N53)</f>
        <v/>
      </c>
      <c r="P50" s="189" t="str">
        <f>IF([2]PJOK!O53=0,"",[2]PJOK!O53)</f>
        <v/>
      </c>
      <c r="Q50" s="189" t="str">
        <f>IF([2]PJOK!P53=0,"",[2]PJOK!P53)</f>
        <v/>
      </c>
      <c r="R50" s="189" t="str">
        <f>IF([2]PJOK!Q53=0,"",[2]PJOK!Q53)</f>
        <v/>
      </c>
      <c r="S50" s="189" t="str">
        <f>IF([2]PJOK!R53=0,"",[2]PJOK!R53)</f>
        <v/>
      </c>
      <c r="T50" s="189" t="str">
        <f>IF([2]PJOK!S53=0,"",[2]PJOK!S53)</f>
        <v/>
      </c>
      <c r="U50" s="189" t="str">
        <f>IF([2]PJOK!T53=0,"",[2]PJOK!T53)</f>
        <v/>
      </c>
      <c r="V50" s="189" t="str">
        <f>IF([2]PJOK!U53=0,"",[2]PJOK!U53)</f>
        <v/>
      </c>
      <c r="W50" s="189" t="str">
        <f>IF([2]PJOK!V53=0,"",[2]PJOK!V53)</f>
        <v/>
      </c>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189" t="str">
        <f>IF([2]PJOK!C54=0,"",[2]PJOK!C54)</f>
        <v/>
      </c>
      <c r="E51" s="189" t="str">
        <f>IF([2]PJOK!D54=0,"",[2]PJOK!D54)</f>
        <v/>
      </c>
      <c r="F51" s="189" t="str">
        <f>IF([2]PJOK!E54=0,"",[2]PJOK!E54)</f>
        <v/>
      </c>
      <c r="G51" s="189" t="str">
        <f>IF([2]PJOK!F54=0,"",[2]PJOK!F54)</f>
        <v/>
      </c>
      <c r="H51" s="189" t="str">
        <f>IF([2]PJOK!G54=0,"",[2]PJOK!G54)</f>
        <v/>
      </c>
      <c r="I51" s="189" t="str">
        <f>IF([2]PJOK!H54=0,"",[2]PJOK!H54)</f>
        <v/>
      </c>
      <c r="J51" s="189" t="str">
        <f>IF([2]PJOK!I54=0,"",[2]PJOK!I54)</f>
        <v/>
      </c>
      <c r="K51" s="189" t="str">
        <f>IF([2]PJOK!J54=0,"",[2]PJOK!J54)</f>
        <v/>
      </c>
      <c r="L51" s="189" t="str">
        <f>IF([2]PJOK!K54=0,"",[2]PJOK!K54)</f>
        <v/>
      </c>
      <c r="M51" s="189" t="str">
        <f>IF([2]PJOK!L54=0,"",[2]PJOK!L54)</f>
        <v/>
      </c>
      <c r="N51" s="189" t="str">
        <f>IF([2]PJOK!M54=0,"",[2]PJOK!M54)</f>
        <v/>
      </c>
      <c r="O51" s="189" t="str">
        <f>IF([2]PJOK!N54=0,"",[2]PJOK!N54)</f>
        <v/>
      </c>
      <c r="P51" s="189" t="str">
        <f>IF([2]PJOK!O54=0,"",[2]PJOK!O54)</f>
        <v/>
      </c>
      <c r="Q51" s="189" t="str">
        <f>IF([2]PJOK!P54=0,"",[2]PJOK!P54)</f>
        <v/>
      </c>
      <c r="R51" s="189" t="str">
        <f>IF([2]PJOK!Q54=0,"",[2]PJOK!Q54)</f>
        <v/>
      </c>
      <c r="S51" s="189" t="str">
        <f>IF([2]PJOK!R54=0,"",[2]PJOK!R54)</f>
        <v/>
      </c>
      <c r="T51" s="189" t="str">
        <f>IF([2]PJOK!S54=0,"",[2]PJOK!S54)</f>
        <v/>
      </c>
      <c r="U51" s="189" t="str">
        <f>IF([2]PJOK!T54=0,"",[2]PJOK!T54)</f>
        <v/>
      </c>
      <c r="V51" s="189" t="str">
        <f>IF([2]PJOK!U54=0,"",[2]PJOK!U54)</f>
        <v/>
      </c>
      <c r="W51" s="189" t="str">
        <f>IF([2]PJOK!V54=0,"",[2]PJOK!V54)</f>
        <v/>
      </c>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189" t="str">
        <f>IF([2]PJOK!C55=0,"",[2]PJOK!C55)</f>
        <v/>
      </c>
      <c r="E52" s="189" t="str">
        <f>IF([2]PJOK!D55=0,"",[2]PJOK!D55)</f>
        <v/>
      </c>
      <c r="F52" s="189" t="str">
        <f>IF([2]PJOK!E55=0,"",[2]PJOK!E55)</f>
        <v/>
      </c>
      <c r="G52" s="189" t="str">
        <f>IF([2]PJOK!F55=0,"",[2]PJOK!F55)</f>
        <v/>
      </c>
      <c r="H52" s="189" t="str">
        <f>IF([2]PJOK!G55=0,"",[2]PJOK!G55)</f>
        <v/>
      </c>
      <c r="I52" s="189" t="str">
        <f>IF([2]PJOK!H55=0,"",[2]PJOK!H55)</f>
        <v/>
      </c>
      <c r="J52" s="189" t="str">
        <f>IF([2]PJOK!I55=0,"",[2]PJOK!I55)</f>
        <v/>
      </c>
      <c r="K52" s="189" t="str">
        <f>IF([2]PJOK!J55=0,"",[2]PJOK!J55)</f>
        <v/>
      </c>
      <c r="L52" s="189" t="str">
        <f>IF([2]PJOK!K55=0,"",[2]PJOK!K55)</f>
        <v/>
      </c>
      <c r="M52" s="189" t="str">
        <f>IF([2]PJOK!L55=0,"",[2]PJOK!L55)</f>
        <v/>
      </c>
      <c r="N52" s="189" t="str">
        <f>IF([2]PJOK!M55=0,"",[2]PJOK!M55)</f>
        <v/>
      </c>
      <c r="O52" s="189" t="str">
        <f>IF([2]PJOK!N55=0,"",[2]PJOK!N55)</f>
        <v/>
      </c>
      <c r="P52" s="189" t="str">
        <f>IF([2]PJOK!O55=0,"",[2]PJOK!O55)</f>
        <v/>
      </c>
      <c r="Q52" s="189" t="str">
        <f>IF([2]PJOK!P55=0,"",[2]PJOK!P55)</f>
        <v/>
      </c>
      <c r="R52" s="189" t="str">
        <f>IF([2]PJOK!Q55=0,"",[2]PJOK!Q55)</f>
        <v/>
      </c>
      <c r="S52" s="189" t="str">
        <f>IF([2]PJOK!R55=0,"",[2]PJOK!R55)</f>
        <v/>
      </c>
      <c r="T52" s="189" t="str">
        <f>IF([2]PJOK!S55=0,"",[2]PJOK!S55)</f>
        <v/>
      </c>
      <c r="U52" s="189" t="str">
        <f>IF([2]PJOK!T55=0,"",[2]PJOK!T55)</f>
        <v/>
      </c>
      <c r="V52" s="189" t="str">
        <f>IF([2]PJOK!U55=0,"",[2]PJOK!U55)</f>
        <v/>
      </c>
      <c r="W52" s="189" t="str">
        <f>IF([2]PJOK!V55=0,"",[2]PJOK!V55)</f>
        <v/>
      </c>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189" t="str">
        <f>IF([2]PJOK!C56=0,"",[2]PJOK!C56)</f>
        <v/>
      </c>
      <c r="E53" s="189" t="str">
        <f>IF([2]PJOK!D56=0,"",[2]PJOK!D56)</f>
        <v/>
      </c>
      <c r="F53" s="189" t="str">
        <f>IF([2]PJOK!E56=0,"",[2]PJOK!E56)</f>
        <v/>
      </c>
      <c r="G53" s="189" t="str">
        <f>IF([2]PJOK!F56=0,"",[2]PJOK!F56)</f>
        <v/>
      </c>
      <c r="H53" s="189" t="str">
        <f>IF([2]PJOK!G56=0,"",[2]PJOK!G56)</f>
        <v/>
      </c>
      <c r="I53" s="189" t="str">
        <f>IF([2]PJOK!H56=0,"",[2]PJOK!H56)</f>
        <v/>
      </c>
      <c r="J53" s="189" t="str">
        <f>IF([2]PJOK!I56=0,"",[2]PJOK!I56)</f>
        <v/>
      </c>
      <c r="K53" s="189" t="str">
        <f>IF([2]PJOK!J56=0,"",[2]PJOK!J56)</f>
        <v/>
      </c>
      <c r="L53" s="189" t="str">
        <f>IF([2]PJOK!K56=0,"",[2]PJOK!K56)</f>
        <v/>
      </c>
      <c r="M53" s="189" t="str">
        <f>IF([2]PJOK!L56=0,"",[2]PJOK!L56)</f>
        <v/>
      </c>
      <c r="N53" s="189" t="str">
        <f>IF([2]PJOK!M56=0,"",[2]PJOK!M56)</f>
        <v/>
      </c>
      <c r="O53" s="189" t="str">
        <f>IF([2]PJOK!N56=0,"",[2]PJOK!N56)</f>
        <v/>
      </c>
      <c r="P53" s="189" t="str">
        <f>IF([2]PJOK!O56=0,"",[2]PJOK!O56)</f>
        <v/>
      </c>
      <c r="Q53" s="189" t="str">
        <f>IF([2]PJOK!P56=0,"",[2]PJOK!P56)</f>
        <v/>
      </c>
      <c r="R53" s="189" t="str">
        <f>IF([2]PJOK!Q56=0,"",[2]PJOK!Q56)</f>
        <v/>
      </c>
      <c r="S53" s="189" t="str">
        <f>IF([2]PJOK!R56=0,"",[2]PJOK!R56)</f>
        <v/>
      </c>
      <c r="T53" s="189" t="str">
        <f>IF([2]PJOK!S56=0,"",[2]PJOK!S56)</f>
        <v/>
      </c>
      <c r="U53" s="189" t="str">
        <f>IF([2]PJOK!T56=0,"",[2]PJOK!T56)</f>
        <v/>
      </c>
      <c r="V53" s="189" t="str">
        <f>IF([2]PJOK!U56=0,"",[2]PJOK!U56)</f>
        <v/>
      </c>
      <c r="W53" s="189" t="str">
        <f>IF([2]PJOK!V56=0,"",[2]PJOK!V56)</f>
        <v/>
      </c>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189" t="str">
        <f>IF([2]PJOK!C57=0,"",[2]PJOK!C57)</f>
        <v/>
      </c>
      <c r="E54" s="189" t="str">
        <f>IF([2]PJOK!D57=0,"",[2]PJOK!D57)</f>
        <v/>
      </c>
      <c r="F54" s="189" t="str">
        <f>IF([2]PJOK!E57=0,"",[2]PJOK!E57)</f>
        <v/>
      </c>
      <c r="G54" s="189" t="str">
        <f>IF([2]PJOK!F57=0,"",[2]PJOK!F57)</f>
        <v/>
      </c>
      <c r="H54" s="189" t="str">
        <f>IF([2]PJOK!G57=0,"",[2]PJOK!G57)</f>
        <v/>
      </c>
      <c r="I54" s="189" t="str">
        <f>IF([2]PJOK!H57=0,"",[2]PJOK!H57)</f>
        <v/>
      </c>
      <c r="J54" s="189" t="str">
        <f>IF([2]PJOK!I57=0,"",[2]PJOK!I57)</f>
        <v/>
      </c>
      <c r="K54" s="189" t="str">
        <f>IF([2]PJOK!J57=0,"",[2]PJOK!J57)</f>
        <v/>
      </c>
      <c r="L54" s="189" t="str">
        <f>IF([2]PJOK!K57=0,"",[2]PJOK!K57)</f>
        <v/>
      </c>
      <c r="M54" s="189" t="str">
        <f>IF([2]PJOK!L57=0,"",[2]PJOK!L57)</f>
        <v/>
      </c>
      <c r="N54" s="189" t="str">
        <f>IF([2]PJOK!M57=0,"",[2]PJOK!M57)</f>
        <v/>
      </c>
      <c r="O54" s="189" t="str">
        <f>IF([2]PJOK!N57=0,"",[2]PJOK!N57)</f>
        <v/>
      </c>
      <c r="P54" s="189" t="str">
        <f>IF([2]PJOK!O57=0,"",[2]PJOK!O57)</f>
        <v/>
      </c>
      <c r="Q54" s="189" t="str">
        <f>IF([2]PJOK!P57=0,"",[2]PJOK!P57)</f>
        <v/>
      </c>
      <c r="R54" s="189" t="str">
        <f>IF([2]PJOK!Q57=0,"",[2]PJOK!Q57)</f>
        <v/>
      </c>
      <c r="S54" s="189" t="str">
        <f>IF([2]PJOK!R57=0,"",[2]PJOK!R57)</f>
        <v/>
      </c>
      <c r="T54" s="189" t="str">
        <f>IF([2]PJOK!S57=0,"",[2]PJOK!S57)</f>
        <v/>
      </c>
      <c r="U54" s="189" t="str">
        <f>IF([2]PJOK!T57=0,"",[2]PJOK!T57)</f>
        <v/>
      </c>
      <c r="V54" s="189" t="str">
        <f>IF([2]PJOK!U57=0,"",[2]PJOK!U57)</f>
        <v/>
      </c>
      <c r="W54" s="189" t="str">
        <f>IF([2]PJOK!V57=0,"",[2]PJOK!V57)</f>
        <v/>
      </c>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D1 N1 X1">
    <cfRule type="notContainsBlanks" dxfId="52" priority="2">
      <formula>LEN(TRIM(B1))&gt;0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O55"/>
  <sheetViews>
    <sheetView zoomScaleNormal="100" workbookViewId="0">
      <pane xSplit="3" ySplit="4" topLeftCell="D5" activePane="bottomRight" state="frozen"/>
      <selection pane="topRight" activeCell="D1" sqref="D1"/>
      <selection pane="bottomLeft" activeCell="A5" sqref="A5"/>
      <selection pane="bottomRight" activeCell="A6" sqref="A6"/>
    </sheetView>
  </sheetViews>
  <sheetFormatPr defaultColWidth="0" defaultRowHeight="14.25" zeroHeight="1"/>
  <cols>
    <col min="1" max="1" width="30.85546875" style="57" customWidth="1"/>
    <col min="2" max="2" width="5.85546875" style="56" customWidth="1"/>
    <col min="3" max="3" width="31.42578125" style="56" customWidth="1"/>
    <col min="4" max="5" width="4.140625" style="56" customWidth="1"/>
    <col min="6" max="13" width="4.140625" style="56" hidden="1" customWidth="1"/>
    <col min="14" max="15" width="4.140625" style="56" customWidth="1"/>
    <col min="16" max="23" width="4.140625" style="56" hidden="1" customWidth="1"/>
    <col min="24" max="25" width="5.85546875" style="56" customWidth="1"/>
    <col min="26" max="28" width="5.85546875" style="56" hidden="1"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VLOOKUP($B$4,TP_BING,12,FALSE)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VLOOKUP($B$4,TP_BING,2,FALSE)</f>
        <v>#NAME?</v>
      </c>
      <c r="Y4" s="197" t="e">
        <f ca="1">VLOOKUP($B$4,TP_BING,3,FALSE)</f>
        <v>#NAME?</v>
      </c>
      <c r="Z4" s="197" t="e">
        <f ca="1">VLOOKUP($B$4,TP_BING,4,FALSE)</f>
        <v>#NAME?</v>
      </c>
      <c r="AA4" s="197" t="e">
        <f ca="1">VLOOKUP($B$4,TP_BING,5,FALSE)</f>
        <v>#NAME?</v>
      </c>
      <c r="AB4" s="197" t="e">
        <f ca="1">VLOOKUP($B$4,TP_BING,6,FALSE)</f>
        <v>#NAME?</v>
      </c>
      <c r="AC4" s="197" t="e">
        <f ca="1">VLOOKUP($B$4,TP_BING,7,FALSE)</f>
        <v>#NAME?</v>
      </c>
      <c r="AD4" s="197" t="e">
        <f ca="1">VLOOKUP($B$4,TP_BING,8,FALSE)</f>
        <v>#NAME?</v>
      </c>
      <c r="AE4" s="197" t="e">
        <f ca="1">VLOOKUP($B$4,TP_BING,9,FALSE)</f>
        <v>#NAME?</v>
      </c>
      <c r="AF4" s="197" t="e">
        <f ca="1">VLOOKUP($B$4,TP_BING,10,FALSE)</f>
        <v>#NAME?</v>
      </c>
      <c r="AG4" s="197" t="e">
        <f ca="1">VLOOKUP($B$4,TP_BING,11,FALSE)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75">
      <c r="A15" s="239"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51" priority="7">
      <formula>LEN(TRIM(B1))&gt;0</formula>
    </cfRule>
  </conditionalFormatting>
  <conditionalFormatting sqref="D6:AG54 P5:AG5">
    <cfRule type="cellIs" dxfId="50" priority="5" operator="greaterThanOrEqual">
      <formula>90</formula>
    </cfRule>
  </conditionalFormatting>
  <conditionalFormatting sqref="D5:O5">
    <cfRule type="cellIs" dxfId="49" priority="3" operator="greaterThanOrEqual">
      <formula>90</formula>
    </cfRule>
  </conditionalFormatting>
  <conditionalFormatting sqref="D1">
    <cfRule type="notContainsBlanks" dxfId="48" priority="2">
      <formula>LEN(TRIM(D1))&gt;0</formula>
    </cfRule>
  </conditionalFormatting>
  <conditionalFormatting sqref="C5:C54">
    <cfRule type="cellIs" dxfId="47"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6" location="KKA!A1" display="Koding dan KA"/>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CC6B7823-9E63-43D7-9665-47BD1650E687}">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4FF402C3-C8C4-4B3A-BAE3-0228D0E9F2E7}">
            <xm:f>KKTP!$K$3</xm:f>
            <x14:dxf>
              <font>
                <b/>
                <i val="0"/>
                <color rgb="FFFF0000"/>
              </font>
              <fill>
                <patternFill>
                  <bgColor theme="0"/>
                </patternFill>
              </fill>
            </x14:dxf>
          </x14:cfRule>
          <xm:sqref>D5:O5</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55"/>
  <sheetViews>
    <sheetView zoomScaleNormal="100" workbookViewId="0">
      <pane xSplit="3" ySplit="4" topLeftCell="D5" activePane="bottomRight" state="frozen"/>
      <selection pane="topRight" activeCell="D1" sqref="D1"/>
      <selection pane="bottomLeft" activeCell="A5" sqref="A5"/>
      <selection pane="bottomRight" activeCell="A17" sqref="A17"/>
    </sheetView>
  </sheetViews>
  <sheetFormatPr defaultColWidth="0" defaultRowHeight="14.25" zeroHeight="1"/>
  <cols>
    <col min="1" max="1" width="30.85546875" style="57" customWidth="1"/>
    <col min="2" max="2" width="5.85546875" style="56" customWidth="1"/>
    <col min="3" max="3" width="31.42578125" style="56" customWidth="1"/>
    <col min="4" max="23" width="4.140625" style="56" customWidth="1"/>
    <col min="24" max="28" width="5.85546875" style="56" customWidth="1"/>
    <col min="29" max="33" width="4.85546875" style="56"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VLOOKUP($B$4,TP_KKA,12,FALSE)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VLOOKUP($B$4,TP_KKA,2,FALSE)</f>
        <v>#NAME?</v>
      </c>
      <c r="Y4" s="197" t="e">
        <f ca="1">VLOOKUP($B$4,TP_KKA,3,FALSE)</f>
        <v>#NAME?</v>
      </c>
      <c r="Z4" s="197" t="e">
        <f ca="1">VLOOKUP($B$4,TP_KKA,4,FALSE)</f>
        <v>#NAME?</v>
      </c>
      <c r="AA4" s="197" t="e">
        <f ca="1">VLOOKUP($B$4,TP_KKA,5,FALSE)</f>
        <v>#NAME?</v>
      </c>
      <c r="AB4" s="197" t="e">
        <f ca="1">VLOOKUP($B$4,TP_KKA,6,FALSE)</f>
        <v>#NAME?</v>
      </c>
      <c r="AC4" s="197" t="e">
        <f ca="1">VLOOKUP($B$4,TP_KKA,7,FALSE)</f>
        <v>#NAME?</v>
      </c>
      <c r="AD4" s="197" t="e">
        <f ca="1">VLOOKUP($B$4,TP_KKA,8,FALSE)</f>
        <v>#NAME?</v>
      </c>
      <c r="AE4" s="197" t="e">
        <f ca="1">VLOOKUP($B$4,TP_KKA,9,FALSE)</f>
        <v>#NAME?</v>
      </c>
      <c r="AF4" s="197" t="e">
        <f ca="1">VLOOKUP($B$4,TP_KKA,10,FALSE)</f>
        <v>#NAME?</v>
      </c>
      <c r="AG4" s="197" t="e">
        <f ca="1">VLOOKUP($B$4,TP_KKA,11,FALSE)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75">
      <c r="A16" s="239"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44" priority="7">
      <formula>LEN(TRIM(B1))&gt;0</formula>
    </cfRule>
  </conditionalFormatting>
  <conditionalFormatting sqref="D6:AG54 P5:AG5">
    <cfRule type="cellIs" dxfId="43" priority="5" operator="greaterThanOrEqual">
      <formula>90</formula>
    </cfRule>
  </conditionalFormatting>
  <conditionalFormatting sqref="D5:O5">
    <cfRule type="cellIs" dxfId="42" priority="3" operator="greaterThanOrEqual">
      <formula>90</formula>
    </cfRule>
  </conditionalFormatting>
  <conditionalFormatting sqref="D1">
    <cfRule type="notContainsBlanks" dxfId="41" priority="2">
      <formula>LEN(TRIM(D1))&gt;0</formula>
    </cfRule>
  </conditionalFormatting>
  <conditionalFormatting sqref="C5:C54">
    <cfRule type="cellIs" dxfId="40"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7" location="BJW!A1" display="BJW!A1"/>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6D904F95-164A-4583-82E3-223A7A37D858}">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C27BC8A8-89B5-4105-84A4-36CF5A257FF6}">
            <xm:f>KKTP!$K$3</xm:f>
            <x14:dxf>
              <font>
                <b/>
                <i val="0"/>
                <color rgb="FFFF0000"/>
              </font>
              <fill>
                <patternFill>
                  <bgColor theme="0"/>
                </patternFill>
              </fill>
            </x14:dxf>
          </x14:cfRule>
          <xm:sqref>D5:O5</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O55"/>
  <sheetViews>
    <sheetView zoomScaleNormal="100" workbookViewId="0">
      <pane xSplit="3" ySplit="4" topLeftCell="D10" activePane="bottomRight" state="frozen"/>
      <selection pane="topRight" activeCell="D1" sqref="D1"/>
      <selection pane="bottomLeft" activeCell="A5" sqref="A5"/>
      <selection pane="bottomRight" activeCell="A15" sqref="A15"/>
    </sheetView>
  </sheetViews>
  <sheetFormatPr defaultColWidth="0" defaultRowHeight="14.25" zeroHeight="1"/>
  <cols>
    <col min="1" max="1" width="30.85546875" style="57" customWidth="1"/>
    <col min="2" max="2" width="5.85546875" style="56" customWidth="1"/>
    <col min="3" max="3" width="31.42578125" style="56" customWidth="1"/>
    <col min="4" max="8" width="4.140625" style="56" customWidth="1"/>
    <col min="9" max="13" width="4.140625" style="56" hidden="1" customWidth="1"/>
    <col min="14" max="18" width="4.140625" style="56" customWidth="1"/>
    <col min="19" max="23" width="4.140625" style="56" hidden="1" customWidth="1"/>
    <col min="24" max="28" width="5.85546875" style="56" customWidth="1"/>
    <col min="29" max="33" width="4.85546875" style="56" hidden="1"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VLOOKUP($B$4,TP_BJW,12,FALSE)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VLOOKUP($B$4,TP_BJW,2,FALSE)</f>
        <v>#NAME?</v>
      </c>
      <c r="Y4" s="197" t="e">
        <f ca="1">VLOOKUP($B$4,TP_BJW,3,FALSE)</f>
        <v>#NAME?</v>
      </c>
      <c r="Z4" s="197" t="e">
        <f ca="1">VLOOKUP($B$4,TP_BJW,4,FALSE)</f>
        <v>#NAME?</v>
      </c>
      <c r="AA4" s="197" t="e">
        <f ca="1">VLOOKUP($B$4,TP_BJW,5,FALSE)</f>
        <v>#NAME?</v>
      </c>
      <c r="AB4" s="197" t="e">
        <f ca="1">VLOOKUP($B$4,TP_BJW,6,FALSE)</f>
        <v>#NAME?</v>
      </c>
      <c r="AC4" s="197" t="e">
        <f ca="1">VLOOKUP($B$4,TP_BJW,7,FALSE)</f>
        <v>#NAME?</v>
      </c>
      <c r="AD4" s="197" t="e">
        <f ca="1">VLOOKUP($B$4,TP_BJW,8,FALSE)</f>
        <v>#NAME?</v>
      </c>
      <c r="AE4" s="197" t="e">
        <f ca="1">VLOOKUP($B$4,TP_BJW,9,FALSE)</f>
        <v>#NAME?</v>
      </c>
      <c r="AF4" s="197" t="e">
        <f ca="1">VLOOKUP($B$4,TP_BJW,10,FALSE)</f>
        <v>#NAME?</v>
      </c>
      <c r="AG4" s="197" t="e">
        <f ca="1">VLOOKUP($B$4,TP_BJW,11,FALSE)</f>
        <v>#NAME?</v>
      </c>
      <c r="AH4" s="548"/>
      <c r="AI4" s="56" t="s">
        <v>230</v>
      </c>
      <c r="AJ4" s="56" t="s">
        <v>231</v>
      </c>
      <c r="AK4" s="56" t="s">
        <v>234</v>
      </c>
      <c r="AL4" s="56" t="s">
        <v>235</v>
      </c>
      <c r="AM4" s="56" t="s">
        <v>232</v>
      </c>
      <c r="AN4" s="56" t="s">
        <v>233</v>
      </c>
      <c r="AO4" s="56" t="s">
        <v>236</v>
      </c>
    </row>
    <row r="5" spans="1:41" ht="15">
      <c r="B5" s="188">
        <v>1</v>
      </c>
      <c r="C5" s="126" t="str">
        <f>IFERROR(SISWA!C8,"")</f>
        <v>AFIF</v>
      </c>
      <c r="D5" s="189">
        <v>80</v>
      </c>
      <c r="E5" s="190">
        <v>70</v>
      </c>
      <c r="F5" s="190">
        <v>85</v>
      </c>
      <c r="G5" s="190">
        <v>80</v>
      </c>
      <c r="H5" s="190">
        <v>78</v>
      </c>
      <c r="I5" s="190"/>
      <c r="J5" s="190"/>
      <c r="K5" s="190"/>
      <c r="L5" s="190"/>
      <c r="M5" s="191"/>
      <c r="N5" s="192">
        <v>99</v>
      </c>
      <c r="O5" s="193">
        <v>25</v>
      </c>
      <c r="P5" s="193">
        <v>84</v>
      </c>
      <c r="Q5" s="193">
        <v>71</v>
      </c>
      <c r="R5" s="193">
        <v>56</v>
      </c>
      <c r="S5" s="193"/>
      <c r="T5" s="193"/>
      <c r="U5" s="193"/>
      <c r="V5" s="193"/>
      <c r="W5" s="194"/>
      <c r="X5" s="192">
        <f>IFERROR(AVERAGE(D5)*60%+(N5*40%),"")</f>
        <v>87.6</v>
      </c>
      <c r="Y5" s="192">
        <f t="shared" ref="Y5:AG20" si="0">IFERROR(AVERAGE(E5)*60%+(O5*40%),"")</f>
        <v>52</v>
      </c>
      <c r="Z5" s="192">
        <f t="shared" si="0"/>
        <v>84.6</v>
      </c>
      <c r="AA5" s="192">
        <f t="shared" si="0"/>
        <v>76.400000000000006</v>
      </c>
      <c r="AB5" s="192">
        <f t="shared" si="0"/>
        <v>69.2</v>
      </c>
      <c r="AC5" s="192" t="str">
        <f t="shared" si="0"/>
        <v/>
      </c>
      <c r="AD5" s="192" t="str">
        <f t="shared" si="0"/>
        <v/>
      </c>
      <c r="AE5" s="192" t="str">
        <f t="shared" si="0"/>
        <v/>
      </c>
      <c r="AF5" s="192" t="str">
        <f t="shared" si="0"/>
        <v/>
      </c>
      <c r="AG5" s="195" t="str">
        <f t="shared" si="0"/>
        <v/>
      </c>
      <c r="AH5" s="196">
        <f t="shared" ref="AH5:AH54" si="1">IFERROR(AVERAGE(X5:AG5),"")</f>
        <v>73.960000000000008</v>
      </c>
      <c r="AI5" s="56">
        <f t="shared" ref="AI5:AI54" si="2">MAX(X5:AG5)</f>
        <v>87.6</v>
      </c>
      <c r="AJ5" s="56">
        <f t="shared" ref="AJ5:AJ54" si="3">MIN(X5:AG5)</f>
        <v>52</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ca="1" si="4">INDEX($X$4:$AG$4, MATCH(AI5, X5:AG5, 0))</f>
        <v>#NAME?</v>
      </c>
      <c r="AN5" s="56" t="e">
        <f t="shared" ref="AN5:AN54" ca="1" si="5">INDEX($X$4:$AG$4, MATCH(AJ5, X5:AG5, 0))</f>
        <v>#NAME?</v>
      </c>
      <c r="AO5" s="56" t="str">
        <f ca="1">IFERROR(CONCATENATE("Ananda ",C5," ",AK5,AM5," serta ",AL5,AN5),"")</f>
        <v/>
      </c>
    </row>
    <row r="6" spans="1:41" ht="15">
      <c r="A6" s="237" t="s">
        <v>354</v>
      </c>
      <c r="B6" s="59">
        <v>2</v>
      </c>
      <c r="C6" s="126" t="str">
        <f>IFERROR(SISWA!C9,"")</f>
        <v>BIMA</v>
      </c>
      <c r="D6" s="63">
        <v>70</v>
      </c>
      <c r="E6" s="64">
        <v>60</v>
      </c>
      <c r="F6" s="64">
        <v>70</v>
      </c>
      <c r="G6" s="64">
        <v>70</v>
      </c>
      <c r="H6" s="64">
        <v>70</v>
      </c>
      <c r="I6" s="64"/>
      <c r="J6" s="64"/>
      <c r="K6" s="64"/>
      <c r="L6" s="64"/>
      <c r="M6" s="65"/>
      <c r="N6" s="60">
        <v>84</v>
      </c>
      <c r="O6" s="61">
        <v>34</v>
      </c>
      <c r="P6" s="61">
        <v>90</v>
      </c>
      <c r="Q6" s="61">
        <v>90</v>
      </c>
      <c r="R6" s="61">
        <v>90</v>
      </c>
      <c r="S6" s="61"/>
      <c r="T6" s="61"/>
      <c r="U6" s="61"/>
      <c r="V6" s="61"/>
      <c r="W6" s="62"/>
      <c r="X6" s="60">
        <f t="shared" ref="X6:AG44" si="6">IFERROR(AVERAGE(D6)*60%+(N6*40%),"")</f>
        <v>75.599999999999994</v>
      </c>
      <c r="Y6" s="60">
        <f t="shared" si="0"/>
        <v>49.6</v>
      </c>
      <c r="Z6" s="60">
        <f t="shared" si="0"/>
        <v>78</v>
      </c>
      <c r="AA6" s="60">
        <f t="shared" si="0"/>
        <v>78</v>
      </c>
      <c r="AB6" s="60">
        <f t="shared" si="0"/>
        <v>78</v>
      </c>
      <c r="AC6" s="60" t="str">
        <f t="shared" si="0"/>
        <v/>
      </c>
      <c r="AD6" s="60" t="str">
        <f t="shared" si="0"/>
        <v/>
      </c>
      <c r="AE6" s="60" t="str">
        <f t="shared" si="0"/>
        <v/>
      </c>
      <c r="AF6" s="60" t="str">
        <f t="shared" si="0"/>
        <v/>
      </c>
      <c r="AG6" s="155" t="str">
        <f t="shared" si="0"/>
        <v/>
      </c>
      <c r="AH6" s="66">
        <f t="shared" si="1"/>
        <v>71.84</v>
      </c>
      <c r="AI6" s="56">
        <f t="shared" si="2"/>
        <v>78</v>
      </c>
      <c r="AJ6" s="56">
        <f t="shared" si="3"/>
        <v>49.6</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ca="1" si="4"/>
        <v>#NAME?</v>
      </c>
      <c r="AN6" s="56" t="e">
        <f t="shared" ca="1" si="5"/>
        <v>#NAME?</v>
      </c>
      <c r="AO6" s="56" t="str">
        <f t="shared" ref="AO6:AO54" ca="1" si="7">IFERROR(CONCATENATE("Ananda ",C6," ",AK6,AM6," serta ",AL6,AN6),"")</f>
        <v/>
      </c>
    </row>
    <row r="7" spans="1:41" ht="15">
      <c r="A7" s="237" t="s">
        <v>91</v>
      </c>
      <c r="B7" s="59">
        <v>3</v>
      </c>
      <c r="C7" s="126" t="str">
        <f>IFERROR(SISWA!C10,"")</f>
        <v>ALMIRA</v>
      </c>
      <c r="D7" s="63">
        <v>40</v>
      </c>
      <c r="E7" s="64">
        <v>50</v>
      </c>
      <c r="F7" s="64">
        <v>70</v>
      </c>
      <c r="G7" s="64">
        <v>70</v>
      </c>
      <c r="H7" s="64">
        <v>72</v>
      </c>
      <c r="I7" s="64"/>
      <c r="J7" s="64"/>
      <c r="K7" s="64"/>
      <c r="L7" s="64"/>
      <c r="M7" s="65"/>
      <c r="N7" s="60">
        <v>84</v>
      </c>
      <c r="O7" s="61">
        <v>34</v>
      </c>
      <c r="P7" s="61">
        <v>84</v>
      </c>
      <c r="Q7" s="61">
        <v>43</v>
      </c>
      <c r="R7" s="61">
        <v>34</v>
      </c>
      <c r="S7" s="61"/>
      <c r="T7" s="61"/>
      <c r="U7" s="61"/>
      <c r="V7" s="61"/>
      <c r="W7" s="62"/>
      <c r="X7" s="60">
        <f t="shared" si="6"/>
        <v>57.6</v>
      </c>
      <c r="Y7" s="60">
        <f t="shared" si="0"/>
        <v>43.6</v>
      </c>
      <c r="Z7" s="60">
        <f t="shared" si="0"/>
        <v>75.599999999999994</v>
      </c>
      <c r="AA7" s="60">
        <f t="shared" si="0"/>
        <v>59.2</v>
      </c>
      <c r="AB7" s="60">
        <f t="shared" si="0"/>
        <v>56.8</v>
      </c>
      <c r="AC7" s="60" t="str">
        <f t="shared" si="0"/>
        <v/>
      </c>
      <c r="AD7" s="60" t="str">
        <f t="shared" si="0"/>
        <v/>
      </c>
      <c r="AE7" s="60" t="str">
        <f t="shared" si="0"/>
        <v/>
      </c>
      <c r="AF7" s="60" t="str">
        <f t="shared" si="0"/>
        <v/>
      </c>
      <c r="AG7" s="155" t="str">
        <f t="shared" si="0"/>
        <v/>
      </c>
      <c r="AH7" s="66">
        <f t="shared" si="1"/>
        <v>58.56</v>
      </c>
      <c r="AI7" s="56">
        <f t="shared" si="2"/>
        <v>75.599999999999994</v>
      </c>
      <c r="AJ7" s="56">
        <f t="shared" si="3"/>
        <v>43.6</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ca="1" si="4"/>
        <v>#NAME?</v>
      </c>
      <c r="AN7" s="56" t="e">
        <f t="shared" ca="1" si="5"/>
        <v>#NAME?</v>
      </c>
      <c r="AO7" s="56" t="str">
        <f t="shared" ca="1" si="7"/>
        <v/>
      </c>
    </row>
    <row r="8" spans="1:41" ht="15">
      <c r="A8" s="237" t="s">
        <v>92</v>
      </c>
      <c r="B8" s="59">
        <v>4</v>
      </c>
      <c r="C8" s="126" t="str">
        <f>IFERROR(SISWA!C11,"")</f>
        <v>KEYLA</v>
      </c>
      <c r="D8" s="63">
        <v>90</v>
      </c>
      <c r="E8" s="64">
        <v>78</v>
      </c>
      <c r="F8" s="64">
        <v>79</v>
      </c>
      <c r="G8" s="64">
        <v>70</v>
      </c>
      <c r="H8" s="64">
        <v>60</v>
      </c>
      <c r="I8" s="64"/>
      <c r="J8" s="64"/>
      <c r="K8" s="64"/>
      <c r="L8" s="64"/>
      <c r="M8" s="65"/>
      <c r="N8" s="60">
        <v>90</v>
      </c>
      <c r="O8" s="61">
        <v>16</v>
      </c>
      <c r="P8" s="61">
        <v>84</v>
      </c>
      <c r="Q8" s="61">
        <v>57</v>
      </c>
      <c r="R8" s="61">
        <v>56</v>
      </c>
      <c r="S8" s="61"/>
      <c r="T8" s="61"/>
      <c r="U8" s="61"/>
      <c r="V8" s="61"/>
      <c r="W8" s="62"/>
      <c r="X8" s="60">
        <f t="shared" si="6"/>
        <v>90</v>
      </c>
      <c r="Y8" s="60">
        <f t="shared" si="0"/>
        <v>53.199999999999996</v>
      </c>
      <c r="Z8" s="60">
        <f t="shared" si="0"/>
        <v>81</v>
      </c>
      <c r="AA8" s="60">
        <f t="shared" si="0"/>
        <v>64.8</v>
      </c>
      <c r="AB8" s="60">
        <f t="shared" si="0"/>
        <v>58.400000000000006</v>
      </c>
      <c r="AC8" s="60" t="str">
        <f t="shared" si="0"/>
        <v/>
      </c>
      <c r="AD8" s="60" t="str">
        <f t="shared" si="0"/>
        <v/>
      </c>
      <c r="AE8" s="60" t="str">
        <f t="shared" si="0"/>
        <v/>
      </c>
      <c r="AF8" s="60" t="str">
        <f t="shared" si="0"/>
        <v/>
      </c>
      <c r="AG8" s="155" t="str">
        <f t="shared" si="0"/>
        <v/>
      </c>
      <c r="AH8" s="66">
        <f t="shared" si="1"/>
        <v>69.47999999999999</v>
      </c>
      <c r="AI8" s="56">
        <f t="shared" si="2"/>
        <v>90</v>
      </c>
      <c r="AJ8" s="56">
        <f t="shared" si="3"/>
        <v>53.199999999999996</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ca="1" si="4"/>
        <v>#NAME?</v>
      </c>
      <c r="AN8" s="56" t="e">
        <f t="shared" ca="1" si="5"/>
        <v>#NAME?</v>
      </c>
      <c r="AO8" s="56" t="str">
        <f t="shared" ca="1" si="7"/>
        <v/>
      </c>
    </row>
    <row r="9" spans="1:41" ht="15">
      <c r="A9" s="237" t="s">
        <v>93</v>
      </c>
      <c r="B9" s="59">
        <v>5</v>
      </c>
      <c r="C9" s="126" t="str">
        <f>IFERROR(SISWA!C12,"")</f>
        <v>AQILA</v>
      </c>
      <c r="D9" s="63">
        <v>88</v>
      </c>
      <c r="E9" s="64">
        <v>78</v>
      </c>
      <c r="F9" s="64">
        <v>88</v>
      </c>
      <c r="G9" s="64">
        <v>75</v>
      </c>
      <c r="H9" s="64">
        <v>87</v>
      </c>
      <c r="I9" s="64"/>
      <c r="J9" s="64"/>
      <c r="K9" s="64"/>
      <c r="L9" s="64"/>
      <c r="M9" s="65"/>
      <c r="N9" s="60">
        <v>85</v>
      </c>
      <c r="O9" s="61">
        <v>25</v>
      </c>
      <c r="P9" s="61">
        <v>89</v>
      </c>
      <c r="Q9" s="61">
        <v>71</v>
      </c>
      <c r="R9" s="61">
        <v>66</v>
      </c>
      <c r="S9" s="61"/>
      <c r="T9" s="61"/>
      <c r="U9" s="61"/>
      <c r="V9" s="61"/>
      <c r="W9" s="62"/>
      <c r="X9" s="60">
        <f t="shared" si="6"/>
        <v>86.8</v>
      </c>
      <c r="Y9" s="60">
        <f t="shared" si="0"/>
        <v>56.8</v>
      </c>
      <c r="Z9" s="60">
        <f t="shared" si="0"/>
        <v>88.4</v>
      </c>
      <c r="AA9" s="60">
        <f t="shared" si="0"/>
        <v>73.400000000000006</v>
      </c>
      <c r="AB9" s="60">
        <f t="shared" si="0"/>
        <v>78.599999999999994</v>
      </c>
      <c r="AC9" s="60" t="str">
        <f t="shared" si="0"/>
        <v/>
      </c>
      <c r="AD9" s="60" t="str">
        <f t="shared" si="0"/>
        <v/>
      </c>
      <c r="AE9" s="60" t="str">
        <f t="shared" si="0"/>
        <v/>
      </c>
      <c r="AF9" s="60" t="str">
        <f t="shared" si="0"/>
        <v/>
      </c>
      <c r="AG9" s="155" t="str">
        <f t="shared" si="0"/>
        <v/>
      </c>
      <c r="AH9" s="66">
        <f t="shared" si="1"/>
        <v>76.8</v>
      </c>
      <c r="AI9" s="56">
        <f t="shared" si="2"/>
        <v>88.4</v>
      </c>
      <c r="AJ9" s="56">
        <f t="shared" si="3"/>
        <v>56.8</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ca="1" si="4"/>
        <v>#NAME?</v>
      </c>
      <c r="AN9" s="56" t="e">
        <f t="shared" ca="1" si="5"/>
        <v>#NAME?</v>
      </c>
      <c r="AO9" s="56" t="str">
        <f t="shared" ca="1" si="7"/>
        <v/>
      </c>
    </row>
    <row r="10" spans="1:41" ht="15">
      <c r="A10" s="237" t="s">
        <v>355</v>
      </c>
      <c r="B10" s="59">
        <v>6</v>
      </c>
      <c r="C10" s="126" t="str">
        <f>IFERROR(SISWA!C13,"")</f>
        <v>ARISTA</v>
      </c>
      <c r="D10" s="63">
        <v>49</v>
      </c>
      <c r="E10" s="64">
        <v>60</v>
      </c>
      <c r="F10" s="64">
        <v>62</v>
      </c>
      <c r="G10" s="64">
        <v>70</v>
      </c>
      <c r="H10" s="64">
        <v>68</v>
      </c>
      <c r="I10" s="64"/>
      <c r="J10" s="64"/>
      <c r="K10" s="64"/>
      <c r="L10" s="64"/>
      <c r="M10" s="65"/>
      <c r="N10" s="60">
        <v>66</v>
      </c>
      <c r="O10" s="61">
        <v>16</v>
      </c>
      <c r="P10" s="61">
        <v>84</v>
      </c>
      <c r="Q10" s="61">
        <v>29</v>
      </c>
      <c r="R10" s="61">
        <v>66</v>
      </c>
      <c r="S10" s="61"/>
      <c r="T10" s="61"/>
      <c r="U10" s="61"/>
      <c r="V10" s="61"/>
      <c r="W10" s="62"/>
      <c r="X10" s="60">
        <f t="shared" si="6"/>
        <v>55.8</v>
      </c>
      <c r="Y10" s="60">
        <f t="shared" si="0"/>
        <v>42.4</v>
      </c>
      <c r="Z10" s="60">
        <f t="shared" si="0"/>
        <v>70.8</v>
      </c>
      <c r="AA10" s="60">
        <f t="shared" si="0"/>
        <v>53.6</v>
      </c>
      <c r="AB10" s="60">
        <f t="shared" si="0"/>
        <v>67.2</v>
      </c>
      <c r="AC10" s="60" t="str">
        <f t="shared" si="0"/>
        <v/>
      </c>
      <c r="AD10" s="60" t="str">
        <f t="shared" si="0"/>
        <v/>
      </c>
      <c r="AE10" s="60" t="str">
        <f t="shared" si="0"/>
        <v/>
      </c>
      <c r="AF10" s="60" t="str">
        <f t="shared" si="0"/>
        <v/>
      </c>
      <c r="AG10" s="155" t="str">
        <f t="shared" si="0"/>
        <v/>
      </c>
      <c r="AH10" s="66">
        <f t="shared" si="1"/>
        <v>57.96</v>
      </c>
      <c r="AI10" s="56">
        <f t="shared" si="2"/>
        <v>70.8</v>
      </c>
      <c r="AJ10" s="56">
        <f t="shared" si="3"/>
        <v>42.4</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ca="1" si="4"/>
        <v>#NAME?</v>
      </c>
      <c r="AN10" s="56" t="e">
        <f t="shared" ca="1" si="5"/>
        <v>#NAME?</v>
      </c>
      <c r="AO10" s="56" t="str">
        <f t="shared" ca="1" si="7"/>
        <v/>
      </c>
    </row>
    <row r="11" spans="1:41" ht="15">
      <c r="A11" s="237" t="s">
        <v>95</v>
      </c>
      <c r="B11" s="59">
        <v>7</v>
      </c>
      <c r="C11" s="126" t="str">
        <f>IFERROR(SISWA!C14,"")</f>
        <v>DANIEL</v>
      </c>
      <c r="D11" s="63">
        <v>50</v>
      </c>
      <c r="E11" s="64">
        <v>55</v>
      </c>
      <c r="F11" s="64">
        <v>50</v>
      </c>
      <c r="G11" s="64">
        <v>60</v>
      </c>
      <c r="H11" s="64">
        <v>70</v>
      </c>
      <c r="I11" s="64"/>
      <c r="J11" s="64"/>
      <c r="K11" s="64"/>
      <c r="L11" s="64"/>
      <c r="M11" s="65"/>
      <c r="N11" s="60">
        <v>34</v>
      </c>
      <c r="O11" s="61">
        <v>0</v>
      </c>
      <c r="P11" s="61">
        <v>34</v>
      </c>
      <c r="Q11" s="61">
        <v>29</v>
      </c>
      <c r="R11" s="61">
        <v>10</v>
      </c>
      <c r="S11" s="61"/>
      <c r="T11" s="61"/>
      <c r="U11" s="61"/>
      <c r="V11" s="61"/>
      <c r="W11" s="62"/>
      <c r="X11" s="60">
        <f t="shared" si="6"/>
        <v>43.6</v>
      </c>
      <c r="Y11" s="60">
        <f t="shared" si="0"/>
        <v>33</v>
      </c>
      <c r="Z11" s="60">
        <f t="shared" si="0"/>
        <v>43.6</v>
      </c>
      <c r="AA11" s="60">
        <f t="shared" si="0"/>
        <v>47.6</v>
      </c>
      <c r="AB11" s="60">
        <f t="shared" si="0"/>
        <v>46</v>
      </c>
      <c r="AC11" s="60" t="str">
        <f t="shared" si="0"/>
        <v/>
      </c>
      <c r="AD11" s="60" t="str">
        <f t="shared" si="0"/>
        <v/>
      </c>
      <c r="AE11" s="60" t="str">
        <f t="shared" si="0"/>
        <v/>
      </c>
      <c r="AF11" s="60" t="str">
        <f t="shared" si="0"/>
        <v/>
      </c>
      <c r="AG11" s="155" t="str">
        <f t="shared" si="0"/>
        <v/>
      </c>
      <c r="AH11" s="66">
        <f t="shared" si="1"/>
        <v>42.76</v>
      </c>
      <c r="AI11" s="56">
        <f t="shared" si="2"/>
        <v>47.6</v>
      </c>
      <c r="AJ11" s="56">
        <f t="shared" si="3"/>
        <v>33</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ca="1" si="4"/>
        <v>#NAME?</v>
      </c>
      <c r="AN11" s="56" t="e">
        <f t="shared" ca="1" si="5"/>
        <v>#NAME?</v>
      </c>
      <c r="AO11" s="56" t="str">
        <f t="shared" ca="1" si="7"/>
        <v/>
      </c>
    </row>
    <row r="12" spans="1:41" ht="15">
      <c r="A12" s="237" t="s">
        <v>96</v>
      </c>
      <c r="B12" s="59">
        <v>8</v>
      </c>
      <c r="C12" s="126" t="str">
        <f>IFERROR(SISWA!C15,"")</f>
        <v>FATHAN</v>
      </c>
      <c r="D12" s="63">
        <v>88</v>
      </c>
      <c r="E12" s="64">
        <v>87</v>
      </c>
      <c r="F12" s="64">
        <v>85</v>
      </c>
      <c r="G12" s="64">
        <v>88</v>
      </c>
      <c r="H12" s="64">
        <v>87</v>
      </c>
      <c r="I12" s="64"/>
      <c r="J12" s="64"/>
      <c r="K12" s="64"/>
      <c r="L12" s="64"/>
      <c r="M12" s="65"/>
      <c r="N12" s="60">
        <v>90</v>
      </c>
      <c r="O12" s="61">
        <v>25</v>
      </c>
      <c r="P12" s="61">
        <v>84</v>
      </c>
      <c r="Q12" s="61">
        <v>57</v>
      </c>
      <c r="R12" s="61">
        <v>56</v>
      </c>
      <c r="S12" s="61"/>
      <c r="T12" s="61"/>
      <c r="U12" s="61"/>
      <c r="V12" s="61"/>
      <c r="W12" s="62"/>
      <c r="X12" s="60">
        <f t="shared" si="6"/>
        <v>88.8</v>
      </c>
      <c r="Y12" s="60">
        <f t="shared" si="0"/>
        <v>62.199999999999996</v>
      </c>
      <c r="Z12" s="60">
        <f t="shared" si="0"/>
        <v>84.6</v>
      </c>
      <c r="AA12" s="60">
        <f t="shared" si="0"/>
        <v>75.599999999999994</v>
      </c>
      <c r="AB12" s="60">
        <f t="shared" si="0"/>
        <v>74.599999999999994</v>
      </c>
      <c r="AC12" s="60" t="str">
        <f t="shared" si="0"/>
        <v/>
      </c>
      <c r="AD12" s="60" t="str">
        <f t="shared" si="0"/>
        <v/>
      </c>
      <c r="AE12" s="60" t="str">
        <f t="shared" si="0"/>
        <v/>
      </c>
      <c r="AF12" s="60" t="str">
        <f t="shared" si="0"/>
        <v/>
      </c>
      <c r="AG12" s="155" t="str">
        <f t="shared" si="0"/>
        <v/>
      </c>
      <c r="AH12" s="66">
        <f t="shared" si="1"/>
        <v>77.16</v>
      </c>
      <c r="AI12" s="56">
        <f t="shared" si="2"/>
        <v>88.8</v>
      </c>
      <c r="AJ12" s="56">
        <f t="shared" si="3"/>
        <v>62.199999999999996</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ca="1" si="4"/>
        <v>#NAME?</v>
      </c>
      <c r="AN12" s="56" t="e">
        <f t="shared" ca="1" si="5"/>
        <v>#NAME?</v>
      </c>
      <c r="AO12" s="56" t="str">
        <f t="shared" ca="1" si="7"/>
        <v/>
      </c>
    </row>
    <row r="13" spans="1:41" ht="15">
      <c r="A13" s="237" t="s">
        <v>97</v>
      </c>
      <c r="B13" s="59">
        <v>9</v>
      </c>
      <c r="C13" s="126" t="str">
        <f>IFERROR(SISWA!C16,"")</f>
        <v>KHANSA</v>
      </c>
      <c r="D13" s="63">
        <v>65</v>
      </c>
      <c r="E13" s="64">
        <v>77</v>
      </c>
      <c r="F13" s="64">
        <v>80</v>
      </c>
      <c r="G13" s="64">
        <v>70</v>
      </c>
      <c r="H13" s="64">
        <v>67</v>
      </c>
      <c r="I13" s="64"/>
      <c r="J13" s="64"/>
      <c r="K13" s="64"/>
      <c r="L13" s="64"/>
      <c r="M13" s="65"/>
      <c r="N13" s="60">
        <v>84</v>
      </c>
      <c r="O13" s="61">
        <v>35</v>
      </c>
      <c r="P13" s="61">
        <v>35</v>
      </c>
      <c r="Q13" s="61">
        <v>43</v>
      </c>
      <c r="R13" s="61">
        <v>30</v>
      </c>
      <c r="S13" s="61"/>
      <c r="T13" s="61"/>
      <c r="U13" s="61"/>
      <c r="V13" s="61"/>
      <c r="W13" s="62"/>
      <c r="X13" s="60">
        <f t="shared" si="6"/>
        <v>72.599999999999994</v>
      </c>
      <c r="Y13" s="60">
        <f t="shared" si="0"/>
        <v>60.199999999999996</v>
      </c>
      <c r="Z13" s="60">
        <f t="shared" si="0"/>
        <v>62</v>
      </c>
      <c r="AA13" s="60">
        <f t="shared" si="0"/>
        <v>59.2</v>
      </c>
      <c r="AB13" s="60">
        <f t="shared" si="0"/>
        <v>52.199999999999996</v>
      </c>
      <c r="AC13" s="60" t="str">
        <f t="shared" si="0"/>
        <v/>
      </c>
      <c r="AD13" s="60" t="str">
        <f t="shared" si="0"/>
        <v/>
      </c>
      <c r="AE13" s="60" t="str">
        <f t="shared" si="0"/>
        <v/>
      </c>
      <c r="AF13" s="60" t="str">
        <f t="shared" si="0"/>
        <v/>
      </c>
      <c r="AG13" s="155" t="str">
        <f t="shared" si="0"/>
        <v/>
      </c>
      <c r="AH13" s="66">
        <f t="shared" si="1"/>
        <v>61.239999999999995</v>
      </c>
      <c r="AI13" s="56">
        <f t="shared" si="2"/>
        <v>72.599999999999994</v>
      </c>
      <c r="AJ13" s="56">
        <f t="shared" si="3"/>
        <v>52.199999999999996</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ca="1" si="4"/>
        <v>#NAME?</v>
      </c>
      <c r="AN13" s="56" t="e">
        <f t="shared" ca="1" si="5"/>
        <v>#NAME?</v>
      </c>
      <c r="AO13" s="56" t="str">
        <f t="shared" ca="1" si="7"/>
        <v/>
      </c>
    </row>
    <row r="14" spans="1:41" ht="15">
      <c r="A14" s="237" t="s">
        <v>356</v>
      </c>
      <c r="B14" s="59">
        <v>10</v>
      </c>
      <c r="C14" s="126" t="str">
        <f>IFERROR(SISWA!C17,"")</f>
        <v>ARKA</v>
      </c>
      <c r="D14" s="63">
        <v>80</v>
      </c>
      <c r="E14" s="64">
        <v>77</v>
      </c>
      <c r="F14" s="64">
        <v>85</v>
      </c>
      <c r="G14" s="64">
        <v>80</v>
      </c>
      <c r="H14" s="64">
        <v>87</v>
      </c>
      <c r="I14" s="64"/>
      <c r="J14" s="64"/>
      <c r="K14" s="64"/>
      <c r="L14" s="64"/>
      <c r="M14" s="65"/>
      <c r="N14" s="60">
        <v>84</v>
      </c>
      <c r="O14" s="61">
        <v>0</v>
      </c>
      <c r="P14" s="61">
        <v>90</v>
      </c>
      <c r="Q14" s="61">
        <v>71</v>
      </c>
      <c r="R14" s="61">
        <v>44</v>
      </c>
      <c r="S14" s="61"/>
      <c r="T14" s="61"/>
      <c r="U14" s="61"/>
      <c r="V14" s="61"/>
      <c r="W14" s="62"/>
      <c r="X14" s="60">
        <f t="shared" si="6"/>
        <v>81.599999999999994</v>
      </c>
      <c r="Y14" s="60">
        <f t="shared" si="0"/>
        <v>46.199999999999996</v>
      </c>
      <c r="Z14" s="60">
        <f t="shared" si="0"/>
        <v>87</v>
      </c>
      <c r="AA14" s="60">
        <f t="shared" si="0"/>
        <v>76.400000000000006</v>
      </c>
      <c r="AB14" s="60">
        <f t="shared" si="0"/>
        <v>69.8</v>
      </c>
      <c r="AC14" s="60" t="str">
        <f t="shared" si="0"/>
        <v/>
      </c>
      <c r="AD14" s="60" t="str">
        <f t="shared" si="0"/>
        <v/>
      </c>
      <c r="AE14" s="60" t="str">
        <f t="shared" si="0"/>
        <v/>
      </c>
      <c r="AF14" s="60" t="str">
        <f t="shared" si="0"/>
        <v/>
      </c>
      <c r="AG14" s="155" t="str">
        <f t="shared" si="0"/>
        <v/>
      </c>
      <c r="AH14" s="66">
        <f t="shared" si="1"/>
        <v>72.2</v>
      </c>
      <c r="AI14" s="56">
        <f t="shared" si="2"/>
        <v>87</v>
      </c>
      <c r="AJ14" s="56">
        <f t="shared" si="3"/>
        <v>46.199999999999996</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ca="1" si="4"/>
        <v>#NAME?</v>
      </c>
      <c r="AN14" s="56" t="e">
        <f t="shared" ca="1" si="5"/>
        <v>#NAME?</v>
      </c>
      <c r="AO14" s="56" t="str">
        <f t="shared" ca="1" si="7"/>
        <v/>
      </c>
    </row>
    <row r="15" spans="1:41" ht="15">
      <c r="A15" s="237" t="s">
        <v>98</v>
      </c>
      <c r="B15" s="59">
        <v>11</v>
      </c>
      <c r="C15" s="126" t="str">
        <f>IFERROR(SISWA!C18,"")</f>
        <v>SABIL</v>
      </c>
      <c r="D15" s="63">
        <v>80</v>
      </c>
      <c r="E15" s="64">
        <v>78</v>
      </c>
      <c r="F15" s="64">
        <v>75</v>
      </c>
      <c r="G15" s="64">
        <v>88</v>
      </c>
      <c r="H15" s="64">
        <v>86</v>
      </c>
      <c r="I15" s="64"/>
      <c r="J15" s="64"/>
      <c r="K15" s="64"/>
      <c r="L15" s="64"/>
      <c r="M15" s="65"/>
      <c r="N15" s="60">
        <v>90</v>
      </c>
      <c r="O15" s="61">
        <v>25</v>
      </c>
      <c r="P15" s="61">
        <v>90</v>
      </c>
      <c r="Q15" s="61">
        <v>71</v>
      </c>
      <c r="R15" s="61">
        <v>55</v>
      </c>
      <c r="S15" s="61"/>
      <c r="T15" s="61"/>
      <c r="U15" s="61"/>
      <c r="V15" s="61"/>
      <c r="W15" s="62"/>
      <c r="X15" s="60">
        <f t="shared" si="6"/>
        <v>84</v>
      </c>
      <c r="Y15" s="60">
        <f t="shared" si="0"/>
        <v>56.8</v>
      </c>
      <c r="Z15" s="60">
        <f t="shared" si="0"/>
        <v>81</v>
      </c>
      <c r="AA15" s="60">
        <f t="shared" si="0"/>
        <v>81.2</v>
      </c>
      <c r="AB15" s="60">
        <f t="shared" si="0"/>
        <v>73.599999999999994</v>
      </c>
      <c r="AC15" s="60" t="str">
        <f t="shared" si="0"/>
        <v/>
      </c>
      <c r="AD15" s="60" t="str">
        <f t="shared" si="0"/>
        <v/>
      </c>
      <c r="AE15" s="60" t="str">
        <f t="shared" si="0"/>
        <v/>
      </c>
      <c r="AF15" s="60" t="str">
        <f t="shared" si="0"/>
        <v/>
      </c>
      <c r="AG15" s="155" t="str">
        <f t="shared" si="0"/>
        <v/>
      </c>
      <c r="AH15" s="66">
        <f t="shared" si="1"/>
        <v>75.320000000000007</v>
      </c>
      <c r="AI15" s="56">
        <f t="shared" si="2"/>
        <v>84</v>
      </c>
      <c r="AJ15" s="56">
        <f t="shared" si="3"/>
        <v>56.8</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ca="1" si="4"/>
        <v>#NAME?</v>
      </c>
      <c r="AN15" s="56" t="e">
        <f t="shared" ca="1" si="5"/>
        <v>#NAME?</v>
      </c>
      <c r="AO15" s="56" t="str">
        <f t="shared" ca="1" si="7"/>
        <v/>
      </c>
    </row>
    <row r="16" spans="1:41" ht="15">
      <c r="A16" s="237" t="s">
        <v>357</v>
      </c>
      <c r="B16" s="59">
        <v>12</v>
      </c>
      <c r="C16" s="126" t="str">
        <f>IFERROR(SISWA!C19,"")</f>
        <v>FALISHA</v>
      </c>
      <c r="D16" s="63">
        <v>88</v>
      </c>
      <c r="E16" s="64">
        <v>75</v>
      </c>
      <c r="F16" s="64">
        <v>78</v>
      </c>
      <c r="G16" s="64">
        <v>89</v>
      </c>
      <c r="H16" s="64">
        <v>89</v>
      </c>
      <c r="I16" s="64"/>
      <c r="J16" s="64"/>
      <c r="K16" s="64"/>
      <c r="L16" s="64"/>
      <c r="M16" s="65"/>
      <c r="N16" s="60">
        <v>88</v>
      </c>
      <c r="O16" s="61">
        <v>25</v>
      </c>
      <c r="P16" s="61">
        <v>84</v>
      </c>
      <c r="Q16" s="61">
        <v>90</v>
      </c>
      <c r="R16" s="61">
        <v>44</v>
      </c>
      <c r="S16" s="61"/>
      <c r="T16" s="61"/>
      <c r="U16" s="61"/>
      <c r="V16" s="61"/>
      <c r="W16" s="62"/>
      <c r="X16" s="60">
        <f t="shared" si="6"/>
        <v>88</v>
      </c>
      <c r="Y16" s="60">
        <f t="shared" si="0"/>
        <v>55</v>
      </c>
      <c r="Z16" s="60">
        <f t="shared" si="0"/>
        <v>80.400000000000006</v>
      </c>
      <c r="AA16" s="60">
        <f t="shared" si="0"/>
        <v>89.4</v>
      </c>
      <c r="AB16" s="60">
        <f t="shared" si="0"/>
        <v>71</v>
      </c>
      <c r="AC16" s="60" t="str">
        <f t="shared" si="0"/>
        <v/>
      </c>
      <c r="AD16" s="60" t="str">
        <f t="shared" si="0"/>
        <v/>
      </c>
      <c r="AE16" s="60" t="str">
        <f t="shared" si="0"/>
        <v/>
      </c>
      <c r="AF16" s="60" t="str">
        <f t="shared" si="0"/>
        <v/>
      </c>
      <c r="AG16" s="155" t="str">
        <f t="shared" si="0"/>
        <v/>
      </c>
      <c r="AH16" s="66">
        <f t="shared" si="1"/>
        <v>76.760000000000005</v>
      </c>
      <c r="AI16" s="56">
        <f t="shared" si="2"/>
        <v>89.4</v>
      </c>
      <c r="AJ16" s="56">
        <f t="shared" si="3"/>
        <v>55</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ca="1" si="4"/>
        <v>#NAME?</v>
      </c>
      <c r="AN16" s="56" t="e">
        <f t="shared" ca="1" si="5"/>
        <v>#NAME?</v>
      </c>
      <c r="AO16" s="56" t="str">
        <f t="shared" ca="1" si="7"/>
        <v/>
      </c>
    </row>
    <row r="17" spans="1:41" ht="15.75">
      <c r="A17" s="239" t="str">
        <f>Mapel!C17</f>
        <v>Bahasa Daerah</v>
      </c>
      <c r="B17" s="59">
        <v>13</v>
      </c>
      <c r="C17" s="126" t="str">
        <f>IFERROR(SISWA!C20,"")</f>
        <v>RAFA</v>
      </c>
      <c r="D17" s="63">
        <v>88</v>
      </c>
      <c r="E17" s="64">
        <v>80</v>
      </c>
      <c r="F17" s="64">
        <v>88</v>
      </c>
      <c r="G17" s="64">
        <v>87</v>
      </c>
      <c r="H17" s="64">
        <v>90</v>
      </c>
      <c r="I17" s="64"/>
      <c r="J17" s="64"/>
      <c r="K17" s="64"/>
      <c r="L17" s="64"/>
      <c r="M17" s="65"/>
      <c r="N17" s="60">
        <v>90</v>
      </c>
      <c r="O17" s="61">
        <v>88</v>
      </c>
      <c r="P17" s="61">
        <v>90</v>
      </c>
      <c r="Q17" s="61">
        <v>71</v>
      </c>
      <c r="R17" s="61">
        <v>56</v>
      </c>
      <c r="S17" s="61"/>
      <c r="T17" s="61"/>
      <c r="U17" s="61"/>
      <c r="V17" s="61"/>
      <c r="W17" s="62"/>
      <c r="X17" s="60">
        <f t="shared" si="6"/>
        <v>88.8</v>
      </c>
      <c r="Y17" s="60">
        <f t="shared" si="0"/>
        <v>83.2</v>
      </c>
      <c r="Z17" s="60">
        <f t="shared" si="0"/>
        <v>88.8</v>
      </c>
      <c r="AA17" s="60">
        <f t="shared" si="0"/>
        <v>80.599999999999994</v>
      </c>
      <c r="AB17" s="60">
        <f t="shared" si="0"/>
        <v>76.400000000000006</v>
      </c>
      <c r="AC17" s="60" t="str">
        <f t="shared" si="0"/>
        <v/>
      </c>
      <c r="AD17" s="60" t="str">
        <f t="shared" si="0"/>
        <v/>
      </c>
      <c r="AE17" s="60" t="str">
        <f t="shared" si="0"/>
        <v/>
      </c>
      <c r="AF17" s="60" t="str">
        <f t="shared" si="0"/>
        <v/>
      </c>
      <c r="AG17" s="155" t="str">
        <f t="shared" si="0"/>
        <v/>
      </c>
      <c r="AH17" s="66">
        <f t="shared" si="1"/>
        <v>83.559999999999988</v>
      </c>
      <c r="AI17" s="56">
        <f t="shared" si="2"/>
        <v>88.8</v>
      </c>
      <c r="AJ17" s="56">
        <f t="shared" si="3"/>
        <v>76.400000000000006</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ca="1" si="4"/>
        <v>#NAME?</v>
      </c>
      <c r="AN17" s="56" t="e">
        <f t="shared" ca="1" si="5"/>
        <v>#NAME?</v>
      </c>
      <c r="AO17" s="56" t="str">
        <f t="shared" ca="1" si="7"/>
        <v/>
      </c>
    </row>
    <row r="18" spans="1:41" ht="15">
      <c r="A18" s="237" t="str">
        <f>Mapel!C18</f>
        <v>Bahasa Mandarin</v>
      </c>
      <c r="B18" s="59">
        <v>14</v>
      </c>
      <c r="C18" s="126" t="str">
        <f>IFERROR(SISWA!C21,"")</f>
        <v>SAFINA</v>
      </c>
      <c r="D18" s="63">
        <v>88</v>
      </c>
      <c r="E18" s="64">
        <v>80</v>
      </c>
      <c r="F18" s="64">
        <v>73</v>
      </c>
      <c r="G18" s="64">
        <v>88</v>
      </c>
      <c r="H18" s="64">
        <v>88</v>
      </c>
      <c r="I18" s="64"/>
      <c r="J18" s="64"/>
      <c r="K18" s="64"/>
      <c r="L18" s="64"/>
      <c r="M18" s="65"/>
      <c r="N18" s="60">
        <v>90</v>
      </c>
      <c r="O18" s="61">
        <v>16</v>
      </c>
      <c r="P18" s="61">
        <v>84</v>
      </c>
      <c r="Q18" s="61">
        <v>71</v>
      </c>
      <c r="R18" s="61">
        <v>78</v>
      </c>
      <c r="S18" s="61"/>
      <c r="T18" s="61"/>
      <c r="U18" s="61"/>
      <c r="V18" s="61"/>
      <c r="W18" s="62"/>
      <c r="X18" s="60">
        <f t="shared" si="6"/>
        <v>88.8</v>
      </c>
      <c r="Y18" s="60">
        <f t="shared" si="0"/>
        <v>54.4</v>
      </c>
      <c r="Z18" s="60">
        <f t="shared" si="0"/>
        <v>77.400000000000006</v>
      </c>
      <c r="AA18" s="60">
        <f t="shared" si="0"/>
        <v>81.2</v>
      </c>
      <c r="AB18" s="60">
        <f t="shared" si="0"/>
        <v>84</v>
      </c>
      <c r="AC18" s="60" t="str">
        <f t="shared" si="0"/>
        <v/>
      </c>
      <c r="AD18" s="60" t="str">
        <f t="shared" si="0"/>
        <v/>
      </c>
      <c r="AE18" s="60" t="str">
        <f t="shared" si="0"/>
        <v/>
      </c>
      <c r="AF18" s="60" t="str">
        <f t="shared" si="0"/>
        <v/>
      </c>
      <c r="AG18" s="155" t="str">
        <f t="shared" si="0"/>
        <v/>
      </c>
      <c r="AH18" s="66">
        <f t="shared" si="1"/>
        <v>77.16</v>
      </c>
      <c r="AI18" s="56">
        <f t="shared" si="2"/>
        <v>88.8</v>
      </c>
      <c r="AJ18" s="56">
        <f t="shared" si="3"/>
        <v>54.4</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ca="1" si="4"/>
        <v>#NAME?</v>
      </c>
      <c r="AN18" s="56" t="e">
        <f t="shared" ca="1" si="5"/>
        <v>#NAME?</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74.571428571428569</v>
      </c>
      <c r="E55" s="74">
        <f t="shared" si="9"/>
        <v>71.785714285714292</v>
      </c>
      <c r="F55" s="74">
        <f t="shared" si="9"/>
        <v>76.285714285714292</v>
      </c>
      <c r="G55" s="74">
        <f t="shared" si="9"/>
        <v>77.5</v>
      </c>
      <c r="H55" s="74">
        <f t="shared" si="9"/>
        <v>78.5</v>
      </c>
      <c r="I55" s="74">
        <f t="shared" si="9"/>
        <v>0</v>
      </c>
      <c r="J55" s="74">
        <f t="shared" si="9"/>
        <v>0</v>
      </c>
      <c r="K55" s="74">
        <f t="shared" si="9"/>
        <v>0</v>
      </c>
      <c r="L55" s="74">
        <f t="shared" si="9"/>
        <v>0</v>
      </c>
      <c r="M55" s="74">
        <f t="shared" si="9"/>
        <v>0</v>
      </c>
      <c r="N55" s="76">
        <f t="shared" si="9"/>
        <v>82.714285714285708</v>
      </c>
      <c r="O55" s="74">
        <f t="shared" si="9"/>
        <v>26</v>
      </c>
      <c r="P55" s="74">
        <f t="shared" si="9"/>
        <v>79</v>
      </c>
      <c r="Q55" s="74">
        <f t="shared" si="9"/>
        <v>61.714285714285715</v>
      </c>
      <c r="R55" s="74">
        <f t="shared" si="9"/>
        <v>52.928571428571431</v>
      </c>
      <c r="S55" s="74">
        <f t="shared" si="9"/>
        <v>0</v>
      </c>
      <c r="T55" s="74">
        <f t="shared" si="9"/>
        <v>0</v>
      </c>
      <c r="U55" s="74">
        <f t="shared" si="9"/>
        <v>0</v>
      </c>
      <c r="V55" s="74">
        <f t="shared" si="9"/>
        <v>0</v>
      </c>
      <c r="W55" s="74">
        <f t="shared" si="9"/>
        <v>0</v>
      </c>
      <c r="X55" s="58">
        <f>IFERROR(AVERAGE(X5:X54),"")</f>
        <v>77.828571428571422</v>
      </c>
      <c r="Y55" s="58">
        <f t="shared" ref="Y55:AG55" si="10">IFERROR(AVERAGE(Y5:Y54),"")</f>
        <v>53.471428571428568</v>
      </c>
      <c r="Z55" s="58">
        <f t="shared" si="10"/>
        <v>77.371428571428581</v>
      </c>
      <c r="AA55" s="58">
        <f t="shared" si="10"/>
        <v>71.185714285714297</v>
      </c>
      <c r="AB55" s="58">
        <f t="shared" si="10"/>
        <v>68.271428571428572</v>
      </c>
      <c r="AC55" s="58" t="str">
        <f t="shared" si="10"/>
        <v/>
      </c>
      <c r="AD55" s="58" t="str">
        <f t="shared" si="10"/>
        <v/>
      </c>
      <c r="AE55" s="58" t="str">
        <f t="shared" si="10"/>
        <v/>
      </c>
      <c r="AF55" s="58" t="str">
        <f t="shared" si="10"/>
        <v/>
      </c>
      <c r="AG55" s="58" t="str">
        <f t="shared" si="10"/>
        <v/>
      </c>
      <c r="AH55" s="66">
        <f>IFERROR(AVERAGE(AH5:AH54),"")</f>
        <v>69.625714285714281</v>
      </c>
    </row>
  </sheetData>
  <mergeCells count="7">
    <mergeCell ref="AH1:AH4"/>
    <mergeCell ref="B55:C55"/>
    <mergeCell ref="B1:B3"/>
    <mergeCell ref="C1:C3"/>
    <mergeCell ref="D1:M2"/>
    <mergeCell ref="N1:W2"/>
    <mergeCell ref="X1:AG2"/>
  </mergeCells>
  <conditionalFormatting sqref="AH1:AH4 D3:AG3 B4:AG4 B1:C1 N1 X1">
    <cfRule type="notContainsBlanks" dxfId="37" priority="7">
      <formula>LEN(TRIM(B1))&gt;0</formula>
    </cfRule>
  </conditionalFormatting>
  <conditionalFormatting sqref="D6:AG54 P5:AG5">
    <cfRule type="cellIs" dxfId="36" priority="5" operator="greaterThanOrEqual">
      <formula>90</formula>
    </cfRule>
  </conditionalFormatting>
  <conditionalFormatting sqref="D5:O5">
    <cfRule type="cellIs" dxfId="35" priority="3" operator="greaterThanOrEqual">
      <formula>90</formula>
    </cfRule>
  </conditionalFormatting>
  <conditionalFormatting sqref="D1">
    <cfRule type="notContainsBlanks" dxfId="34" priority="2">
      <formula>LEN(TRIM(D1))&gt;0</formula>
    </cfRule>
  </conditionalFormatting>
  <conditionalFormatting sqref="C5:C54">
    <cfRule type="cellIs" dxfId="33"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8" location="Mulok2!A1" display="Mulok2!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86BDFB39-75DB-4561-A78B-1F5D44AED3BC}">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1AB080BC-D58C-44EA-8762-85EE9D8664DD}">
            <xm:f>KKTP!$K$3</xm:f>
            <x14:dxf>
              <font>
                <b/>
                <i val="0"/>
                <color rgb="FFFF0000"/>
              </font>
              <fill>
                <patternFill>
                  <bgColor theme="0"/>
                </patternFill>
              </fill>
            </x14:dxf>
          </x14:cfRule>
          <xm:sqref>D5:O5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55"/>
  <sheetViews>
    <sheetView zoomScaleNormal="100" workbookViewId="0">
      <pane xSplit="3" ySplit="4" topLeftCell="D5" activePane="bottomRight" state="frozen"/>
      <selection pane="topRight" activeCell="D1" sqref="D1"/>
      <selection pane="bottomLeft" activeCell="A5" sqref="A5"/>
      <selection pane="bottomRight" activeCell="A17" sqref="A17"/>
    </sheetView>
  </sheetViews>
  <sheetFormatPr defaultColWidth="0" defaultRowHeight="14.25" zeroHeight="1"/>
  <cols>
    <col min="1" max="1" width="30.85546875" style="57" customWidth="1"/>
    <col min="2" max="2" width="5.85546875" style="56" customWidth="1"/>
    <col min="3" max="3" width="31.42578125" style="56" customWidth="1"/>
    <col min="4" max="23" width="4.140625" style="56" customWidth="1"/>
    <col min="24" max="28" width="5.85546875" style="56" customWidth="1"/>
    <col min="29" max="33" width="4.85546875" style="56"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VLOOKUP($B$4,TP_ML2,12,FALSE)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VLOOKUP($B$4,TP_BJW,2,FALSE)</f>
        <v>#NAME?</v>
      </c>
      <c r="Y4" s="197" t="e">
        <f ca="1">VLOOKUP($B$4,TP_BJW,3,FALSE)</f>
        <v>#NAME?</v>
      </c>
      <c r="Z4" s="197" t="e">
        <f ca="1">VLOOKUP($B$4,TP_BJW,4,FALSE)</f>
        <v>#NAME?</v>
      </c>
      <c r="AA4" s="197" t="e">
        <f ca="1">VLOOKUP($B$4,TP_BJW,5,FALSE)</f>
        <v>#NAME?</v>
      </c>
      <c r="AB4" s="197" t="e">
        <f ca="1">VLOOKUP($B$4,TP_BJW,6,FALSE)</f>
        <v>#NAME?</v>
      </c>
      <c r="AC4" s="197" t="e">
        <f ca="1">VLOOKUP($B$4,TP_BJW,7,FALSE)</f>
        <v>#NAME?</v>
      </c>
      <c r="AD4" s="197" t="e">
        <f ca="1">VLOOKUP($B$4,TP_BJW,8,FALSE)</f>
        <v>#NAME?</v>
      </c>
      <c r="AE4" s="197" t="e">
        <f ca="1">VLOOKUP($B$4,TP_BJW,9,FALSE)</f>
        <v>#NAME?</v>
      </c>
      <c r="AF4" s="197" t="e">
        <f ca="1">VLOOKUP($B$4,TP_BJW,10,FALSE)</f>
        <v>#NAME?</v>
      </c>
      <c r="AG4" s="197" t="e">
        <f ca="1">VLOOKUP($B$4,TP_BJW,11,FALSE)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75">
      <c r="A18" s="239"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30" priority="7">
      <formula>LEN(TRIM(B1))&gt;0</formula>
    </cfRule>
  </conditionalFormatting>
  <conditionalFormatting sqref="D6:AG54 P5:AG5">
    <cfRule type="cellIs" dxfId="29" priority="5" operator="greaterThanOrEqual">
      <formula>90</formula>
    </cfRule>
  </conditionalFormatting>
  <conditionalFormatting sqref="D5:O5">
    <cfRule type="cellIs" dxfId="28" priority="3" operator="greaterThanOrEqual">
      <formula>90</formula>
    </cfRule>
  </conditionalFormatting>
  <conditionalFormatting sqref="D1">
    <cfRule type="notContainsBlanks" dxfId="27" priority="2">
      <formula>LEN(TRIM(D1))&gt;0</formula>
    </cfRule>
  </conditionalFormatting>
  <conditionalFormatting sqref="C5:C54">
    <cfRule type="cellIs" dxfId="26"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9" location="Mulok3!A1" display="Mulok3!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DA68F45C-3154-480F-93EC-AA60CC569648}">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6E53E25E-F818-4FDB-89EE-88A6BC943732}">
            <xm:f>KKTP!$K$3</xm:f>
            <x14:dxf>
              <font>
                <b/>
                <i val="0"/>
                <color rgb="FFFF0000"/>
              </font>
              <fill>
                <patternFill>
                  <bgColor theme="0"/>
                </patternFill>
              </fill>
            </x14:dxf>
          </x14:cfRule>
          <xm:sqref>D5:O5</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55"/>
  <sheetViews>
    <sheetView zoomScaleNormal="100" workbookViewId="0">
      <pane xSplit="3" ySplit="4" topLeftCell="D5" activePane="bottomRight" state="frozen"/>
      <selection pane="topRight" activeCell="D1" sqref="D1"/>
      <selection pane="bottomLeft" activeCell="A5" sqref="A5"/>
      <selection pane="bottomRight" activeCell="AI1" sqref="AI1:XFD1048576"/>
    </sheetView>
  </sheetViews>
  <sheetFormatPr defaultColWidth="0" defaultRowHeight="14.25" zeroHeight="1"/>
  <cols>
    <col min="1" max="1" width="30.85546875" style="57" customWidth="1"/>
    <col min="2" max="2" width="5.85546875" style="56" customWidth="1"/>
    <col min="3" max="3" width="31.42578125" style="56" customWidth="1"/>
    <col min="4" max="23" width="4.140625" style="56" customWidth="1"/>
    <col min="24" max="28" width="5.85546875" style="56" customWidth="1"/>
    <col min="29" max="33" width="4.85546875" style="56"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VLOOKUP($B$4,TP_ML3,12,FALSE)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VLOOKUP($B$4,TP_BJW,2,FALSE)</f>
        <v>#NAME?</v>
      </c>
      <c r="Y4" s="197" t="e">
        <f ca="1">VLOOKUP($B$4,TP_BJW,3,FALSE)</f>
        <v>#NAME?</v>
      </c>
      <c r="Z4" s="197" t="e">
        <f ca="1">VLOOKUP($B$4,TP_BJW,4,FALSE)</f>
        <v>#NAME?</v>
      </c>
      <c r="AA4" s="197" t="e">
        <f ca="1">VLOOKUP($B$4,TP_BJW,5,FALSE)</f>
        <v>#NAME?</v>
      </c>
      <c r="AB4" s="197" t="e">
        <f ca="1">VLOOKUP($B$4,TP_BJW,6,FALSE)</f>
        <v>#NAME?</v>
      </c>
      <c r="AC4" s="197" t="e">
        <f ca="1">VLOOKUP($B$4,TP_BJW,7,FALSE)</f>
        <v>#NAME?</v>
      </c>
      <c r="AD4" s="197" t="e">
        <f ca="1">VLOOKUP($B$4,TP_BJW,8,FALSE)</f>
        <v>#NAME?</v>
      </c>
      <c r="AE4" s="197" t="e">
        <f ca="1">VLOOKUP($B$4,TP_BJW,9,FALSE)</f>
        <v>#NAME?</v>
      </c>
      <c r="AF4" s="197" t="e">
        <f ca="1">VLOOKUP($B$4,TP_BJW,10,FALSE)</f>
        <v>#NAME?</v>
      </c>
      <c r="AG4" s="197" t="e">
        <f ca="1">VLOOKUP($B$4,TP_BJW,11,FALSE)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75">
      <c r="A19" s="239"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23" priority="7">
      <formula>LEN(TRIM(B1))&gt;0</formula>
    </cfRule>
  </conditionalFormatting>
  <conditionalFormatting sqref="D6:AG54 P5:AG5">
    <cfRule type="cellIs" dxfId="22" priority="5" operator="greaterThanOrEqual">
      <formula>90</formula>
    </cfRule>
  </conditionalFormatting>
  <conditionalFormatting sqref="D5:O5">
    <cfRule type="cellIs" dxfId="21" priority="3" operator="greaterThanOrEqual">
      <formula>90</formula>
    </cfRule>
  </conditionalFormatting>
  <conditionalFormatting sqref="D1">
    <cfRule type="notContainsBlanks" dxfId="20" priority="2">
      <formula>LEN(TRIM(D1))&gt;0</formula>
    </cfRule>
  </conditionalFormatting>
  <conditionalFormatting sqref="C5:C54">
    <cfRule type="cellIs" dxfId="19"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20" location="Mulok4!A1" display="Mulok4!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F9A57750-F7AE-419F-863A-02752D84F44E}">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7019FE10-7D9B-4C9E-89D9-DBB89DED6666}">
            <xm:f>KKTP!$K$3</xm:f>
            <x14:dxf>
              <font>
                <b/>
                <i val="0"/>
                <color rgb="FFFF0000"/>
              </font>
              <fill>
                <patternFill>
                  <bgColor theme="0"/>
                </patternFill>
              </fill>
            </x14:dxf>
          </x14:cfRule>
          <xm:sqref>D5:O5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55"/>
  <sheetViews>
    <sheetView zoomScaleNormal="100" workbookViewId="0">
      <pane xSplit="3" ySplit="4" topLeftCell="D5" activePane="bottomRight" state="frozen"/>
      <selection pane="topRight" activeCell="D1" sqref="D1"/>
      <selection pane="bottomLeft" activeCell="A5" sqref="A5"/>
      <selection pane="bottomRight" activeCell="AI1" sqref="AI1:XFD1048576"/>
    </sheetView>
  </sheetViews>
  <sheetFormatPr defaultColWidth="0" defaultRowHeight="14.25" zeroHeight="1"/>
  <cols>
    <col min="1" max="1" width="30.85546875" style="57" customWidth="1"/>
    <col min="2" max="2" width="5.85546875" style="56" customWidth="1"/>
    <col min="3" max="3" width="31.42578125" style="56" customWidth="1"/>
    <col min="4" max="23" width="4.140625" style="56" customWidth="1"/>
    <col min="24" max="28" width="5.85546875" style="56" customWidth="1"/>
    <col min="29" max="33" width="4.85546875" style="56"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VLOOKUP($B$4,TP_ML4,12,FALSE)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VLOOKUP($B$4,TP_BJW,2,FALSE)</f>
        <v>#NAME?</v>
      </c>
      <c r="Y4" s="197" t="e">
        <f ca="1">VLOOKUP($B$4,TP_BJW,3,FALSE)</f>
        <v>#NAME?</v>
      </c>
      <c r="Z4" s="197" t="e">
        <f ca="1">VLOOKUP($B$4,TP_BJW,4,FALSE)</f>
        <v>#NAME?</v>
      </c>
      <c r="AA4" s="197" t="e">
        <f ca="1">VLOOKUP($B$4,TP_BJW,5,FALSE)</f>
        <v>#NAME?</v>
      </c>
      <c r="AB4" s="197" t="e">
        <f ca="1">VLOOKUP($B$4,TP_BJW,6,FALSE)</f>
        <v>#NAME?</v>
      </c>
      <c r="AC4" s="197" t="e">
        <f ca="1">VLOOKUP($B$4,TP_BJW,7,FALSE)</f>
        <v>#NAME?</v>
      </c>
      <c r="AD4" s="197" t="e">
        <f ca="1">VLOOKUP($B$4,TP_BJW,8,FALSE)</f>
        <v>#NAME?</v>
      </c>
      <c r="AE4" s="197" t="e">
        <f ca="1">VLOOKUP($B$4,TP_BJW,9,FALSE)</f>
        <v>#NAME?</v>
      </c>
      <c r="AF4" s="197" t="e">
        <f ca="1">VLOOKUP($B$4,TP_BJW,10,FALSE)</f>
        <v>#NAME?</v>
      </c>
      <c r="AG4" s="197" t="e">
        <f ca="1">VLOOKUP($B$4,TP_BJW,11,FALSE)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75">
      <c r="A20" s="239"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
      <c r="A21" s="237"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16" priority="7">
      <formula>LEN(TRIM(B1))&gt;0</formula>
    </cfRule>
  </conditionalFormatting>
  <conditionalFormatting sqref="D6:AG54 P5:AG5">
    <cfRule type="cellIs" dxfId="15" priority="5" operator="greaterThanOrEqual">
      <formula>90</formula>
    </cfRule>
  </conditionalFormatting>
  <conditionalFormatting sqref="D5:O5">
    <cfRule type="cellIs" dxfId="14" priority="3" operator="greaterThanOrEqual">
      <formula>90</formula>
    </cfRule>
  </conditionalFormatting>
  <conditionalFormatting sqref="D1">
    <cfRule type="notContainsBlanks" dxfId="13" priority="2">
      <formula>LEN(TRIM(D1))&gt;0</formula>
    </cfRule>
  </conditionalFormatting>
  <conditionalFormatting sqref="C5:C54">
    <cfRule type="cellIs" dxfId="12"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1" location="Mulok5!A1" display="Mulok5!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B8CFEDFE-A922-47FB-A6BA-B6EE2E2C3132}">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07BE782C-88BC-48AF-AC82-784B5DC63635}">
            <xm:f>KKTP!$K$3</xm:f>
            <x14:dxf>
              <font>
                <b/>
                <i val="0"/>
                <color rgb="FFFF0000"/>
              </font>
              <fill>
                <patternFill>
                  <bgColor theme="0"/>
                </patternFill>
              </fill>
            </x14:dxf>
          </x14:cfRule>
          <xm:sqref>D5:O5</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55"/>
  <sheetViews>
    <sheetView zoomScaleNormal="100" workbookViewId="0">
      <pane xSplit="3" ySplit="4" topLeftCell="D5" activePane="bottomRight" state="frozen"/>
      <selection pane="topRight" activeCell="D1" sqref="D1"/>
      <selection pane="bottomLeft" activeCell="A5" sqref="A5"/>
      <selection pane="bottomRight" activeCell="AI1" sqref="AI1:XFD1048576"/>
    </sheetView>
  </sheetViews>
  <sheetFormatPr defaultColWidth="0" defaultRowHeight="14.25" zeroHeight="1"/>
  <cols>
    <col min="1" max="1" width="30.85546875" style="57" customWidth="1"/>
    <col min="2" max="2" width="5.85546875" style="56" customWidth="1"/>
    <col min="3" max="3" width="31.42578125" style="56" customWidth="1"/>
    <col min="4" max="23" width="4.140625" style="56" customWidth="1"/>
    <col min="24" max="28" width="5.85546875" style="56" customWidth="1"/>
    <col min="29" max="33" width="4.85546875" style="56" customWidth="1"/>
    <col min="34" max="34" width="11.5703125" style="56" customWidth="1"/>
    <col min="35" max="36" width="8.85546875" style="56" hidden="1" customWidth="1"/>
    <col min="37" max="38" width="14.42578125" style="56" hidden="1" customWidth="1"/>
    <col min="39" max="39" width="13.7109375" style="56" hidden="1" customWidth="1"/>
    <col min="40" max="40" width="14.5703125" style="56" hidden="1" customWidth="1"/>
    <col min="41" max="41" width="53.5703125" style="56" hidden="1" customWidth="1"/>
    <col min="42" max="16384" width="8.85546875" style="56" hidden="1"/>
  </cols>
  <sheetData>
    <row r="1" spans="1:41" ht="31.7" customHeight="1" thickBot="1">
      <c r="B1" s="551" t="s">
        <v>43</v>
      </c>
      <c r="C1" s="551" t="s">
        <v>56</v>
      </c>
      <c r="D1" s="559" t="s">
        <v>900</v>
      </c>
      <c r="E1" s="559"/>
      <c r="F1" s="559"/>
      <c r="G1" s="559"/>
      <c r="H1" s="559"/>
      <c r="I1" s="559"/>
      <c r="J1" s="559"/>
      <c r="K1" s="559"/>
      <c r="L1" s="559"/>
      <c r="M1" s="559"/>
      <c r="N1" s="552" t="s">
        <v>136</v>
      </c>
      <c r="O1" s="552"/>
      <c r="P1" s="552"/>
      <c r="Q1" s="552"/>
      <c r="R1" s="552"/>
      <c r="S1" s="552"/>
      <c r="T1" s="552"/>
      <c r="U1" s="552"/>
      <c r="V1" s="552"/>
      <c r="W1" s="552"/>
      <c r="X1" s="548" t="s">
        <v>80</v>
      </c>
      <c r="Y1" s="548"/>
      <c r="Z1" s="548"/>
      <c r="AA1" s="548"/>
      <c r="AB1" s="548"/>
      <c r="AC1" s="548"/>
      <c r="AD1" s="548"/>
      <c r="AE1" s="548"/>
      <c r="AF1" s="548"/>
      <c r="AG1" s="548"/>
      <c r="AH1" s="548" t="s">
        <v>57</v>
      </c>
    </row>
    <row r="2" spans="1:41" ht="61.7" customHeight="1" thickBot="1">
      <c r="B2" s="551"/>
      <c r="C2" s="551"/>
      <c r="D2" s="559"/>
      <c r="E2" s="559"/>
      <c r="F2" s="559"/>
      <c r="G2" s="559"/>
      <c r="H2" s="559"/>
      <c r="I2" s="559"/>
      <c r="J2" s="559"/>
      <c r="K2" s="559"/>
      <c r="L2" s="559"/>
      <c r="M2" s="559"/>
      <c r="N2" s="552"/>
      <c r="O2" s="552"/>
      <c r="P2" s="552"/>
      <c r="Q2" s="552"/>
      <c r="R2" s="552"/>
      <c r="S2" s="552"/>
      <c r="T2" s="552"/>
      <c r="U2" s="552"/>
      <c r="V2" s="552"/>
      <c r="W2" s="552"/>
      <c r="X2" s="548"/>
      <c r="Y2" s="548"/>
      <c r="Z2" s="548"/>
      <c r="AA2" s="548"/>
      <c r="AB2" s="548"/>
      <c r="AC2" s="548"/>
      <c r="AD2" s="548"/>
      <c r="AE2" s="548"/>
      <c r="AF2" s="548"/>
      <c r="AG2" s="548"/>
      <c r="AH2" s="548"/>
    </row>
    <row r="3" spans="1:41" ht="23.25" thickBot="1">
      <c r="B3" s="551"/>
      <c r="C3" s="551"/>
      <c r="D3" s="197" t="s">
        <v>216</v>
      </c>
      <c r="E3" s="197" t="s">
        <v>217</v>
      </c>
      <c r="F3" s="197" t="s">
        <v>218</v>
      </c>
      <c r="G3" s="197" t="s">
        <v>219</v>
      </c>
      <c r="H3" s="197" t="s">
        <v>220</v>
      </c>
      <c r="I3" s="197" t="s">
        <v>221</v>
      </c>
      <c r="J3" s="197" t="s">
        <v>222</v>
      </c>
      <c r="K3" s="197" t="s">
        <v>223</v>
      </c>
      <c r="L3" s="197" t="s">
        <v>224</v>
      </c>
      <c r="M3" s="197" t="s">
        <v>225</v>
      </c>
      <c r="N3" s="197" t="s">
        <v>216</v>
      </c>
      <c r="O3" s="197" t="s">
        <v>217</v>
      </c>
      <c r="P3" s="197" t="s">
        <v>218</v>
      </c>
      <c r="Q3" s="197" t="s">
        <v>219</v>
      </c>
      <c r="R3" s="197" t="s">
        <v>220</v>
      </c>
      <c r="S3" s="197" t="s">
        <v>221</v>
      </c>
      <c r="T3" s="197" t="s">
        <v>222</v>
      </c>
      <c r="U3" s="197" t="s">
        <v>223</v>
      </c>
      <c r="V3" s="197" t="s">
        <v>224</v>
      </c>
      <c r="W3" s="197" t="s">
        <v>225</v>
      </c>
      <c r="X3" s="197" t="s">
        <v>216</v>
      </c>
      <c r="Y3" s="197" t="s">
        <v>217</v>
      </c>
      <c r="Z3" s="197" t="s">
        <v>218</v>
      </c>
      <c r="AA3" s="197" t="s">
        <v>219</v>
      </c>
      <c r="AB3" s="197" t="s">
        <v>220</v>
      </c>
      <c r="AC3" s="197" t="s">
        <v>221</v>
      </c>
      <c r="AD3" s="197" t="s">
        <v>222</v>
      </c>
      <c r="AE3" s="197" t="s">
        <v>223</v>
      </c>
      <c r="AF3" s="197" t="s">
        <v>224</v>
      </c>
      <c r="AG3" s="197" t="s">
        <v>225</v>
      </c>
      <c r="AH3" s="548"/>
    </row>
    <row r="4" spans="1:41" ht="15.75" hidden="1" thickBot="1">
      <c r="A4" s="187" t="e">
        <f ca="1">VLOOKUP($B$4,TP_ML5,12,FALSE)</f>
        <v>#NAME?</v>
      </c>
      <c r="B4" s="198" t="e">
        <f ca="1">'Sekolah ID'!I20</f>
        <v>#NAME?</v>
      </c>
      <c r="C4" s="198"/>
      <c r="D4" s="197"/>
      <c r="E4" s="197"/>
      <c r="F4" s="197"/>
      <c r="G4" s="197"/>
      <c r="H4" s="197"/>
      <c r="I4" s="197"/>
      <c r="J4" s="197"/>
      <c r="K4" s="197"/>
      <c r="L4" s="197"/>
      <c r="M4" s="197"/>
      <c r="N4" s="197"/>
      <c r="O4" s="197"/>
      <c r="P4" s="197"/>
      <c r="Q4" s="197"/>
      <c r="R4" s="197"/>
      <c r="S4" s="197"/>
      <c r="T4" s="197"/>
      <c r="U4" s="197"/>
      <c r="V4" s="197"/>
      <c r="W4" s="197"/>
      <c r="X4" s="197" t="e">
        <f ca="1">VLOOKUP($B$4,TP_BJW,2,FALSE)</f>
        <v>#NAME?</v>
      </c>
      <c r="Y4" s="197" t="e">
        <f ca="1">VLOOKUP($B$4,TP_BJW,3,FALSE)</f>
        <v>#NAME?</v>
      </c>
      <c r="Z4" s="197" t="e">
        <f ca="1">VLOOKUP($B$4,TP_BJW,4,FALSE)</f>
        <v>#NAME?</v>
      </c>
      <c r="AA4" s="197" t="e">
        <f ca="1">VLOOKUP($B$4,TP_BJW,5,FALSE)</f>
        <v>#NAME?</v>
      </c>
      <c r="AB4" s="197" t="e">
        <f ca="1">VLOOKUP($B$4,TP_BJW,6,FALSE)</f>
        <v>#NAME?</v>
      </c>
      <c r="AC4" s="197" t="e">
        <f ca="1">VLOOKUP($B$4,TP_BJW,7,FALSE)</f>
        <v>#NAME?</v>
      </c>
      <c r="AD4" s="197" t="e">
        <f ca="1">VLOOKUP($B$4,TP_BJW,8,FALSE)</f>
        <v>#NAME?</v>
      </c>
      <c r="AE4" s="197" t="e">
        <f ca="1">VLOOKUP($B$4,TP_BJW,9,FALSE)</f>
        <v>#NAME?</v>
      </c>
      <c r="AF4" s="197" t="e">
        <f ca="1">VLOOKUP($B$4,TP_BJW,10,FALSE)</f>
        <v>#NAME?</v>
      </c>
      <c r="AG4" s="197" t="e">
        <f ca="1">VLOOKUP($B$4,TP_BJW,11,FALSE)</f>
        <v>#NAME?</v>
      </c>
      <c r="AH4" s="548"/>
      <c r="AI4" s="56" t="s">
        <v>230</v>
      </c>
      <c r="AJ4" s="56" t="s">
        <v>231</v>
      </c>
      <c r="AK4" s="56" t="s">
        <v>234</v>
      </c>
      <c r="AL4" s="56" t="s">
        <v>235</v>
      </c>
      <c r="AM4" s="56" t="s">
        <v>232</v>
      </c>
      <c r="AN4" s="56" t="s">
        <v>233</v>
      </c>
      <c r="AO4" s="56" t="s">
        <v>236</v>
      </c>
    </row>
    <row r="5" spans="1:41" ht="15">
      <c r="B5" s="188">
        <v>1</v>
      </c>
      <c r="C5" s="126" t="str">
        <f>IFERROR(SISWA!C8,"")</f>
        <v>AFIF</v>
      </c>
      <c r="D5" s="189"/>
      <c r="E5" s="190"/>
      <c r="F5" s="190"/>
      <c r="G5" s="190"/>
      <c r="H5" s="190"/>
      <c r="I5" s="190"/>
      <c r="J5" s="190"/>
      <c r="K5" s="190"/>
      <c r="L5" s="190"/>
      <c r="M5" s="191"/>
      <c r="N5" s="192"/>
      <c r="O5" s="193"/>
      <c r="P5" s="193"/>
      <c r="Q5" s="193"/>
      <c r="R5" s="193"/>
      <c r="S5" s="193"/>
      <c r="T5" s="193"/>
      <c r="U5" s="193"/>
      <c r="V5" s="193"/>
      <c r="W5" s="194"/>
      <c r="X5" s="192" t="str">
        <f>IFERROR(AVERAGE(D5)*60%+(N5*40%),"")</f>
        <v/>
      </c>
      <c r="Y5" s="192" t="str">
        <f t="shared" ref="Y5:AG20" si="0">IFERROR(AVERAGE(E5)*60%+(O5*40%),"")</f>
        <v/>
      </c>
      <c r="Z5" s="192" t="str">
        <f t="shared" si="0"/>
        <v/>
      </c>
      <c r="AA5" s="192" t="str">
        <f t="shared" si="0"/>
        <v/>
      </c>
      <c r="AB5" s="192" t="str">
        <f t="shared" si="0"/>
        <v/>
      </c>
      <c r="AC5" s="192" t="str">
        <f t="shared" si="0"/>
        <v/>
      </c>
      <c r="AD5" s="192" t="str">
        <f t="shared" si="0"/>
        <v/>
      </c>
      <c r="AE5" s="192" t="str">
        <f t="shared" si="0"/>
        <v/>
      </c>
      <c r="AF5" s="192" t="str">
        <f t="shared" si="0"/>
        <v/>
      </c>
      <c r="AG5" s="195" t="str">
        <f t="shared" si="0"/>
        <v/>
      </c>
      <c r="AH5" s="196" t="str">
        <f t="shared" ref="AH5:AH54" si="1">IFERROR(AVERAGE(X5:AG5),"")</f>
        <v/>
      </c>
      <c r="AI5" s="56">
        <f t="shared" ref="AI5:AI54" si="2">MAX(X5:AG5)</f>
        <v>0</v>
      </c>
      <c r="AJ5" s="56">
        <f t="shared" ref="AJ5:AJ54" si="3">MIN(X5:AG5)</f>
        <v>0</v>
      </c>
      <c r="AK5" s="56" t="e" cm="1">
        <f t="array" aca="1" ref="AK5" ca="1">_xlfn.IFS(AI5&lt;KKTP!$K$3,"perlu bimbingan dalam ",AI5&lt;=KKTP!$L$3,"baik dalam ",AI5&gt;KKTP!$L$3,"sangat baik dalam ")</f>
        <v>#NAME?</v>
      </c>
      <c r="AL5" s="56" t="e" cm="1">
        <f t="array" aca="1" ref="AL5" ca="1">_xlfn.IFS(AJ5&lt;KKTP!$K$3,"perlu bimbingan dalam ",AJ5&lt;=KKTP!$L$3,"baik dalam ",AJ5&gt;KKTP!$L$3,"sangat baik dalam ")</f>
        <v>#NAME?</v>
      </c>
      <c r="AM5" s="56" t="e">
        <f t="shared" ref="AM5:AM54" si="4">INDEX($X$4:$AG$4, MATCH(AI5, X5:AG5, 0))</f>
        <v>#N/A</v>
      </c>
      <c r="AN5" s="56" t="e">
        <f t="shared" ref="AN5:AN54" si="5">INDEX($X$4:$AG$4, MATCH(AJ5, X5:AG5, 0))</f>
        <v>#N/A</v>
      </c>
      <c r="AO5" s="56" t="str">
        <f ca="1">IFERROR(CONCATENATE("Ananda ",C5," ",AK5,AM5," serta ",AL5,AN5),"")</f>
        <v/>
      </c>
    </row>
    <row r="6" spans="1:41" ht="15">
      <c r="A6" s="237" t="s">
        <v>354</v>
      </c>
      <c r="B6" s="59">
        <v>2</v>
      </c>
      <c r="C6" s="126" t="str">
        <f>IFERROR(SISWA!C9,"")</f>
        <v>BIMA</v>
      </c>
      <c r="D6" s="63"/>
      <c r="E6" s="64"/>
      <c r="F6" s="64"/>
      <c r="G6" s="64"/>
      <c r="H6" s="64"/>
      <c r="I6" s="64"/>
      <c r="J6" s="64"/>
      <c r="K6" s="64"/>
      <c r="L6" s="64"/>
      <c r="M6" s="65"/>
      <c r="N6" s="60"/>
      <c r="O6" s="61"/>
      <c r="P6" s="61"/>
      <c r="Q6" s="61"/>
      <c r="R6" s="61"/>
      <c r="S6" s="61"/>
      <c r="T6" s="61"/>
      <c r="U6" s="61"/>
      <c r="V6" s="61"/>
      <c r="W6" s="62"/>
      <c r="X6" s="60" t="str">
        <f t="shared" ref="X6:AG44" si="6">IFERROR(AVERAGE(D6)*60%+(N6*40%),"")</f>
        <v/>
      </c>
      <c r="Y6" s="60" t="str">
        <f t="shared" si="0"/>
        <v/>
      </c>
      <c r="Z6" s="60" t="str">
        <f t="shared" si="0"/>
        <v/>
      </c>
      <c r="AA6" s="60" t="str">
        <f t="shared" si="0"/>
        <v/>
      </c>
      <c r="AB6" s="60" t="str">
        <f t="shared" si="0"/>
        <v/>
      </c>
      <c r="AC6" s="60" t="str">
        <f t="shared" si="0"/>
        <v/>
      </c>
      <c r="AD6" s="60" t="str">
        <f t="shared" si="0"/>
        <v/>
      </c>
      <c r="AE6" s="60" t="str">
        <f t="shared" si="0"/>
        <v/>
      </c>
      <c r="AF6" s="60" t="str">
        <f t="shared" si="0"/>
        <v/>
      </c>
      <c r="AG6" s="155" t="str">
        <f t="shared" si="0"/>
        <v/>
      </c>
      <c r="AH6" s="66" t="str">
        <f t="shared" si="1"/>
        <v/>
      </c>
      <c r="AI6" s="56">
        <f t="shared" si="2"/>
        <v>0</v>
      </c>
      <c r="AJ6" s="56">
        <f t="shared" si="3"/>
        <v>0</v>
      </c>
      <c r="AK6" s="56" t="e" cm="1">
        <f t="array" aca="1" ref="AK6" ca="1">_xlfn.IFS(AI6&lt;KKTP!$K$3,"perlu bimbingan dalam ",AI6&lt;=KKTP!$L$3,"baik dalam ",AI6&gt;KKTP!$L$3,"sangat baik dalam ")</f>
        <v>#NAME?</v>
      </c>
      <c r="AL6" s="56" t="e" cm="1">
        <f t="array" aca="1" ref="AL6" ca="1">_xlfn.IFS(AJ6&lt;KKTP!$K$3,"perlu bimbingan dalam ",AJ6&lt;=KKTP!$L$3,"baik dalam ",AJ6&gt;KKTP!$L$3,"sangat baik dalam ")</f>
        <v>#NAME?</v>
      </c>
      <c r="AM6" s="56" t="e">
        <f t="shared" si="4"/>
        <v>#N/A</v>
      </c>
      <c r="AN6" s="56" t="e">
        <f t="shared" si="5"/>
        <v>#N/A</v>
      </c>
      <c r="AO6" s="56" t="str">
        <f t="shared" ref="AO6:AO54" ca="1" si="7">IFERROR(CONCATENATE("Ananda ",C6," ",AK6,AM6," serta ",AL6,AN6),"")</f>
        <v/>
      </c>
    </row>
    <row r="7" spans="1:41" ht="15">
      <c r="A7" s="237" t="s">
        <v>91</v>
      </c>
      <c r="B7" s="59">
        <v>3</v>
      </c>
      <c r="C7" s="126" t="str">
        <f>IFERROR(SISWA!C10,"")</f>
        <v>ALMIRA</v>
      </c>
      <c r="D7" s="63"/>
      <c r="E7" s="64"/>
      <c r="F7" s="64"/>
      <c r="G7" s="64"/>
      <c r="H7" s="64"/>
      <c r="I7" s="64"/>
      <c r="J7" s="64"/>
      <c r="K7" s="64"/>
      <c r="L7" s="64"/>
      <c r="M7" s="65"/>
      <c r="N7" s="60"/>
      <c r="O7" s="61"/>
      <c r="P7" s="61"/>
      <c r="Q7" s="61"/>
      <c r="R7" s="61"/>
      <c r="S7" s="61"/>
      <c r="T7" s="61"/>
      <c r="U7" s="61"/>
      <c r="V7" s="61"/>
      <c r="W7" s="62"/>
      <c r="X7" s="60" t="str">
        <f t="shared" si="6"/>
        <v/>
      </c>
      <c r="Y7" s="60" t="str">
        <f t="shared" si="0"/>
        <v/>
      </c>
      <c r="Z7" s="60" t="str">
        <f t="shared" si="0"/>
        <v/>
      </c>
      <c r="AA7" s="60" t="str">
        <f t="shared" si="0"/>
        <v/>
      </c>
      <c r="AB7" s="60" t="str">
        <f t="shared" si="0"/>
        <v/>
      </c>
      <c r="AC7" s="60" t="str">
        <f t="shared" si="0"/>
        <v/>
      </c>
      <c r="AD7" s="60" t="str">
        <f t="shared" si="0"/>
        <v/>
      </c>
      <c r="AE7" s="60" t="str">
        <f t="shared" si="0"/>
        <v/>
      </c>
      <c r="AF7" s="60" t="str">
        <f t="shared" si="0"/>
        <v/>
      </c>
      <c r="AG7" s="155" t="str">
        <f t="shared" si="0"/>
        <v/>
      </c>
      <c r="AH7" s="66" t="str">
        <f t="shared" si="1"/>
        <v/>
      </c>
      <c r="AI7" s="56">
        <f t="shared" si="2"/>
        <v>0</v>
      </c>
      <c r="AJ7" s="56">
        <f t="shared" si="3"/>
        <v>0</v>
      </c>
      <c r="AK7" s="56" t="e" cm="1">
        <f t="array" aca="1" ref="AK7" ca="1">_xlfn.IFS(AI7&lt;KKTP!$K$3,"perlu bimbingan dalam ",AI7&lt;=KKTP!$L$3,"baik dalam ",AI7&gt;KKTP!$L$3,"sangat baik dalam ")</f>
        <v>#NAME?</v>
      </c>
      <c r="AL7" s="56" t="e" cm="1">
        <f t="array" aca="1" ref="AL7" ca="1">_xlfn.IFS(AJ7&lt;KKTP!$K$3,"perlu bimbingan dalam ",AJ7&lt;=KKTP!$L$3,"baik dalam ",AJ7&gt;KKTP!$L$3,"sangat baik dalam ")</f>
        <v>#NAME?</v>
      </c>
      <c r="AM7" s="56" t="e">
        <f t="shared" si="4"/>
        <v>#N/A</v>
      </c>
      <c r="AN7" s="56" t="e">
        <f t="shared" si="5"/>
        <v>#N/A</v>
      </c>
      <c r="AO7" s="56" t="str">
        <f t="shared" ca="1" si="7"/>
        <v/>
      </c>
    </row>
    <row r="8" spans="1:41" ht="15">
      <c r="A8" s="237" t="s">
        <v>92</v>
      </c>
      <c r="B8" s="59">
        <v>4</v>
      </c>
      <c r="C8" s="126" t="str">
        <f>IFERROR(SISWA!C11,"")</f>
        <v>KEYLA</v>
      </c>
      <c r="D8" s="63"/>
      <c r="E8" s="64"/>
      <c r="F8" s="64"/>
      <c r="G8" s="64"/>
      <c r="H8" s="64"/>
      <c r="I8" s="64"/>
      <c r="J8" s="64"/>
      <c r="K8" s="64"/>
      <c r="L8" s="64"/>
      <c r="M8" s="65"/>
      <c r="N8" s="60"/>
      <c r="O8" s="61"/>
      <c r="P8" s="61"/>
      <c r="Q8" s="61"/>
      <c r="R8" s="61"/>
      <c r="S8" s="61"/>
      <c r="T8" s="61"/>
      <c r="U8" s="61"/>
      <c r="V8" s="61"/>
      <c r="W8" s="62"/>
      <c r="X8" s="60" t="str">
        <f t="shared" si="6"/>
        <v/>
      </c>
      <c r="Y8" s="60" t="str">
        <f t="shared" si="0"/>
        <v/>
      </c>
      <c r="Z8" s="60" t="str">
        <f t="shared" si="0"/>
        <v/>
      </c>
      <c r="AA8" s="60" t="str">
        <f t="shared" si="0"/>
        <v/>
      </c>
      <c r="AB8" s="60" t="str">
        <f t="shared" si="0"/>
        <v/>
      </c>
      <c r="AC8" s="60" t="str">
        <f t="shared" si="0"/>
        <v/>
      </c>
      <c r="AD8" s="60" t="str">
        <f t="shared" si="0"/>
        <v/>
      </c>
      <c r="AE8" s="60" t="str">
        <f t="shared" si="0"/>
        <v/>
      </c>
      <c r="AF8" s="60" t="str">
        <f t="shared" si="0"/>
        <v/>
      </c>
      <c r="AG8" s="155" t="str">
        <f t="shared" si="0"/>
        <v/>
      </c>
      <c r="AH8" s="66" t="str">
        <f t="shared" si="1"/>
        <v/>
      </c>
      <c r="AI8" s="56">
        <f t="shared" si="2"/>
        <v>0</v>
      </c>
      <c r="AJ8" s="56">
        <f t="shared" si="3"/>
        <v>0</v>
      </c>
      <c r="AK8" s="56" t="e" cm="1">
        <f t="array" aca="1" ref="AK8" ca="1">_xlfn.IFS(AI8&lt;KKTP!$K$3,"perlu bimbingan dalam ",AI8&lt;=KKTP!$L$3,"baik dalam ",AI8&gt;KKTP!$L$3,"sangat baik dalam ")</f>
        <v>#NAME?</v>
      </c>
      <c r="AL8" s="56" t="e" cm="1">
        <f t="array" aca="1" ref="AL8" ca="1">_xlfn.IFS(AJ8&lt;KKTP!$K$3,"perlu bimbingan dalam ",AJ8&lt;=KKTP!$L$3,"baik dalam ",AJ8&gt;KKTP!$L$3,"sangat baik dalam ")</f>
        <v>#NAME?</v>
      </c>
      <c r="AM8" s="56" t="e">
        <f t="shared" si="4"/>
        <v>#N/A</v>
      </c>
      <c r="AN8" s="56" t="e">
        <f t="shared" si="5"/>
        <v>#N/A</v>
      </c>
      <c r="AO8" s="56" t="str">
        <f t="shared" ca="1" si="7"/>
        <v/>
      </c>
    </row>
    <row r="9" spans="1:41" ht="15">
      <c r="A9" s="237" t="s">
        <v>93</v>
      </c>
      <c r="B9" s="59">
        <v>5</v>
      </c>
      <c r="C9" s="126" t="str">
        <f>IFERROR(SISWA!C12,"")</f>
        <v>AQILA</v>
      </c>
      <c r="D9" s="63"/>
      <c r="E9" s="64"/>
      <c r="F9" s="64"/>
      <c r="G9" s="64"/>
      <c r="H9" s="64"/>
      <c r="I9" s="64"/>
      <c r="J9" s="64"/>
      <c r="K9" s="64"/>
      <c r="L9" s="64"/>
      <c r="M9" s="65"/>
      <c r="N9" s="60"/>
      <c r="O9" s="61"/>
      <c r="P9" s="61"/>
      <c r="Q9" s="61"/>
      <c r="R9" s="61"/>
      <c r="S9" s="61"/>
      <c r="T9" s="61"/>
      <c r="U9" s="61"/>
      <c r="V9" s="61"/>
      <c r="W9" s="62"/>
      <c r="X9" s="60" t="str">
        <f t="shared" si="6"/>
        <v/>
      </c>
      <c r="Y9" s="60" t="str">
        <f t="shared" si="0"/>
        <v/>
      </c>
      <c r="Z9" s="60" t="str">
        <f t="shared" si="0"/>
        <v/>
      </c>
      <c r="AA9" s="60" t="str">
        <f t="shared" si="0"/>
        <v/>
      </c>
      <c r="AB9" s="60" t="str">
        <f t="shared" si="0"/>
        <v/>
      </c>
      <c r="AC9" s="60" t="str">
        <f t="shared" si="0"/>
        <v/>
      </c>
      <c r="AD9" s="60" t="str">
        <f t="shared" si="0"/>
        <v/>
      </c>
      <c r="AE9" s="60" t="str">
        <f t="shared" si="0"/>
        <v/>
      </c>
      <c r="AF9" s="60" t="str">
        <f t="shared" si="0"/>
        <v/>
      </c>
      <c r="AG9" s="155" t="str">
        <f t="shared" si="0"/>
        <v/>
      </c>
      <c r="AH9" s="66" t="str">
        <f t="shared" si="1"/>
        <v/>
      </c>
      <c r="AI9" s="56">
        <f t="shared" si="2"/>
        <v>0</v>
      </c>
      <c r="AJ9" s="56">
        <f t="shared" si="3"/>
        <v>0</v>
      </c>
      <c r="AK9" s="56" t="e" cm="1">
        <f t="array" aca="1" ref="AK9" ca="1">_xlfn.IFS(AI9&lt;KKTP!$K$3,"perlu bimbingan dalam ",AI9&lt;=KKTP!$L$3,"baik dalam ",AI9&gt;KKTP!$L$3,"sangat baik dalam ")</f>
        <v>#NAME?</v>
      </c>
      <c r="AL9" s="56" t="e" cm="1">
        <f t="array" aca="1" ref="AL9" ca="1">_xlfn.IFS(AJ9&lt;KKTP!$K$3,"perlu bimbingan dalam ",AJ9&lt;=KKTP!$L$3,"baik dalam ",AJ9&gt;KKTP!$L$3,"sangat baik dalam ")</f>
        <v>#NAME?</v>
      </c>
      <c r="AM9" s="56" t="e">
        <f t="shared" si="4"/>
        <v>#N/A</v>
      </c>
      <c r="AN9" s="56" t="e">
        <f t="shared" si="5"/>
        <v>#N/A</v>
      </c>
      <c r="AO9" s="56" t="str">
        <f t="shared" ca="1" si="7"/>
        <v/>
      </c>
    </row>
    <row r="10" spans="1:41" ht="15">
      <c r="A10" s="237" t="s">
        <v>355</v>
      </c>
      <c r="B10" s="59">
        <v>6</v>
      </c>
      <c r="C10" s="126" t="str">
        <f>IFERROR(SISWA!C13,"")</f>
        <v>ARISTA</v>
      </c>
      <c r="D10" s="63"/>
      <c r="E10" s="64"/>
      <c r="F10" s="64"/>
      <c r="G10" s="64"/>
      <c r="H10" s="64"/>
      <c r="I10" s="64"/>
      <c r="J10" s="64"/>
      <c r="K10" s="64"/>
      <c r="L10" s="64"/>
      <c r="M10" s="65"/>
      <c r="N10" s="60"/>
      <c r="O10" s="61"/>
      <c r="P10" s="61"/>
      <c r="Q10" s="61"/>
      <c r="R10" s="61"/>
      <c r="S10" s="61"/>
      <c r="T10" s="61"/>
      <c r="U10" s="61"/>
      <c r="V10" s="61"/>
      <c r="W10" s="62"/>
      <c r="X10" s="60" t="str">
        <f t="shared" si="6"/>
        <v/>
      </c>
      <c r="Y10" s="60" t="str">
        <f t="shared" si="0"/>
        <v/>
      </c>
      <c r="Z10" s="60" t="str">
        <f t="shared" si="0"/>
        <v/>
      </c>
      <c r="AA10" s="60" t="str">
        <f t="shared" si="0"/>
        <v/>
      </c>
      <c r="AB10" s="60" t="str">
        <f t="shared" si="0"/>
        <v/>
      </c>
      <c r="AC10" s="60" t="str">
        <f t="shared" si="0"/>
        <v/>
      </c>
      <c r="AD10" s="60" t="str">
        <f t="shared" si="0"/>
        <v/>
      </c>
      <c r="AE10" s="60" t="str">
        <f t="shared" si="0"/>
        <v/>
      </c>
      <c r="AF10" s="60" t="str">
        <f t="shared" si="0"/>
        <v/>
      </c>
      <c r="AG10" s="155" t="str">
        <f t="shared" si="0"/>
        <v/>
      </c>
      <c r="AH10" s="66" t="str">
        <f t="shared" si="1"/>
        <v/>
      </c>
      <c r="AI10" s="56">
        <f t="shared" si="2"/>
        <v>0</v>
      </c>
      <c r="AJ10" s="56">
        <f t="shared" si="3"/>
        <v>0</v>
      </c>
      <c r="AK10" s="56" t="e" cm="1">
        <f t="array" aca="1" ref="AK10" ca="1">_xlfn.IFS(AI10&lt;KKTP!$K$3,"perlu bimbingan dalam ",AI10&lt;=KKTP!$L$3,"baik dalam ",AI10&gt;KKTP!$L$3,"sangat baik dalam ")</f>
        <v>#NAME?</v>
      </c>
      <c r="AL10" s="56" t="e" cm="1">
        <f t="array" aca="1" ref="AL10" ca="1">_xlfn.IFS(AJ10&lt;KKTP!$K$3,"perlu bimbingan dalam ",AJ10&lt;=KKTP!$L$3,"baik dalam ",AJ10&gt;KKTP!$L$3,"sangat baik dalam ")</f>
        <v>#NAME?</v>
      </c>
      <c r="AM10" s="56" t="e">
        <f t="shared" si="4"/>
        <v>#N/A</v>
      </c>
      <c r="AN10" s="56" t="e">
        <f t="shared" si="5"/>
        <v>#N/A</v>
      </c>
      <c r="AO10" s="56" t="str">
        <f t="shared" ca="1" si="7"/>
        <v/>
      </c>
    </row>
    <row r="11" spans="1:41" ht="15">
      <c r="A11" s="237" t="s">
        <v>95</v>
      </c>
      <c r="B11" s="59">
        <v>7</v>
      </c>
      <c r="C11" s="126" t="str">
        <f>IFERROR(SISWA!C14,"")</f>
        <v>DANIEL</v>
      </c>
      <c r="D11" s="63"/>
      <c r="E11" s="64"/>
      <c r="F11" s="64"/>
      <c r="G11" s="64"/>
      <c r="H11" s="64"/>
      <c r="I11" s="64"/>
      <c r="J11" s="64"/>
      <c r="K11" s="64"/>
      <c r="L11" s="64"/>
      <c r="M11" s="65"/>
      <c r="N11" s="60"/>
      <c r="O11" s="61"/>
      <c r="P11" s="61"/>
      <c r="Q11" s="61"/>
      <c r="R11" s="61"/>
      <c r="S11" s="61"/>
      <c r="T11" s="61"/>
      <c r="U11" s="61"/>
      <c r="V11" s="61"/>
      <c r="W11" s="62"/>
      <c r="X11" s="60" t="str">
        <f t="shared" si="6"/>
        <v/>
      </c>
      <c r="Y11" s="60" t="str">
        <f t="shared" si="0"/>
        <v/>
      </c>
      <c r="Z11" s="60" t="str">
        <f t="shared" si="0"/>
        <v/>
      </c>
      <c r="AA11" s="60" t="str">
        <f t="shared" si="0"/>
        <v/>
      </c>
      <c r="AB11" s="60" t="str">
        <f t="shared" si="0"/>
        <v/>
      </c>
      <c r="AC11" s="60" t="str">
        <f t="shared" si="0"/>
        <v/>
      </c>
      <c r="AD11" s="60" t="str">
        <f t="shared" si="0"/>
        <v/>
      </c>
      <c r="AE11" s="60" t="str">
        <f t="shared" si="0"/>
        <v/>
      </c>
      <c r="AF11" s="60" t="str">
        <f t="shared" si="0"/>
        <v/>
      </c>
      <c r="AG11" s="155" t="str">
        <f t="shared" si="0"/>
        <v/>
      </c>
      <c r="AH11" s="66" t="str">
        <f t="shared" si="1"/>
        <v/>
      </c>
      <c r="AI11" s="56">
        <f t="shared" si="2"/>
        <v>0</v>
      </c>
      <c r="AJ11" s="56">
        <f t="shared" si="3"/>
        <v>0</v>
      </c>
      <c r="AK11" s="56" t="e" cm="1">
        <f t="array" aca="1" ref="AK11" ca="1">_xlfn.IFS(AI11&lt;KKTP!$K$3,"perlu bimbingan dalam ",AI11&lt;=KKTP!$L$3,"baik dalam ",AI11&gt;KKTP!$L$3,"sangat baik dalam ")</f>
        <v>#NAME?</v>
      </c>
      <c r="AL11" s="56" t="e" cm="1">
        <f t="array" aca="1" ref="AL11" ca="1">_xlfn.IFS(AJ11&lt;KKTP!$K$3,"perlu bimbingan dalam ",AJ11&lt;=KKTP!$L$3,"baik dalam ",AJ11&gt;KKTP!$L$3,"sangat baik dalam ")</f>
        <v>#NAME?</v>
      </c>
      <c r="AM11" s="56" t="e">
        <f t="shared" si="4"/>
        <v>#N/A</v>
      </c>
      <c r="AN11" s="56" t="e">
        <f t="shared" si="5"/>
        <v>#N/A</v>
      </c>
      <c r="AO11" s="56" t="str">
        <f t="shared" ca="1" si="7"/>
        <v/>
      </c>
    </row>
    <row r="12" spans="1:41" ht="15">
      <c r="A12" s="237" t="s">
        <v>96</v>
      </c>
      <c r="B12" s="59">
        <v>8</v>
      </c>
      <c r="C12" s="126" t="str">
        <f>IFERROR(SISWA!C15,"")</f>
        <v>FATHAN</v>
      </c>
      <c r="D12" s="63"/>
      <c r="E12" s="64"/>
      <c r="F12" s="64"/>
      <c r="G12" s="64"/>
      <c r="H12" s="64"/>
      <c r="I12" s="64"/>
      <c r="J12" s="64"/>
      <c r="K12" s="64"/>
      <c r="L12" s="64"/>
      <c r="M12" s="65"/>
      <c r="N12" s="60"/>
      <c r="O12" s="61"/>
      <c r="P12" s="61"/>
      <c r="Q12" s="61"/>
      <c r="R12" s="61"/>
      <c r="S12" s="61"/>
      <c r="T12" s="61"/>
      <c r="U12" s="61"/>
      <c r="V12" s="61"/>
      <c r="W12" s="62"/>
      <c r="X12" s="60" t="str">
        <f t="shared" si="6"/>
        <v/>
      </c>
      <c r="Y12" s="60" t="str">
        <f t="shared" si="0"/>
        <v/>
      </c>
      <c r="Z12" s="60" t="str">
        <f t="shared" si="0"/>
        <v/>
      </c>
      <c r="AA12" s="60" t="str">
        <f t="shared" si="0"/>
        <v/>
      </c>
      <c r="AB12" s="60" t="str">
        <f t="shared" si="0"/>
        <v/>
      </c>
      <c r="AC12" s="60" t="str">
        <f t="shared" si="0"/>
        <v/>
      </c>
      <c r="AD12" s="60" t="str">
        <f t="shared" si="0"/>
        <v/>
      </c>
      <c r="AE12" s="60" t="str">
        <f t="shared" si="0"/>
        <v/>
      </c>
      <c r="AF12" s="60" t="str">
        <f t="shared" si="0"/>
        <v/>
      </c>
      <c r="AG12" s="155" t="str">
        <f t="shared" si="0"/>
        <v/>
      </c>
      <c r="AH12" s="66" t="str">
        <f t="shared" si="1"/>
        <v/>
      </c>
      <c r="AI12" s="56">
        <f t="shared" si="2"/>
        <v>0</v>
      </c>
      <c r="AJ12" s="56">
        <f t="shared" si="3"/>
        <v>0</v>
      </c>
      <c r="AK12" s="56" t="e" cm="1">
        <f t="array" aca="1" ref="AK12" ca="1">_xlfn.IFS(AI12&lt;KKTP!$K$3,"perlu bimbingan dalam ",AI12&lt;=KKTP!$L$3,"baik dalam ",AI12&gt;KKTP!$L$3,"sangat baik dalam ")</f>
        <v>#NAME?</v>
      </c>
      <c r="AL12" s="56" t="e" cm="1">
        <f t="array" aca="1" ref="AL12" ca="1">_xlfn.IFS(AJ12&lt;KKTP!$K$3,"perlu bimbingan dalam ",AJ12&lt;=KKTP!$L$3,"baik dalam ",AJ12&gt;KKTP!$L$3,"sangat baik dalam ")</f>
        <v>#NAME?</v>
      </c>
      <c r="AM12" s="56" t="e">
        <f t="shared" si="4"/>
        <v>#N/A</v>
      </c>
      <c r="AN12" s="56" t="e">
        <f t="shared" si="5"/>
        <v>#N/A</v>
      </c>
      <c r="AO12" s="56" t="str">
        <f t="shared" ca="1" si="7"/>
        <v/>
      </c>
    </row>
    <row r="13" spans="1:41" ht="15">
      <c r="A13" s="237" t="s">
        <v>97</v>
      </c>
      <c r="B13" s="59">
        <v>9</v>
      </c>
      <c r="C13" s="126" t="str">
        <f>IFERROR(SISWA!C16,"")</f>
        <v>KHANSA</v>
      </c>
      <c r="D13" s="63"/>
      <c r="E13" s="64"/>
      <c r="F13" s="64"/>
      <c r="G13" s="64"/>
      <c r="H13" s="64"/>
      <c r="I13" s="64"/>
      <c r="J13" s="64"/>
      <c r="K13" s="64"/>
      <c r="L13" s="64"/>
      <c r="M13" s="65"/>
      <c r="N13" s="60"/>
      <c r="O13" s="61"/>
      <c r="P13" s="61"/>
      <c r="Q13" s="61"/>
      <c r="R13" s="61"/>
      <c r="S13" s="61"/>
      <c r="T13" s="61"/>
      <c r="U13" s="61"/>
      <c r="V13" s="61"/>
      <c r="W13" s="62"/>
      <c r="X13" s="60" t="str">
        <f t="shared" si="6"/>
        <v/>
      </c>
      <c r="Y13" s="60" t="str">
        <f t="shared" si="0"/>
        <v/>
      </c>
      <c r="Z13" s="60" t="str">
        <f t="shared" si="0"/>
        <v/>
      </c>
      <c r="AA13" s="60" t="str">
        <f t="shared" si="0"/>
        <v/>
      </c>
      <c r="AB13" s="60" t="str">
        <f t="shared" si="0"/>
        <v/>
      </c>
      <c r="AC13" s="60" t="str">
        <f t="shared" si="0"/>
        <v/>
      </c>
      <c r="AD13" s="60" t="str">
        <f t="shared" si="0"/>
        <v/>
      </c>
      <c r="AE13" s="60" t="str">
        <f t="shared" si="0"/>
        <v/>
      </c>
      <c r="AF13" s="60" t="str">
        <f t="shared" si="0"/>
        <v/>
      </c>
      <c r="AG13" s="155" t="str">
        <f t="shared" si="0"/>
        <v/>
      </c>
      <c r="AH13" s="66" t="str">
        <f t="shared" si="1"/>
        <v/>
      </c>
      <c r="AI13" s="56">
        <f t="shared" si="2"/>
        <v>0</v>
      </c>
      <c r="AJ13" s="56">
        <f t="shared" si="3"/>
        <v>0</v>
      </c>
      <c r="AK13" s="56" t="e" cm="1">
        <f t="array" aca="1" ref="AK13" ca="1">_xlfn.IFS(AI13&lt;KKTP!$K$3,"perlu bimbingan dalam ",AI13&lt;=KKTP!$L$3,"baik dalam ",AI13&gt;KKTP!$L$3,"sangat baik dalam ")</f>
        <v>#NAME?</v>
      </c>
      <c r="AL13" s="56" t="e" cm="1">
        <f t="array" aca="1" ref="AL13" ca="1">_xlfn.IFS(AJ13&lt;KKTP!$K$3,"perlu bimbingan dalam ",AJ13&lt;=KKTP!$L$3,"baik dalam ",AJ13&gt;KKTP!$L$3,"sangat baik dalam ")</f>
        <v>#NAME?</v>
      </c>
      <c r="AM13" s="56" t="e">
        <f t="shared" si="4"/>
        <v>#N/A</v>
      </c>
      <c r="AN13" s="56" t="e">
        <f t="shared" si="5"/>
        <v>#N/A</v>
      </c>
      <c r="AO13" s="56" t="str">
        <f t="shared" ca="1" si="7"/>
        <v/>
      </c>
    </row>
    <row r="14" spans="1:41" ht="15">
      <c r="A14" s="237" t="s">
        <v>356</v>
      </c>
      <c r="B14" s="59">
        <v>10</v>
      </c>
      <c r="C14" s="126" t="str">
        <f>IFERROR(SISWA!C17,"")</f>
        <v>ARKA</v>
      </c>
      <c r="D14" s="63"/>
      <c r="E14" s="64"/>
      <c r="F14" s="64"/>
      <c r="G14" s="64"/>
      <c r="H14" s="64"/>
      <c r="I14" s="64"/>
      <c r="J14" s="64"/>
      <c r="K14" s="64"/>
      <c r="L14" s="64"/>
      <c r="M14" s="65"/>
      <c r="N14" s="60"/>
      <c r="O14" s="61"/>
      <c r="P14" s="61"/>
      <c r="Q14" s="61"/>
      <c r="R14" s="61"/>
      <c r="S14" s="61"/>
      <c r="T14" s="61"/>
      <c r="U14" s="61"/>
      <c r="V14" s="61"/>
      <c r="W14" s="62"/>
      <c r="X14" s="60" t="str">
        <f t="shared" si="6"/>
        <v/>
      </c>
      <c r="Y14" s="60" t="str">
        <f t="shared" si="0"/>
        <v/>
      </c>
      <c r="Z14" s="60" t="str">
        <f t="shared" si="0"/>
        <v/>
      </c>
      <c r="AA14" s="60" t="str">
        <f t="shared" si="0"/>
        <v/>
      </c>
      <c r="AB14" s="60" t="str">
        <f t="shared" si="0"/>
        <v/>
      </c>
      <c r="AC14" s="60" t="str">
        <f t="shared" si="0"/>
        <v/>
      </c>
      <c r="AD14" s="60" t="str">
        <f t="shared" si="0"/>
        <v/>
      </c>
      <c r="AE14" s="60" t="str">
        <f t="shared" si="0"/>
        <v/>
      </c>
      <c r="AF14" s="60" t="str">
        <f t="shared" si="0"/>
        <v/>
      </c>
      <c r="AG14" s="155" t="str">
        <f t="shared" si="0"/>
        <v/>
      </c>
      <c r="AH14" s="66" t="str">
        <f t="shared" si="1"/>
        <v/>
      </c>
      <c r="AI14" s="56">
        <f t="shared" si="2"/>
        <v>0</v>
      </c>
      <c r="AJ14" s="56">
        <f t="shared" si="3"/>
        <v>0</v>
      </c>
      <c r="AK14" s="56" t="e" cm="1">
        <f t="array" aca="1" ref="AK14" ca="1">_xlfn.IFS(AI14&lt;KKTP!$K$3,"perlu bimbingan dalam ",AI14&lt;=KKTP!$L$3,"baik dalam ",AI14&gt;KKTP!$L$3,"sangat baik dalam ")</f>
        <v>#NAME?</v>
      </c>
      <c r="AL14" s="56" t="e" cm="1">
        <f t="array" aca="1" ref="AL14" ca="1">_xlfn.IFS(AJ14&lt;KKTP!$K$3,"perlu bimbingan dalam ",AJ14&lt;=KKTP!$L$3,"baik dalam ",AJ14&gt;KKTP!$L$3,"sangat baik dalam ")</f>
        <v>#NAME?</v>
      </c>
      <c r="AM14" s="56" t="e">
        <f t="shared" si="4"/>
        <v>#N/A</v>
      </c>
      <c r="AN14" s="56" t="e">
        <f t="shared" si="5"/>
        <v>#N/A</v>
      </c>
      <c r="AO14" s="56" t="str">
        <f t="shared" ca="1" si="7"/>
        <v/>
      </c>
    </row>
    <row r="15" spans="1:41" ht="15">
      <c r="A15" s="237" t="s">
        <v>98</v>
      </c>
      <c r="B15" s="59">
        <v>11</v>
      </c>
      <c r="C15" s="126" t="str">
        <f>IFERROR(SISWA!C18,"")</f>
        <v>SABIL</v>
      </c>
      <c r="D15" s="63"/>
      <c r="E15" s="64"/>
      <c r="F15" s="64"/>
      <c r="G15" s="64"/>
      <c r="H15" s="64"/>
      <c r="I15" s="64"/>
      <c r="J15" s="64"/>
      <c r="K15" s="64"/>
      <c r="L15" s="64"/>
      <c r="M15" s="65"/>
      <c r="N15" s="60"/>
      <c r="O15" s="61"/>
      <c r="P15" s="61"/>
      <c r="Q15" s="61"/>
      <c r="R15" s="61"/>
      <c r="S15" s="61"/>
      <c r="T15" s="61"/>
      <c r="U15" s="61"/>
      <c r="V15" s="61"/>
      <c r="W15" s="62"/>
      <c r="X15" s="60" t="str">
        <f t="shared" si="6"/>
        <v/>
      </c>
      <c r="Y15" s="60" t="str">
        <f t="shared" si="0"/>
        <v/>
      </c>
      <c r="Z15" s="60" t="str">
        <f t="shared" si="0"/>
        <v/>
      </c>
      <c r="AA15" s="60" t="str">
        <f t="shared" si="0"/>
        <v/>
      </c>
      <c r="AB15" s="60" t="str">
        <f t="shared" si="0"/>
        <v/>
      </c>
      <c r="AC15" s="60" t="str">
        <f t="shared" si="0"/>
        <v/>
      </c>
      <c r="AD15" s="60" t="str">
        <f t="shared" si="0"/>
        <v/>
      </c>
      <c r="AE15" s="60" t="str">
        <f t="shared" si="0"/>
        <v/>
      </c>
      <c r="AF15" s="60" t="str">
        <f t="shared" si="0"/>
        <v/>
      </c>
      <c r="AG15" s="155" t="str">
        <f t="shared" si="0"/>
        <v/>
      </c>
      <c r="AH15" s="66" t="str">
        <f t="shared" si="1"/>
        <v/>
      </c>
      <c r="AI15" s="56">
        <f t="shared" si="2"/>
        <v>0</v>
      </c>
      <c r="AJ15" s="56">
        <f t="shared" si="3"/>
        <v>0</v>
      </c>
      <c r="AK15" s="56" t="e" cm="1">
        <f t="array" aca="1" ref="AK15" ca="1">_xlfn.IFS(AI15&lt;KKTP!$K$3,"perlu bimbingan dalam ",AI15&lt;=KKTP!$L$3,"baik dalam ",AI15&gt;KKTP!$L$3,"sangat baik dalam ")</f>
        <v>#NAME?</v>
      </c>
      <c r="AL15" s="56" t="e" cm="1">
        <f t="array" aca="1" ref="AL15" ca="1">_xlfn.IFS(AJ15&lt;KKTP!$K$3,"perlu bimbingan dalam ",AJ15&lt;=KKTP!$L$3,"baik dalam ",AJ15&gt;KKTP!$L$3,"sangat baik dalam ")</f>
        <v>#NAME?</v>
      </c>
      <c r="AM15" s="56" t="e">
        <f t="shared" si="4"/>
        <v>#N/A</v>
      </c>
      <c r="AN15" s="56" t="e">
        <f t="shared" si="5"/>
        <v>#N/A</v>
      </c>
      <c r="AO15" s="56" t="str">
        <f t="shared" ca="1" si="7"/>
        <v/>
      </c>
    </row>
    <row r="16" spans="1:41" ht="15">
      <c r="A16" s="237" t="s">
        <v>357</v>
      </c>
      <c r="B16" s="59">
        <v>12</v>
      </c>
      <c r="C16" s="126" t="str">
        <f>IFERROR(SISWA!C19,"")</f>
        <v>FALISHA</v>
      </c>
      <c r="D16" s="63"/>
      <c r="E16" s="64"/>
      <c r="F16" s="64"/>
      <c r="G16" s="64"/>
      <c r="H16" s="64"/>
      <c r="I16" s="64"/>
      <c r="J16" s="64"/>
      <c r="K16" s="64"/>
      <c r="L16" s="64"/>
      <c r="M16" s="65"/>
      <c r="N16" s="60"/>
      <c r="O16" s="61"/>
      <c r="P16" s="61"/>
      <c r="Q16" s="61"/>
      <c r="R16" s="61"/>
      <c r="S16" s="61"/>
      <c r="T16" s="61"/>
      <c r="U16" s="61"/>
      <c r="V16" s="61"/>
      <c r="W16" s="62"/>
      <c r="X16" s="60" t="str">
        <f t="shared" si="6"/>
        <v/>
      </c>
      <c r="Y16" s="60" t="str">
        <f t="shared" si="0"/>
        <v/>
      </c>
      <c r="Z16" s="60" t="str">
        <f t="shared" si="0"/>
        <v/>
      </c>
      <c r="AA16" s="60" t="str">
        <f t="shared" si="0"/>
        <v/>
      </c>
      <c r="AB16" s="60" t="str">
        <f t="shared" si="0"/>
        <v/>
      </c>
      <c r="AC16" s="60" t="str">
        <f t="shared" si="0"/>
        <v/>
      </c>
      <c r="AD16" s="60" t="str">
        <f t="shared" si="0"/>
        <v/>
      </c>
      <c r="AE16" s="60" t="str">
        <f t="shared" si="0"/>
        <v/>
      </c>
      <c r="AF16" s="60" t="str">
        <f t="shared" si="0"/>
        <v/>
      </c>
      <c r="AG16" s="155" t="str">
        <f t="shared" si="0"/>
        <v/>
      </c>
      <c r="AH16" s="66" t="str">
        <f t="shared" si="1"/>
        <v/>
      </c>
      <c r="AI16" s="56">
        <f t="shared" si="2"/>
        <v>0</v>
      </c>
      <c r="AJ16" s="56">
        <f t="shared" si="3"/>
        <v>0</v>
      </c>
      <c r="AK16" s="56" t="e" cm="1">
        <f t="array" aca="1" ref="AK16" ca="1">_xlfn.IFS(AI16&lt;KKTP!$K$3,"perlu bimbingan dalam ",AI16&lt;=KKTP!$L$3,"baik dalam ",AI16&gt;KKTP!$L$3,"sangat baik dalam ")</f>
        <v>#NAME?</v>
      </c>
      <c r="AL16" s="56" t="e" cm="1">
        <f t="array" aca="1" ref="AL16" ca="1">_xlfn.IFS(AJ16&lt;KKTP!$K$3,"perlu bimbingan dalam ",AJ16&lt;=KKTP!$L$3,"baik dalam ",AJ16&gt;KKTP!$L$3,"sangat baik dalam ")</f>
        <v>#NAME?</v>
      </c>
      <c r="AM16" s="56" t="e">
        <f t="shared" si="4"/>
        <v>#N/A</v>
      </c>
      <c r="AN16" s="56" t="e">
        <f t="shared" si="5"/>
        <v>#N/A</v>
      </c>
      <c r="AO16" s="56" t="str">
        <f t="shared" ca="1" si="7"/>
        <v/>
      </c>
    </row>
    <row r="17" spans="1:41" ht="15">
      <c r="A17" s="237" t="str">
        <f>Mapel!C17</f>
        <v>Bahasa Daerah</v>
      </c>
      <c r="B17" s="59">
        <v>13</v>
      </c>
      <c r="C17" s="126" t="str">
        <f>IFERROR(SISWA!C20,"")</f>
        <v>RAFA</v>
      </c>
      <c r="D17" s="63"/>
      <c r="E17" s="64"/>
      <c r="F17" s="64"/>
      <c r="G17" s="64"/>
      <c r="H17" s="64"/>
      <c r="I17" s="64"/>
      <c r="J17" s="64"/>
      <c r="K17" s="64"/>
      <c r="L17" s="64"/>
      <c r="M17" s="65"/>
      <c r="N17" s="60"/>
      <c r="O17" s="61"/>
      <c r="P17" s="61"/>
      <c r="Q17" s="61"/>
      <c r="R17" s="61"/>
      <c r="S17" s="61"/>
      <c r="T17" s="61"/>
      <c r="U17" s="61"/>
      <c r="V17" s="61"/>
      <c r="W17" s="62"/>
      <c r="X17" s="60" t="str">
        <f t="shared" si="6"/>
        <v/>
      </c>
      <c r="Y17" s="60" t="str">
        <f t="shared" si="0"/>
        <v/>
      </c>
      <c r="Z17" s="60" t="str">
        <f t="shared" si="0"/>
        <v/>
      </c>
      <c r="AA17" s="60" t="str">
        <f t="shared" si="0"/>
        <v/>
      </c>
      <c r="AB17" s="60" t="str">
        <f t="shared" si="0"/>
        <v/>
      </c>
      <c r="AC17" s="60" t="str">
        <f t="shared" si="0"/>
        <v/>
      </c>
      <c r="AD17" s="60" t="str">
        <f t="shared" si="0"/>
        <v/>
      </c>
      <c r="AE17" s="60" t="str">
        <f t="shared" si="0"/>
        <v/>
      </c>
      <c r="AF17" s="60" t="str">
        <f t="shared" si="0"/>
        <v/>
      </c>
      <c r="AG17" s="155" t="str">
        <f t="shared" si="0"/>
        <v/>
      </c>
      <c r="AH17" s="66" t="str">
        <f t="shared" si="1"/>
        <v/>
      </c>
      <c r="AI17" s="56">
        <f t="shared" si="2"/>
        <v>0</v>
      </c>
      <c r="AJ17" s="56">
        <f t="shared" si="3"/>
        <v>0</v>
      </c>
      <c r="AK17" s="56" t="e" cm="1">
        <f t="array" aca="1" ref="AK17" ca="1">_xlfn.IFS(AI17&lt;KKTP!$K$3,"perlu bimbingan dalam ",AI17&lt;=KKTP!$L$3,"baik dalam ",AI17&gt;KKTP!$L$3,"sangat baik dalam ")</f>
        <v>#NAME?</v>
      </c>
      <c r="AL17" s="56" t="e" cm="1">
        <f t="array" aca="1" ref="AL17" ca="1">_xlfn.IFS(AJ17&lt;KKTP!$K$3,"perlu bimbingan dalam ",AJ17&lt;=KKTP!$L$3,"baik dalam ",AJ17&gt;KKTP!$L$3,"sangat baik dalam ")</f>
        <v>#NAME?</v>
      </c>
      <c r="AM17" s="56" t="e">
        <f t="shared" si="4"/>
        <v>#N/A</v>
      </c>
      <c r="AN17" s="56" t="e">
        <f t="shared" si="5"/>
        <v>#N/A</v>
      </c>
      <c r="AO17" s="56" t="str">
        <f t="shared" ca="1" si="7"/>
        <v/>
      </c>
    </row>
    <row r="18" spans="1:41" ht="15">
      <c r="A18" s="237" t="str">
        <f>Mapel!C18</f>
        <v>Bahasa Mandarin</v>
      </c>
      <c r="B18" s="59">
        <v>14</v>
      </c>
      <c r="C18" s="126" t="str">
        <f>IFERROR(SISWA!C21,"")</f>
        <v>SAFINA</v>
      </c>
      <c r="D18" s="63"/>
      <c r="E18" s="64"/>
      <c r="F18" s="64"/>
      <c r="G18" s="64"/>
      <c r="H18" s="64"/>
      <c r="I18" s="64"/>
      <c r="J18" s="64"/>
      <c r="K18" s="64"/>
      <c r="L18" s="64"/>
      <c r="M18" s="65"/>
      <c r="N18" s="60"/>
      <c r="O18" s="61"/>
      <c r="P18" s="61"/>
      <c r="Q18" s="61"/>
      <c r="R18" s="61"/>
      <c r="S18" s="61"/>
      <c r="T18" s="61"/>
      <c r="U18" s="61"/>
      <c r="V18" s="61"/>
      <c r="W18" s="62"/>
      <c r="X18" s="60" t="str">
        <f t="shared" si="6"/>
        <v/>
      </c>
      <c r="Y18" s="60" t="str">
        <f t="shared" si="0"/>
        <v/>
      </c>
      <c r="Z18" s="60" t="str">
        <f t="shared" si="0"/>
        <v/>
      </c>
      <c r="AA18" s="60" t="str">
        <f t="shared" si="0"/>
        <v/>
      </c>
      <c r="AB18" s="60" t="str">
        <f t="shared" si="0"/>
        <v/>
      </c>
      <c r="AC18" s="60" t="str">
        <f t="shared" si="0"/>
        <v/>
      </c>
      <c r="AD18" s="60" t="str">
        <f t="shared" si="0"/>
        <v/>
      </c>
      <c r="AE18" s="60" t="str">
        <f t="shared" si="0"/>
        <v/>
      </c>
      <c r="AF18" s="60" t="str">
        <f t="shared" si="0"/>
        <v/>
      </c>
      <c r="AG18" s="155" t="str">
        <f t="shared" si="0"/>
        <v/>
      </c>
      <c r="AH18" s="66" t="str">
        <f t="shared" si="1"/>
        <v/>
      </c>
      <c r="AI18" s="56">
        <f t="shared" si="2"/>
        <v>0</v>
      </c>
      <c r="AJ18" s="56">
        <f t="shared" si="3"/>
        <v>0</v>
      </c>
      <c r="AK18" s="56" t="e" cm="1">
        <f t="array" aca="1" ref="AK18" ca="1">_xlfn.IFS(AI18&lt;KKTP!$K$3,"perlu bimbingan dalam ",AI18&lt;=KKTP!$L$3,"baik dalam ",AI18&gt;KKTP!$L$3,"sangat baik dalam ")</f>
        <v>#NAME?</v>
      </c>
      <c r="AL18" s="56" t="e" cm="1">
        <f t="array" aca="1" ref="AL18" ca="1">_xlfn.IFS(AJ18&lt;KKTP!$K$3,"perlu bimbingan dalam ",AJ18&lt;=KKTP!$L$3,"baik dalam ",AJ18&gt;KKTP!$L$3,"sangat baik dalam ")</f>
        <v>#NAME?</v>
      </c>
      <c r="AM18" s="56" t="e">
        <f t="shared" si="4"/>
        <v>#N/A</v>
      </c>
      <c r="AN18" s="56" t="e">
        <f t="shared" si="5"/>
        <v>#N/A</v>
      </c>
      <c r="AO18" s="56" t="str">
        <f t="shared" ca="1" si="7"/>
        <v/>
      </c>
    </row>
    <row r="19" spans="1:41" ht="15">
      <c r="A19" s="237" t="str">
        <f>Mapel!C19</f>
        <v>Mulok 3</v>
      </c>
      <c r="B19" s="59">
        <v>15</v>
      </c>
      <c r="C19" s="126">
        <f>IFERROR(SISWA!C22,"")</f>
        <v>0</v>
      </c>
      <c r="D19" s="63"/>
      <c r="E19" s="64"/>
      <c r="F19" s="64"/>
      <c r="G19" s="64"/>
      <c r="H19" s="64"/>
      <c r="I19" s="64"/>
      <c r="J19" s="64"/>
      <c r="K19" s="64"/>
      <c r="L19" s="64"/>
      <c r="M19" s="65"/>
      <c r="N19" s="60"/>
      <c r="O19" s="61"/>
      <c r="P19" s="61"/>
      <c r="Q19" s="61"/>
      <c r="R19" s="61"/>
      <c r="S19" s="61"/>
      <c r="T19" s="61"/>
      <c r="U19" s="61"/>
      <c r="V19" s="61"/>
      <c r="W19" s="62"/>
      <c r="X19" s="60" t="str">
        <f t="shared" si="6"/>
        <v/>
      </c>
      <c r="Y19" s="60" t="str">
        <f t="shared" si="0"/>
        <v/>
      </c>
      <c r="Z19" s="60" t="str">
        <f t="shared" si="0"/>
        <v/>
      </c>
      <c r="AA19" s="60" t="str">
        <f t="shared" si="0"/>
        <v/>
      </c>
      <c r="AB19" s="60" t="str">
        <f t="shared" si="0"/>
        <v/>
      </c>
      <c r="AC19" s="60" t="str">
        <f t="shared" si="0"/>
        <v/>
      </c>
      <c r="AD19" s="60" t="str">
        <f t="shared" si="0"/>
        <v/>
      </c>
      <c r="AE19" s="60" t="str">
        <f t="shared" si="0"/>
        <v/>
      </c>
      <c r="AF19" s="60" t="str">
        <f t="shared" si="0"/>
        <v/>
      </c>
      <c r="AG19" s="155" t="str">
        <f t="shared" si="0"/>
        <v/>
      </c>
      <c r="AH19" s="66" t="str">
        <f t="shared" si="1"/>
        <v/>
      </c>
      <c r="AI19" s="56">
        <f t="shared" si="2"/>
        <v>0</v>
      </c>
      <c r="AJ19" s="56">
        <f t="shared" si="3"/>
        <v>0</v>
      </c>
      <c r="AK19" s="56" t="e" cm="1">
        <f t="array" aca="1" ref="AK19" ca="1">_xlfn.IFS(AI19&lt;KKTP!$K$3,"perlu bimbingan dalam ",AI19&lt;=KKTP!$L$3,"baik dalam ",AI19&gt;KKTP!$L$3,"sangat baik dalam ")</f>
        <v>#NAME?</v>
      </c>
      <c r="AL19" s="56" t="e" cm="1">
        <f t="array" aca="1" ref="AL19" ca="1">_xlfn.IFS(AJ19&lt;KKTP!$K$3,"perlu bimbingan dalam ",AJ19&lt;=KKTP!$L$3,"baik dalam ",AJ19&gt;KKTP!$L$3,"sangat baik dalam ")</f>
        <v>#NAME?</v>
      </c>
      <c r="AM19" s="56" t="e">
        <f t="shared" si="4"/>
        <v>#N/A</v>
      </c>
      <c r="AN19" s="56" t="e">
        <f t="shared" si="5"/>
        <v>#N/A</v>
      </c>
      <c r="AO19" s="56" t="str">
        <f t="shared" ca="1" si="7"/>
        <v/>
      </c>
    </row>
    <row r="20" spans="1:41" ht="15">
      <c r="A20" s="237" t="str">
        <f>Mapel!C20</f>
        <v>Mulok 4</v>
      </c>
      <c r="B20" s="59">
        <v>16</v>
      </c>
      <c r="C20" s="126">
        <f>IFERROR(SISWA!C23,"")</f>
        <v>0</v>
      </c>
      <c r="D20" s="63"/>
      <c r="E20" s="64"/>
      <c r="F20" s="64"/>
      <c r="G20" s="64"/>
      <c r="H20" s="64"/>
      <c r="I20" s="64"/>
      <c r="J20" s="64"/>
      <c r="K20" s="64"/>
      <c r="L20" s="64"/>
      <c r="M20" s="65"/>
      <c r="N20" s="60"/>
      <c r="O20" s="61"/>
      <c r="P20" s="61"/>
      <c r="Q20" s="61"/>
      <c r="R20" s="61"/>
      <c r="S20" s="61"/>
      <c r="T20" s="61"/>
      <c r="U20" s="61"/>
      <c r="V20" s="61"/>
      <c r="W20" s="62"/>
      <c r="X20" s="60" t="str">
        <f t="shared" si="6"/>
        <v/>
      </c>
      <c r="Y20" s="60" t="str">
        <f t="shared" si="0"/>
        <v/>
      </c>
      <c r="Z20" s="60" t="str">
        <f t="shared" si="0"/>
        <v/>
      </c>
      <c r="AA20" s="60" t="str">
        <f t="shared" si="0"/>
        <v/>
      </c>
      <c r="AB20" s="60" t="str">
        <f t="shared" si="0"/>
        <v/>
      </c>
      <c r="AC20" s="60" t="str">
        <f t="shared" si="0"/>
        <v/>
      </c>
      <c r="AD20" s="60" t="str">
        <f t="shared" si="0"/>
        <v/>
      </c>
      <c r="AE20" s="60" t="str">
        <f t="shared" si="0"/>
        <v/>
      </c>
      <c r="AF20" s="60" t="str">
        <f t="shared" si="0"/>
        <v/>
      </c>
      <c r="AG20" s="155" t="str">
        <f t="shared" si="0"/>
        <v/>
      </c>
      <c r="AH20" s="66" t="str">
        <f t="shared" si="1"/>
        <v/>
      </c>
      <c r="AI20" s="56">
        <f t="shared" si="2"/>
        <v>0</v>
      </c>
      <c r="AJ20" s="56">
        <f t="shared" si="3"/>
        <v>0</v>
      </c>
      <c r="AK20" s="56" t="e" cm="1">
        <f t="array" aca="1" ref="AK20" ca="1">_xlfn.IFS(AI20&lt;KKTP!$K$3,"perlu bimbingan dalam ",AI20&lt;=KKTP!$L$3,"baik dalam ",AI20&gt;KKTP!$L$3,"sangat baik dalam ")</f>
        <v>#NAME?</v>
      </c>
      <c r="AL20" s="56" t="e" cm="1">
        <f t="array" aca="1" ref="AL20" ca="1">_xlfn.IFS(AJ20&lt;KKTP!$K$3,"perlu bimbingan dalam ",AJ20&lt;=KKTP!$L$3,"baik dalam ",AJ20&gt;KKTP!$L$3,"sangat baik dalam ")</f>
        <v>#NAME?</v>
      </c>
      <c r="AM20" s="56" t="e">
        <f t="shared" si="4"/>
        <v>#N/A</v>
      </c>
      <c r="AN20" s="56" t="e">
        <f t="shared" si="5"/>
        <v>#N/A</v>
      </c>
      <c r="AO20" s="56" t="str">
        <f t="shared" ca="1" si="7"/>
        <v/>
      </c>
    </row>
    <row r="21" spans="1:41" ht="15.75">
      <c r="A21" s="239" t="str">
        <f>Mapel!C21</f>
        <v>Mulok 5</v>
      </c>
      <c r="B21" s="59">
        <v>17</v>
      </c>
      <c r="C21" s="126">
        <f>IFERROR(SISWA!C24,"")</f>
        <v>0</v>
      </c>
      <c r="D21" s="63"/>
      <c r="E21" s="64"/>
      <c r="F21" s="64"/>
      <c r="G21" s="64"/>
      <c r="H21" s="64"/>
      <c r="I21" s="64"/>
      <c r="J21" s="64"/>
      <c r="K21" s="64"/>
      <c r="L21" s="64"/>
      <c r="M21" s="65"/>
      <c r="N21" s="60"/>
      <c r="O21" s="61"/>
      <c r="P21" s="61"/>
      <c r="Q21" s="61"/>
      <c r="R21" s="61"/>
      <c r="S21" s="61"/>
      <c r="T21" s="61"/>
      <c r="U21" s="61"/>
      <c r="V21" s="61"/>
      <c r="W21" s="62"/>
      <c r="X21" s="60" t="str">
        <f t="shared" si="6"/>
        <v/>
      </c>
      <c r="Y21" s="60" t="str">
        <f t="shared" si="6"/>
        <v/>
      </c>
      <c r="Z21" s="60" t="str">
        <f t="shared" si="6"/>
        <v/>
      </c>
      <c r="AA21" s="60" t="str">
        <f t="shared" si="6"/>
        <v/>
      </c>
      <c r="AB21" s="60" t="str">
        <f t="shared" si="6"/>
        <v/>
      </c>
      <c r="AC21" s="60" t="str">
        <f t="shared" si="6"/>
        <v/>
      </c>
      <c r="AD21" s="60" t="str">
        <f t="shared" si="6"/>
        <v/>
      </c>
      <c r="AE21" s="60" t="str">
        <f t="shared" si="6"/>
        <v/>
      </c>
      <c r="AF21" s="60" t="str">
        <f t="shared" si="6"/>
        <v/>
      </c>
      <c r="AG21" s="155" t="str">
        <f t="shared" si="6"/>
        <v/>
      </c>
      <c r="AH21" s="66" t="str">
        <f t="shared" si="1"/>
        <v/>
      </c>
      <c r="AI21" s="56">
        <f t="shared" si="2"/>
        <v>0</v>
      </c>
      <c r="AJ21" s="56">
        <f t="shared" si="3"/>
        <v>0</v>
      </c>
      <c r="AK21" s="56" t="e" cm="1">
        <f t="array" aca="1" ref="AK21" ca="1">_xlfn.IFS(AI21&lt;KKTP!$K$3,"perlu bimbingan dalam ",AI21&lt;=KKTP!$L$3,"baik dalam ",AI21&gt;KKTP!$L$3,"sangat baik dalam ")</f>
        <v>#NAME?</v>
      </c>
      <c r="AL21" s="56" t="e" cm="1">
        <f t="array" aca="1" ref="AL21" ca="1">_xlfn.IFS(AJ21&lt;KKTP!$K$3,"perlu bimbingan dalam ",AJ21&lt;=KKTP!$L$3,"baik dalam ",AJ21&gt;KKTP!$L$3,"sangat baik dalam ")</f>
        <v>#NAME?</v>
      </c>
      <c r="AM21" s="56" t="e">
        <f t="shared" si="4"/>
        <v>#N/A</v>
      </c>
      <c r="AN21" s="56" t="e">
        <f t="shared" si="5"/>
        <v>#N/A</v>
      </c>
      <c r="AO21" s="56" t="str">
        <f t="shared" ca="1" si="7"/>
        <v/>
      </c>
    </row>
    <row r="22" spans="1:41" ht="15">
      <c r="B22" s="59">
        <v>18</v>
      </c>
      <c r="C22" s="126">
        <f>IFERROR(SISWA!C25,"")</f>
        <v>0</v>
      </c>
      <c r="D22" s="63"/>
      <c r="E22" s="64"/>
      <c r="F22" s="64"/>
      <c r="G22" s="64"/>
      <c r="H22" s="64"/>
      <c r="I22" s="64"/>
      <c r="J22" s="64"/>
      <c r="K22" s="64"/>
      <c r="L22" s="64"/>
      <c r="M22" s="65"/>
      <c r="N22" s="60"/>
      <c r="O22" s="61"/>
      <c r="P22" s="61"/>
      <c r="Q22" s="61"/>
      <c r="R22" s="61"/>
      <c r="S22" s="61"/>
      <c r="T22" s="61"/>
      <c r="U22" s="61"/>
      <c r="V22" s="61"/>
      <c r="W22" s="62"/>
      <c r="X22" s="60" t="str">
        <f t="shared" si="6"/>
        <v/>
      </c>
      <c r="Y22" s="60" t="str">
        <f t="shared" si="6"/>
        <v/>
      </c>
      <c r="Z22" s="60" t="str">
        <f t="shared" si="6"/>
        <v/>
      </c>
      <c r="AA22" s="60" t="str">
        <f t="shared" si="6"/>
        <v/>
      </c>
      <c r="AB22" s="60" t="str">
        <f t="shared" si="6"/>
        <v/>
      </c>
      <c r="AC22" s="60" t="str">
        <f t="shared" si="6"/>
        <v/>
      </c>
      <c r="AD22" s="60" t="str">
        <f t="shared" si="6"/>
        <v/>
      </c>
      <c r="AE22" s="60" t="str">
        <f t="shared" si="6"/>
        <v/>
      </c>
      <c r="AF22" s="60" t="str">
        <f t="shared" si="6"/>
        <v/>
      </c>
      <c r="AG22" s="155" t="str">
        <f t="shared" si="6"/>
        <v/>
      </c>
      <c r="AH22" s="66" t="str">
        <f t="shared" si="1"/>
        <v/>
      </c>
      <c r="AI22" s="56">
        <f t="shared" si="2"/>
        <v>0</v>
      </c>
      <c r="AJ22" s="56">
        <f t="shared" si="3"/>
        <v>0</v>
      </c>
      <c r="AK22" s="56" t="e" cm="1">
        <f t="array" aca="1" ref="AK22" ca="1">_xlfn.IFS(AI22&lt;KKTP!$K$3,"perlu bimbingan dalam ",AI22&lt;=KKTP!$L$3,"baik dalam ",AI22&gt;KKTP!$L$3,"sangat baik dalam ")</f>
        <v>#NAME?</v>
      </c>
      <c r="AL22" s="56" t="e" cm="1">
        <f t="array" aca="1" ref="AL22" ca="1">_xlfn.IFS(AJ22&lt;KKTP!$K$3,"perlu bimbingan dalam ",AJ22&lt;=KKTP!$L$3,"baik dalam ",AJ22&gt;KKTP!$L$3,"sangat baik dalam ")</f>
        <v>#NAME?</v>
      </c>
      <c r="AM22" s="56" t="e">
        <f t="shared" si="4"/>
        <v>#N/A</v>
      </c>
      <c r="AN22" s="56" t="e">
        <f t="shared" si="5"/>
        <v>#N/A</v>
      </c>
      <c r="AO22" s="56" t="str">
        <f t="shared" ca="1" si="7"/>
        <v/>
      </c>
    </row>
    <row r="23" spans="1:41" ht="15">
      <c r="B23" s="59">
        <v>19</v>
      </c>
      <c r="C23" s="126">
        <f>IFERROR(SISWA!C26,"")</f>
        <v>0</v>
      </c>
      <c r="D23" s="63"/>
      <c r="E23" s="64"/>
      <c r="F23" s="64"/>
      <c r="G23" s="64"/>
      <c r="H23" s="64"/>
      <c r="I23" s="64"/>
      <c r="J23" s="64"/>
      <c r="K23" s="64"/>
      <c r="L23" s="64"/>
      <c r="M23" s="65"/>
      <c r="N23" s="60"/>
      <c r="O23" s="61"/>
      <c r="P23" s="61"/>
      <c r="Q23" s="61"/>
      <c r="R23" s="61"/>
      <c r="S23" s="61"/>
      <c r="T23" s="61"/>
      <c r="U23" s="61"/>
      <c r="V23" s="61"/>
      <c r="W23" s="62"/>
      <c r="X23" s="60" t="str">
        <f t="shared" si="6"/>
        <v/>
      </c>
      <c r="Y23" s="60" t="str">
        <f t="shared" si="6"/>
        <v/>
      </c>
      <c r="Z23" s="60" t="str">
        <f t="shared" si="6"/>
        <v/>
      </c>
      <c r="AA23" s="60" t="str">
        <f t="shared" si="6"/>
        <v/>
      </c>
      <c r="AB23" s="60" t="str">
        <f t="shared" si="6"/>
        <v/>
      </c>
      <c r="AC23" s="60" t="str">
        <f t="shared" si="6"/>
        <v/>
      </c>
      <c r="AD23" s="60" t="str">
        <f t="shared" si="6"/>
        <v/>
      </c>
      <c r="AE23" s="60" t="str">
        <f t="shared" si="6"/>
        <v/>
      </c>
      <c r="AF23" s="60" t="str">
        <f t="shared" si="6"/>
        <v/>
      </c>
      <c r="AG23" s="155" t="str">
        <f t="shared" si="6"/>
        <v/>
      </c>
      <c r="AH23" s="66" t="str">
        <f t="shared" si="1"/>
        <v/>
      </c>
      <c r="AI23" s="56">
        <f t="shared" si="2"/>
        <v>0</v>
      </c>
      <c r="AJ23" s="56">
        <f t="shared" si="3"/>
        <v>0</v>
      </c>
      <c r="AK23" s="56" t="e" cm="1">
        <f t="array" aca="1" ref="AK23" ca="1">_xlfn.IFS(AI23&lt;KKTP!$K$3,"perlu bimbingan dalam ",AI23&lt;=KKTP!$L$3,"baik dalam ",AI23&gt;KKTP!$L$3,"sangat baik dalam ")</f>
        <v>#NAME?</v>
      </c>
      <c r="AL23" s="56" t="e" cm="1">
        <f t="array" aca="1" ref="AL23" ca="1">_xlfn.IFS(AJ23&lt;KKTP!$K$3,"perlu bimbingan dalam ",AJ23&lt;=KKTP!$L$3,"baik dalam ",AJ23&gt;KKTP!$L$3,"sangat baik dalam ")</f>
        <v>#NAME?</v>
      </c>
      <c r="AM23" s="56" t="e">
        <f t="shared" si="4"/>
        <v>#N/A</v>
      </c>
      <c r="AN23" s="56" t="e">
        <f t="shared" si="5"/>
        <v>#N/A</v>
      </c>
      <c r="AO23" s="56" t="str">
        <f t="shared" ca="1" si="7"/>
        <v/>
      </c>
    </row>
    <row r="24" spans="1:41" ht="15">
      <c r="B24" s="59">
        <v>20</v>
      </c>
      <c r="C24" s="126">
        <f>IFERROR(SISWA!C27,"")</f>
        <v>0</v>
      </c>
      <c r="D24" s="63"/>
      <c r="E24" s="64"/>
      <c r="F24" s="64"/>
      <c r="G24" s="64"/>
      <c r="H24" s="64"/>
      <c r="I24" s="64"/>
      <c r="J24" s="64"/>
      <c r="K24" s="64"/>
      <c r="L24" s="64"/>
      <c r="M24" s="65"/>
      <c r="N24" s="60"/>
      <c r="O24" s="61"/>
      <c r="P24" s="61"/>
      <c r="Q24" s="61"/>
      <c r="R24" s="61"/>
      <c r="S24" s="61"/>
      <c r="T24" s="61"/>
      <c r="U24" s="61"/>
      <c r="V24" s="61"/>
      <c r="W24" s="62"/>
      <c r="X24" s="60" t="str">
        <f t="shared" si="6"/>
        <v/>
      </c>
      <c r="Y24" s="60" t="str">
        <f t="shared" si="6"/>
        <v/>
      </c>
      <c r="Z24" s="60" t="str">
        <f t="shared" si="6"/>
        <v/>
      </c>
      <c r="AA24" s="60" t="str">
        <f t="shared" si="6"/>
        <v/>
      </c>
      <c r="AB24" s="60" t="str">
        <f t="shared" si="6"/>
        <v/>
      </c>
      <c r="AC24" s="60" t="str">
        <f t="shared" si="6"/>
        <v/>
      </c>
      <c r="AD24" s="60" t="str">
        <f t="shared" si="6"/>
        <v/>
      </c>
      <c r="AE24" s="60" t="str">
        <f t="shared" si="6"/>
        <v/>
      </c>
      <c r="AF24" s="60" t="str">
        <f t="shared" si="6"/>
        <v/>
      </c>
      <c r="AG24" s="155" t="str">
        <f t="shared" si="6"/>
        <v/>
      </c>
      <c r="AH24" s="66" t="str">
        <f t="shared" si="1"/>
        <v/>
      </c>
      <c r="AI24" s="56">
        <f t="shared" si="2"/>
        <v>0</v>
      </c>
      <c r="AJ24" s="56">
        <f t="shared" si="3"/>
        <v>0</v>
      </c>
      <c r="AK24" s="56" t="e" cm="1">
        <f t="array" aca="1" ref="AK24" ca="1">_xlfn.IFS(AI24&lt;KKTP!$K$3,"perlu bimbingan dalam ",AI24&lt;=KKTP!$L$3,"baik dalam ",AI24&gt;KKTP!$L$3,"sangat baik dalam ")</f>
        <v>#NAME?</v>
      </c>
      <c r="AL24" s="56" t="e" cm="1">
        <f t="array" aca="1" ref="AL24" ca="1">_xlfn.IFS(AJ24&lt;KKTP!$K$3,"perlu bimbingan dalam ",AJ24&lt;=KKTP!$L$3,"baik dalam ",AJ24&gt;KKTP!$L$3,"sangat baik dalam ")</f>
        <v>#NAME?</v>
      </c>
      <c r="AM24" s="56" t="e">
        <f t="shared" si="4"/>
        <v>#N/A</v>
      </c>
      <c r="AN24" s="56" t="e">
        <f t="shared" si="5"/>
        <v>#N/A</v>
      </c>
      <c r="AO24" s="56" t="str">
        <f t="shared" ca="1" si="7"/>
        <v/>
      </c>
    </row>
    <row r="25" spans="1:41" ht="15">
      <c r="B25" s="59">
        <v>21</v>
      </c>
      <c r="C25" s="126">
        <f>IFERROR(SISWA!C28,"")</f>
        <v>0</v>
      </c>
      <c r="D25" s="63"/>
      <c r="E25" s="64"/>
      <c r="F25" s="64"/>
      <c r="G25" s="64"/>
      <c r="H25" s="64"/>
      <c r="I25" s="64"/>
      <c r="J25" s="64"/>
      <c r="K25" s="64"/>
      <c r="L25" s="64"/>
      <c r="M25" s="65"/>
      <c r="N25" s="60"/>
      <c r="O25" s="61"/>
      <c r="P25" s="61"/>
      <c r="Q25" s="61"/>
      <c r="R25" s="61"/>
      <c r="S25" s="61"/>
      <c r="T25" s="61"/>
      <c r="U25" s="61"/>
      <c r="V25" s="61"/>
      <c r="W25" s="62"/>
      <c r="X25" s="60" t="str">
        <f t="shared" si="6"/>
        <v/>
      </c>
      <c r="Y25" s="60" t="str">
        <f t="shared" si="6"/>
        <v/>
      </c>
      <c r="Z25" s="60" t="str">
        <f t="shared" si="6"/>
        <v/>
      </c>
      <c r="AA25" s="60" t="str">
        <f t="shared" si="6"/>
        <v/>
      </c>
      <c r="AB25" s="60" t="str">
        <f t="shared" si="6"/>
        <v/>
      </c>
      <c r="AC25" s="60" t="str">
        <f t="shared" si="6"/>
        <v/>
      </c>
      <c r="AD25" s="60" t="str">
        <f t="shared" si="6"/>
        <v/>
      </c>
      <c r="AE25" s="60" t="str">
        <f t="shared" si="6"/>
        <v/>
      </c>
      <c r="AF25" s="60" t="str">
        <f t="shared" si="6"/>
        <v/>
      </c>
      <c r="AG25" s="155" t="str">
        <f t="shared" si="6"/>
        <v/>
      </c>
      <c r="AH25" s="66" t="str">
        <f t="shared" si="1"/>
        <v/>
      </c>
      <c r="AI25" s="56">
        <f t="shared" si="2"/>
        <v>0</v>
      </c>
      <c r="AJ25" s="56">
        <f t="shared" si="3"/>
        <v>0</v>
      </c>
      <c r="AK25" s="56" t="e" cm="1">
        <f t="array" aca="1" ref="AK25" ca="1">_xlfn.IFS(AI25&lt;KKTP!$K$3,"perlu bimbingan dalam ",AI25&lt;=KKTP!$L$3,"baik dalam ",AI25&gt;KKTP!$L$3,"sangat baik dalam ")</f>
        <v>#NAME?</v>
      </c>
      <c r="AL25" s="56" t="e" cm="1">
        <f t="array" aca="1" ref="AL25" ca="1">_xlfn.IFS(AJ25&lt;KKTP!$K$3,"perlu bimbingan dalam ",AJ25&lt;=KKTP!$L$3,"baik dalam ",AJ25&gt;KKTP!$L$3,"sangat baik dalam ")</f>
        <v>#NAME?</v>
      </c>
      <c r="AM25" s="56" t="e">
        <f t="shared" si="4"/>
        <v>#N/A</v>
      </c>
      <c r="AN25" s="56" t="e">
        <f t="shared" si="5"/>
        <v>#N/A</v>
      </c>
      <c r="AO25" s="56" t="str">
        <f t="shared" ca="1" si="7"/>
        <v/>
      </c>
    </row>
    <row r="26" spans="1:41" ht="15">
      <c r="B26" s="59">
        <v>22</v>
      </c>
      <c r="C26" s="126">
        <f>IFERROR(SISWA!C29,"")</f>
        <v>0</v>
      </c>
      <c r="D26" s="63"/>
      <c r="E26" s="64"/>
      <c r="F26" s="64"/>
      <c r="G26" s="64"/>
      <c r="H26" s="64"/>
      <c r="I26" s="64"/>
      <c r="J26" s="64"/>
      <c r="K26" s="64"/>
      <c r="L26" s="64"/>
      <c r="M26" s="65"/>
      <c r="N26" s="60"/>
      <c r="O26" s="61"/>
      <c r="P26" s="61"/>
      <c r="Q26" s="61"/>
      <c r="R26" s="61"/>
      <c r="S26" s="61"/>
      <c r="T26" s="61"/>
      <c r="U26" s="61"/>
      <c r="V26" s="61"/>
      <c r="W26" s="62"/>
      <c r="X26" s="60" t="str">
        <f t="shared" si="6"/>
        <v/>
      </c>
      <c r="Y26" s="60" t="str">
        <f t="shared" si="6"/>
        <v/>
      </c>
      <c r="Z26" s="60" t="str">
        <f t="shared" si="6"/>
        <v/>
      </c>
      <c r="AA26" s="60" t="str">
        <f t="shared" si="6"/>
        <v/>
      </c>
      <c r="AB26" s="60" t="str">
        <f t="shared" si="6"/>
        <v/>
      </c>
      <c r="AC26" s="60" t="str">
        <f t="shared" si="6"/>
        <v/>
      </c>
      <c r="AD26" s="60" t="str">
        <f t="shared" si="6"/>
        <v/>
      </c>
      <c r="AE26" s="60" t="str">
        <f t="shared" si="6"/>
        <v/>
      </c>
      <c r="AF26" s="60" t="str">
        <f t="shared" si="6"/>
        <v/>
      </c>
      <c r="AG26" s="155" t="str">
        <f t="shared" si="6"/>
        <v/>
      </c>
      <c r="AH26" s="66" t="str">
        <f t="shared" si="1"/>
        <v/>
      </c>
      <c r="AI26" s="56">
        <f t="shared" si="2"/>
        <v>0</v>
      </c>
      <c r="AJ26" s="56">
        <f t="shared" si="3"/>
        <v>0</v>
      </c>
      <c r="AK26" s="56" t="e" cm="1">
        <f t="array" aca="1" ref="AK26" ca="1">_xlfn.IFS(AI26&lt;KKTP!$K$3,"perlu bimbingan dalam ",AI26&lt;=KKTP!$L$3,"baik dalam ",AI26&gt;KKTP!$L$3,"sangat baik dalam ")</f>
        <v>#NAME?</v>
      </c>
      <c r="AL26" s="56" t="e" cm="1">
        <f t="array" aca="1" ref="AL26" ca="1">_xlfn.IFS(AJ26&lt;KKTP!$K$3,"perlu bimbingan dalam ",AJ26&lt;=KKTP!$L$3,"baik dalam ",AJ26&gt;KKTP!$L$3,"sangat baik dalam ")</f>
        <v>#NAME?</v>
      </c>
      <c r="AM26" s="56" t="e">
        <f t="shared" si="4"/>
        <v>#N/A</v>
      </c>
      <c r="AN26" s="56" t="e">
        <f t="shared" si="5"/>
        <v>#N/A</v>
      </c>
      <c r="AO26" s="56" t="str">
        <f t="shared" ca="1" si="7"/>
        <v/>
      </c>
    </row>
    <row r="27" spans="1:41" ht="15">
      <c r="B27" s="59">
        <v>23</v>
      </c>
      <c r="C27" s="126">
        <f>IFERROR(SISWA!C30,"")</f>
        <v>0</v>
      </c>
      <c r="D27" s="63"/>
      <c r="E27" s="64"/>
      <c r="F27" s="64"/>
      <c r="G27" s="64"/>
      <c r="H27" s="64"/>
      <c r="I27" s="64"/>
      <c r="J27" s="64"/>
      <c r="K27" s="64"/>
      <c r="L27" s="64"/>
      <c r="M27" s="65"/>
      <c r="N27" s="60"/>
      <c r="O27" s="61"/>
      <c r="P27" s="61"/>
      <c r="Q27" s="61"/>
      <c r="R27" s="61"/>
      <c r="S27" s="61"/>
      <c r="T27" s="61"/>
      <c r="U27" s="61"/>
      <c r="V27" s="61"/>
      <c r="W27" s="62"/>
      <c r="X27" s="60" t="str">
        <f t="shared" si="6"/>
        <v/>
      </c>
      <c r="Y27" s="60" t="str">
        <f t="shared" si="6"/>
        <v/>
      </c>
      <c r="Z27" s="60" t="str">
        <f t="shared" si="6"/>
        <v/>
      </c>
      <c r="AA27" s="60" t="str">
        <f t="shared" si="6"/>
        <v/>
      </c>
      <c r="AB27" s="60" t="str">
        <f t="shared" si="6"/>
        <v/>
      </c>
      <c r="AC27" s="60" t="str">
        <f t="shared" si="6"/>
        <v/>
      </c>
      <c r="AD27" s="60" t="str">
        <f t="shared" si="6"/>
        <v/>
      </c>
      <c r="AE27" s="60" t="str">
        <f t="shared" si="6"/>
        <v/>
      </c>
      <c r="AF27" s="60" t="str">
        <f t="shared" si="6"/>
        <v/>
      </c>
      <c r="AG27" s="155" t="str">
        <f t="shared" si="6"/>
        <v/>
      </c>
      <c r="AH27" s="66" t="str">
        <f t="shared" si="1"/>
        <v/>
      </c>
      <c r="AI27" s="56">
        <f t="shared" si="2"/>
        <v>0</v>
      </c>
      <c r="AJ27" s="56">
        <f t="shared" si="3"/>
        <v>0</v>
      </c>
      <c r="AK27" s="56" t="e" cm="1">
        <f t="array" aca="1" ref="AK27" ca="1">_xlfn.IFS(AI27&lt;KKTP!$K$3,"perlu bimbingan dalam ",AI27&lt;=KKTP!$L$3,"baik dalam ",AI27&gt;KKTP!$L$3,"sangat baik dalam ")</f>
        <v>#NAME?</v>
      </c>
      <c r="AL27" s="56" t="e" cm="1">
        <f t="array" aca="1" ref="AL27" ca="1">_xlfn.IFS(AJ27&lt;KKTP!$K$3,"perlu bimbingan dalam ",AJ27&lt;=KKTP!$L$3,"baik dalam ",AJ27&gt;KKTP!$L$3,"sangat baik dalam ")</f>
        <v>#NAME?</v>
      </c>
      <c r="AM27" s="56" t="e">
        <f t="shared" si="4"/>
        <v>#N/A</v>
      </c>
      <c r="AN27" s="56" t="e">
        <f t="shared" si="5"/>
        <v>#N/A</v>
      </c>
      <c r="AO27" s="56" t="str">
        <f t="shared" ca="1" si="7"/>
        <v/>
      </c>
    </row>
    <row r="28" spans="1:41" ht="15">
      <c r="B28" s="59">
        <v>24</v>
      </c>
      <c r="C28" s="126">
        <f>IFERROR(SISWA!C31,"")</f>
        <v>0</v>
      </c>
      <c r="D28" s="63"/>
      <c r="E28" s="64"/>
      <c r="F28" s="64"/>
      <c r="G28" s="64"/>
      <c r="H28" s="64"/>
      <c r="I28" s="64"/>
      <c r="J28" s="64"/>
      <c r="K28" s="64"/>
      <c r="L28" s="64"/>
      <c r="M28" s="65"/>
      <c r="N28" s="60"/>
      <c r="O28" s="61"/>
      <c r="P28" s="61"/>
      <c r="Q28" s="61"/>
      <c r="R28" s="61"/>
      <c r="S28" s="61"/>
      <c r="T28" s="61"/>
      <c r="U28" s="61"/>
      <c r="V28" s="61"/>
      <c r="W28" s="62"/>
      <c r="X28" s="60" t="str">
        <f t="shared" si="6"/>
        <v/>
      </c>
      <c r="Y28" s="60" t="str">
        <f t="shared" si="6"/>
        <v/>
      </c>
      <c r="Z28" s="60" t="str">
        <f t="shared" si="6"/>
        <v/>
      </c>
      <c r="AA28" s="60" t="str">
        <f t="shared" si="6"/>
        <v/>
      </c>
      <c r="AB28" s="60" t="str">
        <f t="shared" si="6"/>
        <v/>
      </c>
      <c r="AC28" s="60" t="str">
        <f t="shared" si="6"/>
        <v/>
      </c>
      <c r="AD28" s="60" t="str">
        <f t="shared" si="6"/>
        <v/>
      </c>
      <c r="AE28" s="60" t="str">
        <f t="shared" si="6"/>
        <v/>
      </c>
      <c r="AF28" s="60" t="str">
        <f t="shared" si="6"/>
        <v/>
      </c>
      <c r="AG28" s="155" t="str">
        <f t="shared" si="6"/>
        <v/>
      </c>
      <c r="AH28" s="66" t="str">
        <f t="shared" si="1"/>
        <v/>
      </c>
      <c r="AI28" s="56">
        <f t="shared" si="2"/>
        <v>0</v>
      </c>
      <c r="AJ28" s="56">
        <f t="shared" si="3"/>
        <v>0</v>
      </c>
      <c r="AK28" s="56" t="e" cm="1">
        <f t="array" aca="1" ref="AK28" ca="1">_xlfn.IFS(AI28&lt;KKTP!$K$3,"perlu bimbingan dalam ",AI28&lt;=KKTP!$L$3,"baik dalam ",AI28&gt;KKTP!$L$3,"sangat baik dalam ")</f>
        <v>#NAME?</v>
      </c>
      <c r="AL28" s="56" t="e" cm="1">
        <f t="array" aca="1" ref="AL28" ca="1">_xlfn.IFS(AJ28&lt;KKTP!$K$3,"perlu bimbingan dalam ",AJ28&lt;=KKTP!$L$3,"baik dalam ",AJ28&gt;KKTP!$L$3,"sangat baik dalam ")</f>
        <v>#NAME?</v>
      </c>
      <c r="AM28" s="56" t="e">
        <f t="shared" si="4"/>
        <v>#N/A</v>
      </c>
      <c r="AN28" s="56" t="e">
        <f t="shared" si="5"/>
        <v>#N/A</v>
      </c>
      <c r="AO28" s="56" t="str">
        <f t="shared" ca="1" si="7"/>
        <v/>
      </c>
    </row>
    <row r="29" spans="1:41" ht="15">
      <c r="B29" s="59">
        <v>25</v>
      </c>
      <c r="C29" s="126">
        <f>IFERROR(SISWA!C32,"")</f>
        <v>0</v>
      </c>
      <c r="D29" s="63"/>
      <c r="E29" s="64"/>
      <c r="F29" s="64"/>
      <c r="G29" s="64"/>
      <c r="H29" s="64"/>
      <c r="I29" s="64"/>
      <c r="J29" s="64"/>
      <c r="K29" s="64"/>
      <c r="L29" s="64"/>
      <c r="M29" s="65"/>
      <c r="N29" s="60"/>
      <c r="O29" s="61"/>
      <c r="P29" s="61"/>
      <c r="Q29" s="61"/>
      <c r="R29" s="61"/>
      <c r="S29" s="61"/>
      <c r="T29" s="61"/>
      <c r="U29" s="61"/>
      <c r="V29" s="61"/>
      <c r="W29" s="62"/>
      <c r="X29" s="60" t="str">
        <f t="shared" si="6"/>
        <v/>
      </c>
      <c r="Y29" s="60" t="str">
        <f t="shared" si="6"/>
        <v/>
      </c>
      <c r="Z29" s="60" t="str">
        <f t="shared" si="6"/>
        <v/>
      </c>
      <c r="AA29" s="60" t="str">
        <f t="shared" si="6"/>
        <v/>
      </c>
      <c r="AB29" s="60" t="str">
        <f t="shared" si="6"/>
        <v/>
      </c>
      <c r="AC29" s="60" t="str">
        <f t="shared" si="6"/>
        <v/>
      </c>
      <c r="AD29" s="60" t="str">
        <f t="shared" si="6"/>
        <v/>
      </c>
      <c r="AE29" s="60" t="str">
        <f t="shared" si="6"/>
        <v/>
      </c>
      <c r="AF29" s="60" t="str">
        <f t="shared" si="6"/>
        <v/>
      </c>
      <c r="AG29" s="155" t="str">
        <f t="shared" si="6"/>
        <v/>
      </c>
      <c r="AH29" s="66" t="str">
        <f t="shared" si="1"/>
        <v/>
      </c>
      <c r="AI29" s="56">
        <f t="shared" si="2"/>
        <v>0</v>
      </c>
      <c r="AJ29" s="56">
        <f t="shared" si="3"/>
        <v>0</v>
      </c>
      <c r="AK29" s="56" t="e" cm="1">
        <f t="array" aca="1" ref="AK29" ca="1">_xlfn.IFS(AI29&lt;KKTP!$K$3,"perlu bimbingan dalam ",AI29&lt;=KKTP!$L$3,"baik dalam ",AI29&gt;KKTP!$L$3,"sangat baik dalam ")</f>
        <v>#NAME?</v>
      </c>
      <c r="AL29" s="56" t="e" cm="1">
        <f t="array" aca="1" ref="AL29" ca="1">_xlfn.IFS(AJ29&lt;KKTP!$K$3,"perlu bimbingan dalam ",AJ29&lt;=KKTP!$L$3,"baik dalam ",AJ29&gt;KKTP!$L$3,"sangat baik dalam ")</f>
        <v>#NAME?</v>
      </c>
      <c r="AM29" s="56" t="e">
        <f t="shared" si="4"/>
        <v>#N/A</v>
      </c>
      <c r="AN29" s="56" t="e">
        <f t="shared" si="5"/>
        <v>#N/A</v>
      </c>
      <c r="AO29" s="56" t="str">
        <f t="shared" ca="1" si="7"/>
        <v/>
      </c>
    </row>
    <row r="30" spans="1:41" ht="15">
      <c r="B30" s="59">
        <v>26</v>
      </c>
      <c r="C30" s="126">
        <f>IFERROR(SISWA!C33,"")</f>
        <v>0</v>
      </c>
      <c r="D30" s="63"/>
      <c r="E30" s="64"/>
      <c r="F30" s="64"/>
      <c r="G30" s="64"/>
      <c r="H30" s="64"/>
      <c r="I30" s="64"/>
      <c r="J30" s="64"/>
      <c r="K30" s="64"/>
      <c r="L30" s="64"/>
      <c r="M30" s="65"/>
      <c r="N30" s="60"/>
      <c r="O30" s="61"/>
      <c r="P30" s="61"/>
      <c r="Q30" s="61"/>
      <c r="R30" s="61"/>
      <c r="S30" s="61"/>
      <c r="T30" s="61"/>
      <c r="U30" s="61"/>
      <c r="V30" s="61"/>
      <c r="W30" s="62"/>
      <c r="X30" s="60" t="str">
        <f t="shared" si="6"/>
        <v/>
      </c>
      <c r="Y30" s="60" t="str">
        <f t="shared" si="6"/>
        <v/>
      </c>
      <c r="Z30" s="60" t="str">
        <f t="shared" si="6"/>
        <v/>
      </c>
      <c r="AA30" s="60" t="str">
        <f t="shared" si="6"/>
        <v/>
      </c>
      <c r="AB30" s="60" t="str">
        <f t="shared" si="6"/>
        <v/>
      </c>
      <c r="AC30" s="60" t="str">
        <f t="shared" si="6"/>
        <v/>
      </c>
      <c r="AD30" s="60" t="str">
        <f t="shared" si="6"/>
        <v/>
      </c>
      <c r="AE30" s="60" t="str">
        <f t="shared" si="6"/>
        <v/>
      </c>
      <c r="AF30" s="60" t="str">
        <f t="shared" si="6"/>
        <v/>
      </c>
      <c r="AG30" s="155" t="str">
        <f t="shared" si="6"/>
        <v/>
      </c>
      <c r="AH30" s="66" t="str">
        <f t="shared" si="1"/>
        <v/>
      </c>
      <c r="AI30" s="56">
        <f t="shared" si="2"/>
        <v>0</v>
      </c>
      <c r="AJ30" s="56">
        <f t="shared" si="3"/>
        <v>0</v>
      </c>
      <c r="AK30" s="56" t="e" cm="1">
        <f t="array" aca="1" ref="AK30" ca="1">_xlfn.IFS(AI30&lt;KKTP!$K$3,"perlu bimbingan dalam ",AI30&lt;=KKTP!$L$3,"baik dalam ",AI30&gt;KKTP!$L$3,"sangat baik dalam ")</f>
        <v>#NAME?</v>
      </c>
      <c r="AL30" s="56" t="e" cm="1">
        <f t="array" aca="1" ref="AL30" ca="1">_xlfn.IFS(AJ30&lt;KKTP!$K$3,"perlu bimbingan dalam ",AJ30&lt;=KKTP!$L$3,"baik dalam ",AJ30&gt;KKTP!$L$3,"sangat baik dalam ")</f>
        <v>#NAME?</v>
      </c>
      <c r="AM30" s="56" t="e">
        <f t="shared" si="4"/>
        <v>#N/A</v>
      </c>
      <c r="AN30" s="56" t="e">
        <f t="shared" si="5"/>
        <v>#N/A</v>
      </c>
      <c r="AO30" s="56" t="str">
        <f t="shared" ca="1" si="7"/>
        <v/>
      </c>
    </row>
    <row r="31" spans="1:41" ht="15">
      <c r="B31" s="59">
        <v>27</v>
      </c>
      <c r="C31" s="126">
        <f>IFERROR(SISWA!C34,"")</f>
        <v>0</v>
      </c>
      <c r="D31" s="63"/>
      <c r="E31" s="64"/>
      <c r="F31" s="64"/>
      <c r="G31" s="64"/>
      <c r="H31" s="64"/>
      <c r="I31" s="64"/>
      <c r="J31" s="64"/>
      <c r="K31" s="64"/>
      <c r="L31" s="64"/>
      <c r="M31" s="65"/>
      <c r="N31" s="60"/>
      <c r="O31" s="61"/>
      <c r="P31" s="61"/>
      <c r="Q31" s="61"/>
      <c r="R31" s="61"/>
      <c r="S31" s="61"/>
      <c r="T31" s="61"/>
      <c r="U31" s="61"/>
      <c r="V31" s="61"/>
      <c r="W31" s="62"/>
      <c r="X31" s="60" t="str">
        <f t="shared" si="6"/>
        <v/>
      </c>
      <c r="Y31" s="60" t="str">
        <f t="shared" si="6"/>
        <v/>
      </c>
      <c r="Z31" s="60" t="str">
        <f t="shared" si="6"/>
        <v/>
      </c>
      <c r="AA31" s="60" t="str">
        <f t="shared" si="6"/>
        <v/>
      </c>
      <c r="AB31" s="60" t="str">
        <f t="shared" si="6"/>
        <v/>
      </c>
      <c r="AC31" s="60" t="str">
        <f t="shared" si="6"/>
        <v/>
      </c>
      <c r="AD31" s="60" t="str">
        <f t="shared" si="6"/>
        <v/>
      </c>
      <c r="AE31" s="60" t="str">
        <f t="shared" si="6"/>
        <v/>
      </c>
      <c r="AF31" s="60" t="str">
        <f t="shared" si="6"/>
        <v/>
      </c>
      <c r="AG31" s="155" t="str">
        <f t="shared" si="6"/>
        <v/>
      </c>
      <c r="AH31" s="66" t="str">
        <f t="shared" si="1"/>
        <v/>
      </c>
      <c r="AI31" s="56">
        <f t="shared" si="2"/>
        <v>0</v>
      </c>
      <c r="AJ31" s="56">
        <f t="shared" si="3"/>
        <v>0</v>
      </c>
      <c r="AK31" s="56" t="e" cm="1">
        <f t="array" aca="1" ref="AK31" ca="1">_xlfn.IFS(AI31&lt;KKTP!$K$3,"perlu bimbingan dalam ",AI31&lt;=KKTP!$L$3,"baik dalam ",AI31&gt;KKTP!$L$3,"sangat baik dalam ")</f>
        <v>#NAME?</v>
      </c>
      <c r="AL31" s="56" t="e" cm="1">
        <f t="array" aca="1" ref="AL31" ca="1">_xlfn.IFS(AJ31&lt;KKTP!$K$3,"perlu bimbingan dalam ",AJ31&lt;=KKTP!$L$3,"baik dalam ",AJ31&gt;KKTP!$L$3,"sangat baik dalam ")</f>
        <v>#NAME?</v>
      </c>
      <c r="AM31" s="56" t="e">
        <f t="shared" si="4"/>
        <v>#N/A</v>
      </c>
      <c r="AN31" s="56" t="e">
        <f t="shared" si="5"/>
        <v>#N/A</v>
      </c>
      <c r="AO31" s="56" t="str">
        <f t="shared" ca="1" si="7"/>
        <v/>
      </c>
    </row>
    <row r="32" spans="1:41" ht="15">
      <c r="B32" s="59">
        <v>28</v>
      </c>
      <c r="C32" s="126">
        <f>IFERROR(SISWA!C35,"")</f>
        <v>0</v>
      </c>
      <c r="D32" s="63"/>
      <c r="E32" s="64"/>
      <c r="F32" s="64"/>
      <c r="G32" s="64"/>
      <c r="H32" s="64"/>
      <c r="I32" s="64"/>
      <c r="J32" s="64"/>
      <c r="K32" s="64"/>
      <c r="L32" s="64"/>
      <c r="M32" s="65"/>
      <c r="N32" s="60"/>
      <c r="O32" s="61"/>
      <c r="P32" s="61"/>
      <c r="Q32" s="61"/>
      <c r="R32" s="61"/>
      <c r="S32" s="61"/>
      <c r="T32" s="61"/>
      <c r="U32" s="61"/>
      <c r="V32" s="61"/>
      <c r="W32" s="62"/>
      <c r="X32" s="60" t="str">
        <f t="shared" si="6"/>
        <v/>
      </c>
      <c r="Y32" s="60" t="str">
        <f t="shared" si="6"/>
        <v/>
      </c>
      <c r="Z32" s="60" t="str">
        <f t="shared" si="6"/>
        <v/>
      </c>
      <c r="AA32" s="60" t="str">
        <f t="shared" si="6"/>
        <v/>
      </c>
      <c r="AB32" s="60" t="str">
        <f t="shared" si="6"/>
        <v/>
      </c>
      <c r="AC32" s="60" t="str">
        <f t="shared" si="6"/>
        <v/>
      </c>
      <c r="AD32" s="60" t="str">
        <f t="shared" si="6"/>
        <v/>
      </c>
      <c r="AE32" s="60" t="str">
        <f t="shared" si="6"/>
        <v/>
      </c>
      <c r="AF32" s="60" t="str">
        <f t="shared" si="6"/>
        <v/>
      </c>
      <c r="AG32" s="155" t="str">
        <f t="shared" si="6"/>
        <v/>
      </c>
      <c r="AH32" s="66" t="str">
        <f t="shared" si="1"/>
        <v/>
      </c>
      <c r="AI32" s="56">
        <f t="shared" si="2"/>
        <v>0</v>
      </c>
      <c r="AJ32" s="56">
        <f t="shared" si="3"/>
        <v>0</v>
      </c>
      <c r="AK32" s="56" t="e" cm="1">
        <f t="array" aca="1" ref="AK32" ca="1">_xlfn.IFS(AI32&lt;KKTP!$K$3,"perlu bimbingan dalam ",AI32&lt;=KKTP!$L$3,"baik dalam ",AI32&gt;KKTP!$L$3,"sangat baik dalam ")</f>
        <v>#NAME?</v>
      </c>
      <c r="AL32" s="56" t="e" cm="1">
        <f t="array" aca="1" ref="AL32" ca="1">_xlfn.IFS(AJ32&lt;KKTP!$K$3,"perlu bimbingan dalam ",AJ32&lt;=KKTP!$L$3,"baik dalam ",AJ32&gt;KKTP!$L$3,"sangat baik dalam ")</f>
        <v>#NAME?</v>
      </c>
      <c r="AM32" s="56" t="e">
        <f t="shared" si="4"/>
        <v>#N/A</v>
      </c>
      <c r="AN32" s="56" t="e">
        <f t="shared" si="5"/>
        <v>#N/A</v>
      </c>
      <c r="AO32" s="56" t="str">
        <f t="shared" ca="1" si="7"/>
        <v/>
      </c>
    </row>
    <row r="33" spans="2:41" ht="15">
      <c r="B33" s="59">
        <v>29</v>
      </c>
      <c r="C33" s="126">
        <f>IFERROR(SISWA!C36,"")</f>
        <v>0</v>
      </c>
      <c r="D33" s="63"/>
      <c r="E33" s="64"/>
      <c r="F33" s="64"/>
      <c r="G33" s="64"/>
      <c r="H33" s="64"/>
      <c r="I33" s="64"/>
      <c r="J33" s="64"/>
      <c r="K33" s="64"/>
      <c r="L33" s="64"/>
      <c r="M33" s="65"/>
      <c r="N33" s="60"/>
      <c r="O33" s="61"/>
      <c r="P33" s="61"/>
      <c r="Q33" s="61"/>
      <c r="R33" s="61"/>
      <c r="S33" s="61"/>
      <c r="T33" s="61"/>
      <c r="U33" s="61"/>
      <c r="V33" s="61"/>
      <c r="W33" s="62"/>
      <c r="X33" s="60" t="str">
        <f t="shared" si="6"/>
        <v/>
      </c>
      <c r="Y33" s="60" t="str">
        <f t="shared" si="6"/>
        <v/>
      </c>
      <c r="Z33" s="60" t="str">
        <f t="shared" si="6"/>
        <v/>
      </c>
      <c r="AA33" s="60" t="str">
        <f t="shared" si="6"/>
        <v/>
      </c>
      <c r="AB33" s="60" t="str">
        <f t="shared" si="6"/>
        <v/>
      </c>
      <c r="AC33" s="60" t="str">
        <f t="shared" si="6"/>
        <v/>
      </c>
      <c r="AD33" s="60" t="str">
        <f t="shared" si="6"/>
        <v/>
      </c>
      <c r="AE33" s="60" t="str">
        <f t="shared" si="6"/>
        <v/>
      </c>
      <c r="AF33" s="60" t="str">
        <f t="shared" si="6"/>
        <v/>
      </c>
      <c r="AG33" s="155" t="str">
        <f t="shared" si="6"/>
        <v/>
      </c>
      <c r="AH33" s="66" t="str">
        <f t="shared" si="1"/>
        <v/>
      </c>
      <c r="AI33" s="56">
        <f t="shared" si="2"/>
        <v>0</v>
      </c>
      <c r="AJ33" s="56">
        <f t="shared" si="3"/>
        <v>0</v>
      </c>
      <c r="AK33" s="56" t="e" cm="1">
        <f t="array" aca="1" ref="AK33" ca="1">_xlfn.IFS(AI33&lt;KKTP!$K$3,"perlu bimbingan dalam ",AI33&lt;=KKTP!$L$3,"baik dalam ",AI33&gt;KKTP!$L$3,"sangat baik dalam ")</f>
        <v>#NAME?</v>
      </c>
      <c r="AL33" s="56" t="e" cm="1">
        <f t="array" aca="1" ref="AL33" ca="1">_xlfn.IFS(AJ33&lt;KKTP!$K$3,"perlu bimbingan dalam ",AJ33&lt;=KKTP!$L$3,"baik dalam ",AJ33&gt;KKTP!$L$3,"sangat baik dalam ")</f>
        <v>#NAME?</v>
      </c>
      <c r="AM33" s="56" t="e">
        <f t="shared" si="4"/>
        <v>#N/A</v>
      </c>
      <c r="AN33" s="56" t="e">
        <f t="shared" si="5"/>
        <v>#N/A</v>
      </c>
      <c r="AO33" s="56" t="str">
        <f t="shared" ca="1" si="7"/>
        <v/>
      </c>
    </row>
    <row r="34" spans="2:41" ht="15">
      <c r="B34" s="59">
        <v>30</v>
      </c>
      <c r="C34" s="126">
        <f>IFERROR(SISWA!C37,"")</f>
        <v>0</v>
      </c>
      <c r="D34" s="63"/>
      <c r="E34" s="64"/>
      <c r="F34" s="64"/>
      <c r="G34" s="64"/>
      <c r="H34" s="64"/>
      <c r="I34" s="64"/>
      <c r="J34" s="64"/>
      <c r="K34" s="64"/>
      <c r="L34" s="64"/>
      <c r="M34" s="65"/>
      <c r="N34" s="60"/>
      <c r="O34" s="61"/>
      <c r="P34" s="61"/>
      <c r="Q34" s="61"/>
      <c r="R34" s="61"/>
      <c r="S34" s="61"/>
      <c r="T34" s="61"/>
      <c r="U34" s="61"/>
      <c r="V34" s="61"/>
      <c r="W34" s="62"/>
      <c r="X34" s="60" t="str">
        <f t="shared" si="6"/>
        <v/>
      </c>
      <c r="Y34" s="60" t="str">
        <f t="shared" si="6"/>
        <v/>
      </c>
      <c r="Z34" s="60" t="str">
        <f t="shared" si="6"/>
        <v/>
      </c>
      <c r="AA34" s="60" t="str">
        <f t="shared" si="6"/>
        <v/>
      </c>
      <c r="AB34" s="60" t="str">
        <f t="shared" si="6"/>
        <v/>
      </c>
      <c r="AC34" s="60" t="str">
        <f t="shared" si="6"/>
        <v/>
      </c>
      <c r="AD34" s="60" t="str">
        <f t="shared" si="6"/>
        <v/>
      </c>
      <c r="AE34" s="60" t="str">
        <f t="shared" si="6"/>
        <v/>
      </c>
      <c r="AF34" s="60" t="str">
        <f t="shared" si="6"/>
        <v/>
      </c>
      <c r="AG34" s="155" t="str">
        <f t="shared" si="6"/>
        <v/>
      </c>
      <c r="AH34" s="66" t="str">
        <f t="shared" si="1"/>
        <v/>
      </c>
      <c r="AI34" s="56">
        <f t="shared" si="2"/>
        <v>0</v>
      </c>
      <c r="AJ34" s="56">
        <f t="shared" si="3"/>
        <v>0</v>
      </c>
      <c r="AK34" s="56" t="e" cm="1">
        <f t="array" aca="1" ref="AK34" ca="1">_xlfn.IFS(AI34&lt;KKTP!$K$3,"perlu bimbingan dalam ",AI34&lt;=KKTP!$L$3,"baik dalam ",AI34&gt;KKTP!$L$3,"sangat baik dalam ")</f>
        <v>#NAME?</v>
      </c>
      <c r="AL34" s="56" t="e" cm="1">
        <f t="array" aca="1" ref="AL34" ca="1">_xlfn.IFS(AJ34&lt;KKTP!$K$3,"perlu bimbingan dalam ",AJ34&lt;=KKTP!$L$3,"baik dalam ",AJ34&gt;KKTP!$L$3,"sangat baik dalam ")</f>
        <v>#NAME?</v>
      </c>
      <c r="AM34" s="56" t="e">
        <f t="shared" si="4"/>
        <v>#N/A</v>
      </c>
      <c r="AN34" s="56" t="e">
        <f t="shared" si="5"/>
        <v>#N/A</v>
      </c>
      <c r="AO34" s="56" t="str">
        <f t="shared" ca="1" si="7"/>
        <v/>
      </c>
    </row>
    <row r="35" spans="2:41" ht="15">
      <c r="B35" s="59">
        <v>31</v>
      </c>
      <c r="C35" s="126">
        <f>IFERROR(SISWA!C38,"")</f>
        <v>0</v>
      </c>
      <c r="D35" s="63"/>
      <c r="E35" s="64"/>
      <c r="F35" s="64"/>
      <c r="G35" s="64"/>
      <c r="H35" s="64"/>
      <c r="I35" s="64"/>
      <c r="J35" s="64"/>
      <c r="K35" s="64"/>
      <c r="L35" s="64"/>
      <c r="M35" s="65"/>
      <c r="N35" s="60"/>
      <c r="O35" s="61"/>
      <c r="P35" s="61"/>
      <c r="Q35" s="61"/>
      <c r="R35" s="61"/>
      <c r="S35" s="61"/>
      <c r="T35" s="61"/>
      <c r="U35" s="61"/>
      <c r="V35" s="61"/>
      <c r="W35" s="62"/>
      <c r="X35" s="60" t="str">
        <f t="shared" si="6"/>
        <v/>
      </c>
      <c r="Y35" s="60" t="str">
        <f t="shared" si="6"/>
        <v/>
      </c>
      <c r="Z35" s="60" t="str">
        <f t="shared" si="6"/>
        <v/>
      </c>
      <c r="AA35" s="60" t="str">
        <f t="shared" si="6"/>
        <v/>
      </c>
      <c r="AB35" s="60" t="str">
        <f t="shared" si="6"/>
        <v/>
      </c>
      <c r="AC35" s="60" t="str">
        <f t="shared" si="6"/>
        <v/>
      </c>
      <c r="AD35" s="60" t="str">
        <f t="shared" si="6"/>
        <v/>
      </c>
      <c r="AE35" s="60" t="str">
        <f t="shared" si="6"/>
        <v/>
      </c>
      <c r="AF35" s="60" t="str">
        <f t="shared" si="6"/>
        <v/>
      </c>
      <c r="AG35" s="155" t="str">
        <f t="shared" si="6"/>
        <v/>
      </c>
      <c r="AH35" s="66" t="str">
        <f t="shared" si="1"/>
        <v/>
      </c>
      <c r="AI35" s="56">
        <f t="shared" si="2"/>
        <v>0</v>
      </c>
      <c r="AJ35" s="56">
        <f t="shared" si="3"/>
        <v>0</v>
      </c>
      <c r="AK35" s="56" t="e" cm="1">
        <f t="array" aca="1" ref="AK35" ca="1">_xlfn.IFS(AI35&lt;KKTP!$K$3,"perlu bimbingan dalam ",AI35&lt;=KKTP!$L$3,"baik dalam ",AI35&gt;KKTP!$L$3,"sangat baik dalam ")</f>
        <v>#NAME?</v>
      </c>
      <c r="AL35" s="56" t="e" cm="1">
        <f t="array" aca="1" ref="AL35" ca="1">_xlfn.IFS(AJ35&lt;KKTP!$K$3,"perlu bimbingan dalam ",AJ35&lt;=KKTP!$L$3,"baik dalam ",AJ35&gt;KKTP!$L$3,"sangat baik dalam ")</f>
        <v>#NAME?</v>
      </c>
      <c r="AM35" s="56" t="e">
        <f t="shared" si="4"/>
        <v>#N/A</v>
      </c>
      <c r="AN35" s="56" t="e">
        <f t="shared" si="5"/>
        <v>#N/A</v>
      </c>
      <c r="AO35" s="56" t="str">
        <f t="shared" ca="1" si="7"/>
        <v/>
      </c>
    </row>
    <row r="36" spans="2:41" ht="15">
      <c r="B36" s="59">
        <v>32</v>
      </c>
      <c r="C36" s="126">
        <f>IFERROR(SISWA!C39,"")</f>
        <v>0</v>
      </c>
      <c r="D36" s="63"/>
      <c r="E36" s="64"/>
      <c r="F36" s="64"/>
      <c r="G36" s="64"/>
      <c r="H36" s="64"/>
      <c r="I36" s="64"/>
      <c r="J36" s="64"/>
      <c r="K36" s="64"/>
      <c r="L36" s="64"/>
      <c r="M36" s="65"/>
      <c r="N36" s="60"/>
      <c r="O36" s="61"/>
      <c r="P36" s="61"/>
      <c r="Q36" s="61"/>
      <c r="R36" s="61"/>
      <c r="S36" s="61"/>
      <c r="T36" s="61"/>
      <c r="U36" s="61"/>
      <c r="V36" s="61"/>
      <c r="W36" s="62"/>
      <c r="X36" s="60" t="str">
        <f t="shared" si="6"/>
        <v/>
      </c>
      <c r="Y36" s="60" t="str">
        <f t="shared" si="6"/>
        <v/>
      </c>
      <c r="Z36" s="60" t="str">
        <f t="shared" si="6"/>
        <v/>
      </c>
      <c r="AA36" s="60" t="str">
        <f t="shared" si="6"/>
        <v/>
      </c>
      <c r="AB36" s="60" t="str">
        <f t="shared" si="6"/>
        <v/>
      </c>
      <c r="AC36" s="60" t="str">
        <f t="shared" si="6"/>
        <v/>
      </c>
      <c r="AD36" s="60" t="str">
        <f t="shared" si="6"/>
        <v/>
      </c>
      <c r="AE36" s="60" t="str">
        <f t="shared" si="6"/>
        <v/>
      </c>
      <c r="AF36" s="60" t="str">
        <f t="shared" si="6"/>
        <v/>
      </c>
      <c r="AG36" s="155" t="str">
        <f t="shared" si="6"/>
        <v/>
      </c>
      <c r="AH36" s="66" t="str">
        <f t="shared" si="1"/>
        <v/>
      </c>
      <c r="AI36" s="56">
        <f t="shared" si="2"/>
        <v>0</v>
      </c>
      <c r="AJ36" s="56">
        <f t="shared" si="3"/>
        <v>0</v>
      </c>
      <c r="AK36" s="56" t="e" cm="1">
        <f t="array" aca="1" ref="AK36" ca="1">_xlfn.IFS(AI36&lt;KKTP!$K$3,"perlu bimbingan dalam ",AI36&lt;=KKTP!$L$3,"baik dalam ",AI36&gt;KKTP!$L$3,"sangat baik dalam ")</f>
        <v>#NAME?</v>
      </c>
      <c r="AL36" s="56" t="e" cm="1">
        <f t="array" aca="1" ref="AL36" ca="1">_xlfn.IFS(AJ36&lt;KKTP!$K$3,"perlu bimbingan dalam ",AJ36&lt;=KKTP!$L$3,"baik dalam ",AJ36&gt;KKTP!$L$3,"sangat baik dalam ")</f>
        <v>#NAME?</v>
      </c>
      <c r="AM36" s="56" t="e">
        <f t="shared" si="4"/>
        <v>#N/A</v>
      </c>
      <c r="AN36" s="56" t="e">
        <f t="shared" si="5"/>
        <v>#N/A</v>
      </c>
      <c r="AO36" s="56" t="str">
        <f t="shared" ca="1" si="7"/>
        <v/>
      </c>
    </row>
    <row r="37" spans="2:41" ht="15">
      <c r="B37" s="59">
        <v>33</v>
      </c>
      <c r="C37" s="126">
        <f>IFERROR(SISWA!C40,"")</f>
        <v>0</v>
      </c>
      <c r="D37" s="63"/>
      <c r="E37" s="64"/>
      <c r="F37" s="64"/>
      <c r="G37" s="64"/>
      <c r="H37" s="64"/>
      <c r="I37" s="64"/>
      <c r="J37" s="64"/>
      <c r="K37" s="64"/>
      <c r="L37" s="64"/>
      <c r="M37" s="65"/>
      <c r="N37" s="60"/>
      <c r="O37" s="61"/>
      <c r="P37" s="61"/>
      <c r="Q37" s="61"/>
      <c r="R37" s="61"/>
      <c r="S37" s="61"/>
      <c r="T37" s="61"/>
      <c r="U37" s="61"/>
      <c r="V37" s="61"/>
      <c r="W37" s="62"/>
      <c r="X37" s="60" t="str">
        <f t="shared" si="6"/>
        <v/>
      </c>
      <c r="Y37" s="60" t="str">
        <f t="shared" si="6"/>
        <v/>
      </c>
      <c r="Z37" s="60" t="str">
        <f t="shared" si="6"/>
        <v/>
      </c>
      <c r="AA37" s="60" t="str">
        <f t="shared" si="6"/>
        <v/>
      </c>
      <c r="AB37" s="60" t="str">
        <f t="shared" si="6"/>
        <v/>
      </c>
      <c r="AC37" s="60" t="str">
        <f t="shared" si="6"/>
        <v/>
      </c>
      <c r="AD37" s="60" t="str">
        <f t="shared" si="6"/>
        <v/>
      </c>
      <c r="AE37" s="60" t="str">
        <f t="shared" si="6"/>
        <v/>
      </c>
      <c r="AF37" s="60" t="str">
        <f t="shared" si="6"/>
        <v/>
      </c>
      <c r="AG37" s="155" t="str">
        <f t="shared" si="6"/>
        <v/>
      </c>
      <c r="AH37" s="66" t="str">
        <f t="shared" si="1"/>
        <v/>
      </c>
      <c r="AI37" s="56">
        <f t="shared" si="2"/>
        <v>0</v>
      </c>
      <c r="AJ37" s="56">
        <f t="shared" si="3"/>
        <v>0</v>
      </c>
      <c r="AK37" s="56" t="e" cm="1">
        <f t="array" aca="1" ref="AK37" ca="1">_xlfn.IFS(AI37&lt;KKTP!$K$3,"perlu bimbingan dalam ",AI37&lt;=KKTP!$L$3,"baik dalam ",AI37&gt;KKTP!$L$3,"sangat baik dalam ")</f>
        <v>#NAME?</v>
      </c>
      <c r="AL37" s="56" t="e" cm="1">
        <f t="array" aca="1" ref="AL37" ca="1">_xlfn.IFS(AJ37&lt;KKTP!$K$3,"perlu bimbingan dalam ",AJ37&lt;=KKTP!$L$3,"baik dalam ",AJ37&gt;KKTP!$L$3,"sangat baik dalam ")</f>
        <v>#NAME?</v>
      </c>
      <c r="AM37" s="56" t="e">
        <f t="shared" si="4"/>
        <v>#N/A</v>
      </c>
      <c r="AN37" s="56" t="e">
        <f t="shared" si="5"/>
        <v>#N/A</v>
      </c>
      <c r="AO37" s="56" t="str">
        <f t="shared" ca="1" si="7"/>
        <v/>
      </c>
    </row>
    <row r="38" spans="2:41" ht="15">
      <c r="B38" s="59">
        <v>34</v>
      </c>
      <c r="C38" s="126">
        <f>IFERROR(SISWA!C41,"")</f>
        <v>0</v>
      </c>
      <c r="D38" s="63"/>
      <c r="E38" s="64"/>
      <c r="F38" s="64"/>
      <c r="G38" s="64"/>
      <c r="H38" s="64"/>
      <c r="I38" s="64"/>
      <c r="J38" s="64"/>
      <c r="K38" s="64"/>
      <c r="L38" s="64"/>
      <c r="M38" s="65"/>
      <c r="N38" s="60"/>
      <c r="O38" s="61"/>
      <c r="P38" s="61"/>
      <c r="Q38" s="61"/>
      <c r="R38" s="61"/>
      <c r="S38" s="61"/>
      <c r="T38" s="61"/>
      <c r="U38" s="61"/>
      <c r="V38" s="61"/>
      <c r="W38" s="62"/>
      <c r="X38" s="60" t="str">
        <f t="shared" si="6"/>
        <v/>
      </c>
      <c r="Y38" s="60" t="str">
        <f t="shared" si="6"/>
        <v/>
      </c>
      <c r="Z38" s="60" t="str">
        <f t="shared" si="6"/>
        <v/>
      </c>
      <c r="AA38" s="60" t="str">
        <f t="shared" si="6"/>
        <v/>
      </c>
      <c r="AB38" s="60" t="str">
        <f t="shared" si="6"/>
        <v/>
      </c>
      <c r="AC38" s="60" t="str">
        <f t="shared" si="6"/>
        <v/>
      </c>
      <c r="AD38" s="60" t="str">
        <f t="shared" si="6"/>
        <v/>
      </c>
      <c r="AE38" s="60" t="str">
        <f t="shared" si="6"/>
        <v/>
      </c>
      <c r="AF38" s="60" t="str">
        <f t="shared" si="6"/>
        <v/>
      </c>
      <c r="AG38" s="155" t="str">
        <f t="shared" si="6"/>
        <v/>
      </c>
      <c r="AH38" s="66" t="str">
        <f t="shared" si="1"/>
        <v/>
      </c>
      <c r="AI38" s="56">
        <f t="shared" si="2"/>
        <v>0</v>
      </c>
      <c r="AJ38" s="56">
        <f t="shared" si="3"/>
        <v>0</v>
      </c>
      <c r="AK38" s="56" t="e" cm="1">
        <f t="array" aca="1" ref="AK38" ca="1">_xlfn.IFS(AI38&lt;KKTP!$K$3,"perlu bimbingan dalam ",AI38&lt;=KKTP!$L$3,"baik dalam ",AI38&gt;KKTP!$L$3,"sangat baik dalam ")</f>
        <v>#NAME?</v>
      </c>
      <c r="AL38" s="56" t="e" cm="1">
        <f t="array" aca="1" ref="AL38" ca="1">_xlfn.IFS(AJ38&lt;KKTP!$K$3,"perlu bimbingan dalam ",AJ38&lt;=KKTP!$L$3,"baik dalam ",AJ38&gt;KKTP!$L$3,"sangat baik dalam ")</f>
        <v>#NAME?</v>
      </c>
      <c r="AM38" s="56" t="e">
        <f t="shared" si="4"/>
        <v>#N/A</v>
      </c>
      <c r="AN38" s="56" t="e">
        <f t="shared" si="5"/>
        <v>#N/A</v>
      </c>
      <c r="AO38" s="56" t="str">
        <f t="shared" ca="1" si="7"/>
        <v/>
      </c>
    </row>
    <row r="39" spans="2:41" ht="15.75" thickBot="1">
      <c r="B39" s="59">
        <v>35</v>
      </c>
      <c r="C39" s="126">
        <f>IFERROR(SISWA!C42,"")</f>
        <v>0</v>
      </c>
      <c r="D39" s="63"/>
      <c r="E39" s="64"/>
      <c r="F39" s="64"/>
      <c r="G39" s="64"/>
      <c r="H39" s="64"/>
      <c r="I39" s="64"/>
      <c r="J39" s="64"/>
      <c r="K39" s="64"/>
      <c r="L39" s="64"/>
      <c r="M39" s="65"/>
      <c r="N39" s="60"/>
      <c r="O39" s="61"/>
      <c r="P39" s="61"/>
      <c r="Q39" s="61"/>
      <c r="R39" s="61"/>
      <c r="S39" s="61"/>
      <c r="T39" s="61"/>
      <c r="U39" s="61"/>
      <c r="V39" s="61"/>
      <c r="W39" s="62"/>
      <c r="X39" s="60" t="str">
        <f t="shared" si="6"/>
        <v/>
      </c>
      <c r="Y39" s="60" t="str">
        <f t="shared" si="6"/>
        <v/>
      </c>
      <c r="Z39" s="60" t="str">
        <f t="shared" si="6"/>
        <v/>
      </c>
      <c r="AA39" s="60" t="str">
        <f t="shared" si="6"/>
        <v/>
      </c>
      <c r="AB39" s="60" t="str">
        <f t="shared" si="6"/>
        <v/>
      </c>
      <c r="AC39" s="60" t="str">
        <f t="shared" si="6"/>
        <v/>
      </c>
      <c r="AD39" s="60" t="str">
        <f t="shared" si="6"/>
        <v/>
      </c>
      <c r="AE39" s="60" t="str">
        <f t="shared" si="6"/>
        <v/>
      </c>
      <c r="AF39" s="60" t="str">
        <f t="shared" si="6"/>
        <v/>
      </c>
      <c r="AG39" s="155" t="str">
        <f t="shared" si="6"/>
        <v/>
      </c>
      <c r="AH39" s="66" t="str">
        <f t="shared" si="1"/>
        <v/>
      </c>
      <c r="AI39" s="56">
        <f t="shared" si="2"/>
        <v>0</v>
      </c>
      <c r="AJ39" s="56">
        <f t="shared" si="3"/>
        <v>0</v>
      </c>
      <c r="AK39" s="56" t="e" cm="1">
        <f t="array" aca="1" ref="AK39" ca="1">_xlfn.IFS(AI39&lt;KKTP!$K$3,"perlu bimbingan dalam ",AI39&lt;=KKTP!$L$3,"baik dalam ",AI39&gt;KKTP!$L$3,"sangat baik dalam ")</f>
        <v>#NAME?</v>
      </c>
      <c r="AL39" s="56" t="e" cm="1">
        <f t="array" aca="1" ref="AL39" ca="1">_xlfn.IFS(AJ39&lt;KKTP!$K$3,"perlu bimbingan dalam ",AJ39&lt;=KKTP!$L$3,"baik dalam ",AJ39&gt;KKTP!$L$3,"sangat baik dalam ")</f>
        <v>#NAME?</v>
      </c>
      <c r="AM39" s="56" t="e">
        <f t="shared" si="4"/>
        <v>#N/A</v>
      </c>
      <c r="AN39" s="56" t="e">
        <f t="shared" si="5"/>
        <v>#N/A</v>
      </c>
      <c r="AO39" s="56" t="str">
        <f t="shared" ca="1" si="7"/>
        <v/>
      </c>
    </row>
    <row r="40" spans="2:41" ht="15" hidden="1">
      <c r="B40" s="59">
        <v>36</v>
      </c>
      <c r="C40" s="126">
        <f>IFERROR(SISWA!C43,"")</f>
        <v>0</v>
      </c>
      <c r="D40" s="63"/>
      <c r="E40" s="64"/>
      <c r="F40" s="64"/>
      <c r="G40" s="64"/>
      <c r="H40" s="64"/>
      <c r="I40" s="64"/>
      <c r="J40" s="64"/>
      <c r="K40" s="64"/>
      <c r="L40" s="64"/>
      <c r="M40" s="65"/>
      <c r="N40" s="60"/>
      <c r="O40" s="61"/>
      <c r="P40" s="61"/>
      <c r="Q40" s="61"/>
      <c r="R40" s="61"/>
      <c r="S40" s="61"/>
      <c r="T40" s="61"/>
      <c r="U40" s="61"/>
      <c r="V40" s="61"/>
      <c r="W40" s="62"/>
      <c r="X40" s="60" t="str">
        <f t="shared" si="6"/>
        <v/>
      </c>
      <c r="Y40" s="60" t="str">
        <f t="shared" si="6"/>
        <v/>
      </c>
      <c r="Z40" s="60" t="str">
        <f t="shared" si="6"/>
        <v/>
      </c>
      <c r="AA40" s="60" t="str">
        <f t="shared" si="6"/>
        <v/>
      </c>
      <c r="AB40" s="60" t="str">
        <f t="shared" si="6"/>
        <v/>
      </c>
      <c r="AC40" s="60" t="str">
        <f t="shared" si="6"/>
        <v/>
      </c>
      <c r="AD40" s="60" t="str">
        <f t="shared" si="6"/>
        <v/>
      </c>
      <c r="AE40" s="60" t="str">
        <f t="shared" si="6"/>
        <v/>
      </c>
      <c r="AF40" s="60" t="str">
        <f t="shared" si="6"/>
        <v/>
      </c>
      <c r="AG40" s="155" t="str">
        <f t="shared" si="6"/>
        <v/>
      </c>
      <c r="AH40" s="66" t="str">
        <f t="shared" si="1"/>
        <v/>
      </c>
      <c r="AI40" s="56">
        <f t="shared" si="2"/>
        <v>0</v>
      </c>
      <c r="AJ40" s="56">
        <f t="shared" si="3"/>
        <v>0</v>
      </c>
      <c r="AK40" s="56" t="e" cm="1">
        <f t="array" aca="1" ref="AK40" ca="1">_xlfn.IFS(AI40&lt;KKTP!$K$3,"perlu bimbingan dalam ",AI40&lt;=KKTP!$L$3,"baik dalam ",AI40&gt;KKTP!$L$3,"sangat baik dalam ")</f>
        <v>#NAME?</v>
      </c>
      <c r="AL40" s="56" t="e" cm="1">
        <f t="array" aca="1" ref="AL40" ca="1">_xlfn.IFS(AJ40&lt;KKTP!$K$3,"perlu bimbingan dalam ",AJ40&lt;=KKTP!$L$3,"baik dalam ",AJ40&gt;KKTP!$L$3,"sangat baik dalam ")</f>
        <v>#NAME?</v>
      </c>
      <c r="AM40" s="56" t="e">
        <f t="shared" si="4"/>
        <v>#N/A</v>
      </c>
      <c r="AN40" s="56" t="e">
        <f t="shared" si="5"/>
        <v>#N/A</v>
      </c>
      <c r="AO40" s="56" t="str">
        <f t="shared" ca="1" si="7"/>
        <v/>
      </c>
    </row>
    <row r="41" spans="2:41" ht="15" hidden="1">
      <c r="B41" s="59">
        <v>37</v>
      </c>
      <c r="C41" s="126">
        <f>IFERROR(SISWA!C44,"")</f>
        <v>0</v>
      </c>
      <c r="D41" s="63"/>
      <c r="E41" s="64"/>
      <c r="F41" s="64"/>
      <c r="G41" s="64"/>
      <c r="H41" s="64"/>
      <c r="I41" s="64"/>
      <c r="J41" s="64"/>
      <c r="K41" s="64"/>
      <c r="L41" s="64"/>
      <c r="M41" s="65"/>
      <c r="N41" s="60"/>
      <c r="O41" s="61"/>
      <c r="P41" s="61"/>
      <c r="Q41" s="61"/>
      <c r="R41" s="61"/>
      <c r="S41" s="61"/>
      <c r="T41" s="61"/>
      <c r="U41" s="61"/>
      <c r="V41" s="61"/>
      <c r="W41" s="62"/>
      <c r="X41" s="60" t="str">
        <f t="shared" si="6"/>
        <v/>
      </c>
      <c r="Y41" s="60" t="str">
        <f t="shared" si="6"/>
        <v/>
      </c>
      <c r="Z41" s="60" t="str">
        <f t="shared" si="6"/>
        <v/>
      </c>
      <c r="AA41" s="60" t="str">
        <f t="shared" si="6"/>
        <v/>
      </c>
      <c r="AB41" s="60" t="str">
        <f t="shared" si="6"/>
        <v/>
      </c>
      <c r="AC41" s="60" t="str">
        <f t="shared" si="6"/>
        <v/>
      </c>
      <c r="AD41" s="60" t="str">
        <f t="shared" si="6"/>
        <v/>
      </c>
      <c r="AE41" s="60" t="str">
        <f t="shared" si="6"/>
        <v/>
      </c>
      <c r="AF41" s="60" t="str">
        <f t="shared" si="6"/>
        <v/>
      </c>
      <c r="AG41" s="155" t="str">
        <f t="shared" si="6"/>
        <v/>
      </c>
      <c r="AH41" s="66" t="str">
        <f t="shared" si="1"/>
        <v/>
      </c>
      <c r="AI41" s="56">
        <f t="shared" si="2"/>
        <v>0</v>
      </c>
      <c r="AJ41" s="56">
        <f t="shared" si="3"/>
        <v>0</v>
      </c>
      <c r="AK41" s="56" t="e" cm="1">
        <f t="array" aca="1" ref="AK41" ca="1">_xlfn.IFS(AI41&lt;KKTP!$K$3,"perlu bimbingan dalam ",AI41&lt;=KKTP!$L$3,"baik dalam ",AI41&gt;KKTP!$L$3,"sangat baik dalam ")</f>
        <v>#NAME?</v>
      </c>
      <c r="AL41" s="56" t="e" cm="1">
        <f t="array" aca="1" ref="AL41" ca="1">_xlfn.IFS(AJ41&lt;KKTP!$K$3,"perlu bimbingan dalam ",AJ41&lt;=KKTP!$L$3,"baik dalam ",AJ41&gt;KKTP!$L$3,"sangat baik dalam ")</f>
        <v>#NAME?</v>
      </c>
      <c r="AM41" s="56" t="e">
        <f t="shared" si="4"/>
        <v>#N/A</v>
      </c>
      <c r="AN41" s="56" t="e">
        <f t="shared" si="5"/>
        <v>#N/A</v>
      </c>
      <c r="AO41" s="56" t="str">
        <f t="shared" ca="1" si="7"/>
        <v/>
      </c>
    </row>
    <row r="42" spans="2:41" ht="15" hidden="1">
      <c r="B42" s="59">
        <v>38</v>
      </c>
      <c r="C42" s="126">
        <f>IFERROR(SISWA!C45,"")</f>
        <v>0</v>
      </c>
      <c r="D42" s="63"/>
      <c r="E42" s="64"/>
      <c r="F42" s="64"/>
      <c r="G42" s="64"/>
      <c r="H42" s="64"/>
      <c r="I42" s="64"/>
      <c r="J42" s="64"/>
      <c r="K42" s="64"/>
      <c r="L42" s="64"/>
      <c r="M42" s="65"/>
      <c r="N42" s="60"/>
      <c r="O42" s="61"/>
      <c r="P42" s="61"/>
      <c r="Q42" s="61"/>
      <c r="R42" s="61"/>
      <c r="S42" s="61"/>
      <c r="T42" s="61"/>
      <c r="U42" s="61"/>
      <c r="V42" s="61"/>
      <c r="W42" s="62"/>
      <c r="X42" s="60" t="str">
        <f t="shared" si="6"/>
        <v/>
      </c>
      <c r="Y42" s="60" t="str">
        <f t="shared" si="6"/>
        <v/>
      </c>
      <c r="Z42" s="60" t="str">
        <f t="shared" si="6"/>
        <v/>
      </c>
      <c r="AA42" s="60" t="str">
        <f t="shared" si="6"/>
        <v/>
      </c>
      <c r="AB42" s="60" t="str">
        <f t="shared" si="6"/>
        <v/>
      </c>
      <c r="AC42" s="60" t="str">
        <f t="shared" si="6"/>
        <v/>
      </c>
      <c r="AD42" s="60" t="str">
        <f t="shared" si="6"/>
        <v/>
      </c>
      <c r="AE42" s="60" t="str">
        <f t="shared" si="6"/>
        <v/>
      </c>
      <c r="AF42" s="60" t="str">
        <f t="shared" si="6"/>
        <v/>
      </c>
      <c r="AG42" s="155" t="str">
        <f t="shared" si="6"/>
        <v/>
      </c>
      <c r="AH42" s="66" t="str">
        <f t="shared" si="1"/>
        <v/>
      </c>
      <c r="AI42" s="56">
        <f t="shared" si="2"/>
        <v>0</v>
      </c>
      <c r="AJ42" s="56">
        <f t="shared" si="3"/>
        <v>0</v>
      </c>
      <c r="AK42" s="56" t="e" cm="1">
        <f t="array" aca="1" ref="AK42" ca="1">_xlfn.IFS(AI42&lt;KKTP!$K$3,"perlu bimbingan dalam ",AI42&lt;=KKTP!$L$3,"baik dalam ",AI42&gt;KKTP!$L$3,"sangat baik dalam ")</f>
        <v>#NAME?</v>
      </c>
      <c r="AL42" s="56" t="e" cm="1">
        <f t="array" aca="1" ref="AL42" ca="1">_xlfn.IFS(AJ42&lt;KKTP!$K$3,"perlu bimbingan dalam ",AJ42&lt;=KKTP!$L$3,"baik dalam ",AJ42&gt;KKTP!$L$3,"sangat baik dalam ")</f>
        <v>#NAME?</v>
      </c>
      <c r="AM42" s="56" t="e">
        <f t="shared" si="4"/>
        <v>#N/A</v>
      </c>
      <c r="AN42" s="56" t="e">
        <f t="shared" si="5"/>
        <v>#N/A</v>
      </c>
      <c r="AO42" s="56" t="str">
        <f t="shared" ca="1" si="7"/>
        <v/>
      </c>
    </row>
    <row r="43" spans="2:41" ht="15" hidden="1">
      <c r="B43" s="59">
        <v>39</v>
      </c>
      <c r="C43" s="126">
        <f>IFERROR(SISWA!C46,"")</f>
        <v>0</v>
      </c>
      <c r="D43" s="63"/>
      <c r="E43" s="64"/>
      <c r="F43" s="64"/>
      <c r="G43" s="64"/>
      <c r="H43" s="64"/>
      <c r="I43" s="64"/>
      <c r="J43" s="64"/>
      <c r="K43" s="64"/>
      <c r="L43" s="64"/>
      <c r="M43" s="65"/>
      <c r="N43" s="60"/>
      <c r="O43" s="61"/>
      <c r="P43" s="61"/>
      <c r="Q43" s="61"/>
      <c r="R43" s="61"/>
      <c r="S43" s="61"/>
      <c r="T43" s="61"/>
      <c r="U43" s="61"/>
      <c r="V43" s="61"/>
      <c r="W43" s="62"/>
      <c r="X43" s="60" t="str">
        <f t="shared" si="6"/>
        <v/>
      </c>
      <c r="Y43" s="60" t="str">
        <f t="shared" si="6"/>
        <v/>
      </c>
      <c r="Z43" s="60" t="str">
        <f t="shared" si="6"/>
        <v/>
      </c>
      <c r="AA43" s="60" t="str">
        <f t="shared" si="6"/>
        <v/>
      </c>
      <c r="AB43" s="60" t="str">
        <f t="shared" si="6"/>
        <v/>
      </c>
      <c r="AC43" s="60" t="str">
        <f t="shared" si="6"/>
        <v/>
      </c>
      <c r="AD43" s="60" t="str">
        <f t="shared" si="6"/>
        <v/>
      </c>
      <c r="AE43" s="60" t="str">
        <f t="shared" si="6"/>
        <v/>
      </c>
      <c r="AF43" s="60" t="str">
        <f t="shared" si="6"/>
        <v/>
      </c>
      <c r="AG43" s="155" t="str">
        <f t="shared" si="6"/>
        <v/>
      </c>
      <c r="AH43" s="66" t="str">
        <f t="shared" si="1"/>
        <v/>
      </c>
      <c r="AI43" s="56">
        <f t="shared" si="2"/>
        <v>0</v>
      </c>
      <c r="AJ43" s="56">
        <f t="shared" si="3"/>
        <v>0</v>
      </c>
      <c r="AK43" s="56" t="e" cm="1">
        <f t="array" aca="1" ref="AK43" ca="1">_xlfn.IFS(AI43&lt;KKTP!$K$3,"perlu bimbingan dalam ",AI43&lt;=KKTP!$L$3,"baik dalam ",AI43&gt;KKTP!$L$3,"sangat baik dalam ")</f>
        <v>#NAME?</v>
      </c>
      <c r="AL43" s="56" t="e" cm="1">
        <f t="array" aca="1" ref="AL43" ca="1">_xlfn.IFS(AJ43&lt;KKTP!$K$3,"perlu bimbingan dalam ",AJ43&lt;=KKTP!$L$3,"baik dalam ",AJ43&gt;KKTP!$L$3,"sangat baik dalam ")</f>
        <v>#NAME?</v>
      </c>
      <c r="AM43" s="56" t="e">
        <f t="shared" si="4"/>
        <v>#N/A</v>
      </c>
      <c r="AN43" s="56" t="e">
        <f t="shared" si="5"/>
        <v>#N/A</v>
      </c>
      <c r="AO43" s="56" t="str">
        <f t="shared" ca="1" si="7"/>
        <v/>
      </c>
    </row>
    <row r="44" spans="2:41" ht="15" hidden="1">
      <c r="B44" s="59">
        <v>40</v>
      </c>
      <c r="C44" s="126">
        <f>IFERROR(SISWA!C47,"")</f>
        <v>0</v>
      </c>
      <c r="D44" s="63"/>
      <c r="E44" s="64"/>
      <c r="F44" s="64"/>
      <c r="G44" s="64"/>
      <c r="H44" s="64"/>
      <c r="I44" s="64"/>
      <c r="J44" s="64"/>
      <c r="K44" s="64"/>
      <c r="L44" s="64"/>
      <c r="M44" s="65"/>
      <c r="N44" s="60"/>
      <c r="O44" s="61"/>
      <c r="P44" s="61"/>
      <c r="Q44" s="61"/>
      <c r="R44" s="61"/>
      <c r="S44" s="61"/>
      <c r="T44" s="61"/>
      <c r="U44" s="61"/>
      <c r="V44" s="61"/>
      <c r="W44" s="62"/>
      <c r="X44" s="60" t="str">
        <f t="shared" si="6"/>
        <v/>
      </c>
      <c r="Y44" s="60" t="str">
        <f t="shared" si="6"/>
        <v/>
      </c>
      <c r="Z44" s="60" t="str">
        <f t="shared" si="6"/>
        <v/>
      </c>
      <c r="AA44" s="60" t="str">
        <f t="shared" si="6"/>
        <v/>
      </c>
      <c r="AB44" s="60" t="str">
        <f t="shared" si="6"/>
        <v/>
      </c>
      <c r="AC44" s="60" t="str">
        <f t="shared" si="6"/>
        <v/>
      </c>
      <c r="AD44" s="60" t="str">
        <f t="shared" si="6"/>
        <v/>
      </c>
      <c r="AE44" s="60" t="str">
        <f t="shared" si="6"/>
        <v/>
      </c>
      <c r="AF44" s="60" t="str">
        <f t="shared" si="6"/>
        <v/>
      </c>
      <c r="AG44" s="155" t="str">
        <f t="shared" si="6"/>
        <v/>
      </c>
      <c r="AH44" s="66" t="str">
        <f t="shared" si="1"/>
        <v/>
      </c>
      <c r="AI44" s="56">
        <f t="shared" si="2"/>
        <v>0</v>
      </c>
      <c r="AJ44" s="56">
        <f t="shared" si="3"/>
        <v>0</v>
      </c>
      <c r="AK44" s="56" t="e" cm="1">
        <f t="array" aca="1" ref="AK44" ca="1">_xlfn.IFS(AI44&lt;KKTP!$K$3,"perlu bimbingan dalam ",AI44&lt;=KKTP!$L$3,"baik dalam ",AI44&gt;KKTP!$L$3,"sangat baik dalam ")</f>
        <v>#NAME?</v>
      </c>
      <c r="AL44" s="56" t="e" cm="1">
        <f t="array" aca="1" ref="AL44" ca="1">_xlfn.IFS(AJ44&lt;KKTP!$K$3,"perlu bimbingan dalam ",AJ44&lt;=KKTP!$L$3,"baik dalam ",AJ44&gt;KKTP!$L$3,"sangat baik dalam ")</f>
        <v>#NAME?</v>
      </c>
      <c r="AM44" s="56" t="e">
        <f t="shared" si="4"/>
        <v>#N/A</v>
      </c>
      <c r="AN44" s="56" t="e">
        <f t="shared" si="5"/>
        <v>#N/A</v>
      </c>
      <c r="AO44" s="56" t="str">
        <f t="shared" ca="1" si="7"/>
        <v/>
      </c>
    </row>
    <row r="45" spans="2:41" ht="15" hidden="1">
      <c r="B45" s="59">
        <v>41</v>
      </c>
      <c r="C45" s="126">
        <f>IFERROR(SISWA!C48,"")</f>
        <v>0</v>
      </c>
      <c r="D45" s="63"/>
      <c r="E45" s="64"/>
      <c r="F45" s="64"/>
      <c r="G45" s="64"/>
      <c r="H45" s="64"/>
      <c r="I45" s="64"/>
      <c r="J45" s="64"/>
      <c r="K45" s="64"/>
      <c r="L45" s="64"/>
      <c r="M45" s="65"/>
      <c r="N45" s="60"/>
      <c r="O45" s="61"/>
      <c r="P45" s="61"/>
      <c r="Q45" s="61"/>
      <c r="R45" s="61"/>
      <c r="S45" s="61"/>
      <c r="T45" s="61"/>
      <c r="U45" s="61"/>
      <c r="V45" s="61"/>
      <c r="W45" s="62"/>
      <c r="X45" s="60" t="str">
        <f t="shared" ref="X45:AG54" si="8">IFERROR(AVERAGE(D45)*60%+(N45*40%),"")</f>
        <v/>
      </c>
      <c r="Y45" s="60" t="str">
        <f t="shared" si="8"/>
        <v/>
      </c>
      <c r="Z45" s="60" t="str">
        <f t="shared" si="8"/>
        <v/>
      </c>
      <c r="AA45" s="60" t="str">
        <f t="shared" si="8"/>
        <v/>
      </c>
      <c r="AB45" s="60" t="str">
        <f t="shared" si="8"/>
        <v/>
      </c>
      <c r="AC45" s="60" t="str">
        <f t="shared" si="8"/>
        <v/>
      </c>
      <c r="AD45" s="60" t="str">
        <f t="shared" si="8"/>
        <v/>
      </c>
      <c r="AE45" s="60" t="str">
        <f t="shared" si="8"/>
        <v/>
      </c>
      <c r="AF45" s="60" t="str">
        <f t="shared" si="8"/>
        <v/>
      </c>
      <c r="AG45" s="155" t="str">
        <f t="shared" si="8"/>
        <v/>
      </c>
      <c r="AH45" s="66" t="str">
        <f t="shared" si="1"/>
        <v/>
      </c>
      <c r="AI45" s="56">
        <f t="shared" si="2"/>
        <v>0</v>
      </c>
      <c r="AJ45" s="56">
        <f t="shared" si="3"/>
        <v>0</v>
      </c>
      <c r="AK45" s="56" t="e" cm="1">
        <f t="array" aca="1" ref="AK45" ca="1">_xlfn.IFS(AI45&lt;KKTP!$K$3,"perlu bimbingan dalam ",AI45&lt;=KKTP!$L$3,"baik dalam ",AI45&gt;KKTP!$L$3,"sangat baik dalam ")</f>
        <v>#NAME?</v>
      </c>
      <c r="AL45" s="56" t="e" cm="1">
        <f t="array" aca="1" ref="AL45" ca="1">_xlfn.IFS(AJ45&lt;KKTP!$K$3,"perlu bimbingan dalam ",AJ45&lt;=KKTP!$L$3,"baik dalam ",AJ45&gt;KKTP!$L$3,"sangat baik dalam ")</f>
        <v>#NAME?</v>
      </c>
      <c r="AM45" s="56" t="e">
        <f t="shared" si="4"/>
        <v>#N/A</v>
      </c>
      <c r="AN45" s="56" t="e">
        <f t="shared" si="5"/>
        <v>#N/A</v>
      </c>
      <c r="AO45" s="56" t="str">
        <f t="shared" ca="1" si="7"/>
        <v/>
      </c>
    </row>
    <row r="46" spans="2:41" ht="15" hidden="1">
      <c r="B46" s="59">
        <v>42</v>
      </c>
      <c r="C46" s="126">
        <f>IFERROR(SISWA!C49,"")</f>
        <v>0</v>
      </c>
      <c r="D46" s="63"/>
      <c r="E46" s="64"/>
      <c r="F46" s="64"/>
      <c r="G46" s="64"/>
      <c r="H46" s="64"/>
      <c r="I46" s="64"/>
      <c r="J46" s="64"/>
      <c r="K46" s="64"/>
      <c r="L46" s="64"/>
      <c r="M46" s="65"/>
      <c r="N46" s="60"/>
      <c r="O46" s="61"/>
      <c r="P46" s="61"/>
      <c r="Q46" s="61"/>
      <c r="R46" s="61"/>
      <c r="S46" s="61"/>
      <c r="T46" s="61"/>
      <c r="U46" s="61"/>
      <c r="V46" s="61"/>
      <c r="W46" s="62"/>
      <c r="X46" s="60" t="str">
        <f t="shared" si="8"/>
        <v/>
      </c>
      <c r="Y46" s="60" t="str">
        <f t="shared" si="8"/>
        <v/>
      </c>
      <c r="Z46" s="60" t="str">
        <f t="shared" si="8"/>
        <v/>
      </c>
      <c r="AA46" s="60" t="str">
        <f t="shared" si="8"/>
        <v/>
      </c>
      <c r="AB46" s="60" t="str">
        <f t="shared" si="8"/>
        <v/>
      </c>
      <c r="AC46" s="60" t="str">
        <f t="shared" si="8"/>
        <v/>
      </c>
      <c r="AD46" s="60" t="str">
        <f t="shared" si="8"/>
        <v/>
      </c>
      <c r="AE46" s="60" t="str">
        <f t="shared" si="8"/>
        <v/>
      </c>
      <c r="AF46" s="60" t="str">
        <f t="shared" si="8"/>
        <v/>
      </c>
      <c r="AG46" s="155" t="str">
        <f t="shared" si="8"/>
        <v/>
      </c>
      <c r="AH46" s="66" t="str">
        <f t="shared" si="1"/>
        <v/>
      </c>
      <c r="AI46" s="56">
        <f t="shared" si="2"/>
        <v>0</v>
      </c>
      <c r="AJ46" s="56">
        <f t="shared" si="3"/>
        <v>0</v>
      </c>
      <c r="AK46" s="56" t="e" cm="1">
        <f t="array" aca="1" ref="AK46" ca="1">_xlfn.IFS(AI46&lt;KKTP!$K$3,"perlu bimbingan dalam ",AI46&lt;=KKTP!$L$3,"baik dalam ",AI46&gt;KKTP!$L$3,"sangat baik dalam ")</f>
        <v>#NAME?</v>
      </c>
      <c r="AL46" s="56" t="e" cm="1">
        <f t="array" aca="1" ref="AL46" ca="1">_xlfn.IFS(AJ46&lt;KKTP!$K$3,"perlu bimbingan dalam ",AJ46&lt;=KKTP!$L$3,"baik dalam ",AJ46&gt;KKTP!$L$3,"sangat baik dalam ")</f>
        <v>#NAME?</v>
      </c>
      <c r="AM46" s="56" t="e">
        <f t="shared" si="4"/>
        <v>#N/A</v>
      </c>
      <c r="AN46" s="56" t="e">
        <f t="shared" si="5"/>
        <v>#N/A</v>
      </c>
      <c r="AO46" s="56" t="str">
        <f t="shared" ca="1" si="7"/>
        <v/>
      </c>
    </row>
    <row r="47" spans="2:41" ht="15" hidden="1">
      <c r="B47" s="59">
        <v>43</v>
      </c>
      <c r="C47" s="126">
        <f>IFERROR(SISWA!C50,"")</f>
        <v>0</v>
      </c>
      <c r="D47" s="63"/>
      <c r="E47" s="64"/>
      <c r="F47" s="64"/>
      <c r="G47" s="64"/>
      <c r="H47" s="64"/>
      <c r="I47" s="64"/>
      <c r="J47" s="64"/>
      <c r="K47" s="64"/>
      <c r="L47" s="64"/>
      <c r="M47" s="65"/>
      <c r="N47" s="60"/>
      <c r="O47" s="61"/>
      <c r="P47" s="61"/>
      <c r="Q47" s="61"/>
      <c r="R47" s="61"/>
      <c r="S47" s="61"/>
      <c r="T47" s="61"/>
      <c r="U47" s="61"/>
      <c r="V47" s="61"/>
      <c r="W47" s="62"/>
      <c r="X47" s="60" t="str">
        <f t="shared" si="8"/>
        <v/>
      </c>
      <c r="Y47" s="60" t="str">
        <f t="shared" si="8"/>
        <v/>
      </c>
      <c r="Z47" s="60" t="str">
        <f t="shared" si="8"/>
        <v/>
      </c>
      <c r="AA47" s="60" t="str">
        <f t="shared" si="8"/>
        <v/>
      </c>
      <c r="AB47" s="60" t="str">
        <f t="shared" si="8"/>
        <v/>
      </c>
      <c r="AC47" s="60" t="str">
        <f t="shared" si="8"/>
        <v/>
      </c>
      <c r="AD47" s="60" t="str">
        <f t="shared" si="8"/>
        <v/>
      </c>
      <c r="AE47" s="60" t="str">
        <f t="shared" si="8"/>
        <v/>
      </c>
      <c r="AF47" s="60" t="str">
        <f t="shared" si="8"/>
        <v/>
      </c>
      <c r="AG47" s="155" t="str">
        <f t="shared" si="8"/>
        <v/>
      </c>
      <c r="AH47" s="66" t="str">
        <f t="shared" si="1"/>
        <v/>
      </c>
      <c r="AI47" s="56">
        <f t="shared" si="2"/>
        <v>0</v>
      </c>
      <c r="AJ47" s="56">
        <f t="shared" si="3"/>
        <v>0</v>
      </c>
      <c r="AK47" s="56" t="e" cm="1">
        <f t="array" aca="1" ref="AK47" ca="1">_xlfn.IFS(AI47&lt;KKTP!$K$3,"perlu bimbingan dalam ",AI47&lt;=KKTP!$L$3,"baik dalam ",AI47&gt;KKTP!$L$3,"sangat baik dalam ")</f>
        <v>#NAME?</v>
      </c>
      <c r="AL47" s="56" t="e" cm="1">
        <f t="array" aca="1" ref="AL47" ca="1">_xlfn.IFS(AJ47&lt;KKTP!$K$3,"perlu bimbingan dalam ",AJ47&lt;=KKTP!$L$3,"baik dalam ",AJ47&gt;KKTP!$L$3,"sangat baik dalam ")</f>
        <v>#NAME?</v>
      </c>
      <c r="AM47" s="56" t="e">
        <f t="shared" si="4"/>
        <v>#N/A</v>
      </c>
      <c r="AN47" s="56" t="e">
        <f t="shared" si="5"/>
        <v>#N/A</v>
      </c>
      <c r="AO47" s="56" t="str">
        <f t="shared" ca="1" si="7"/>
        <v/>
      </c>
    </row>
    <row r="48" spans="2:41" ht="15" hidden="1">
      <c r="B48" s="59">
        <v>44</v>
      </c>
      <c r="C48" s="126">
        <f>IFERROR(SISWA!C51,"")</f>
        <v>0</v>
      </c>
      <c r="D48" s="63"/>
      <c r="E48" s="64"/>
      <c r="F48" s="64"/>
      <c r="G48" s="64"/>
      <c r="H48" s="64"/>
      <c r="I48" s="64"/>
      <c r="J48" s="64"/>
      <c r="K48" s="64"/>
      <c r="L48" s="64"/>
      <c r="M48" s="65"/>
      <c r="N48" s="60"/>
      <c r="O48" s="61"/>
      <c r="P48" s="61"/>
      <c r="Q48" s="61"/>
      <c r="R48" s="61"/>
      <c r="S48" s="61"/>
      <c r="T48" s="61"/>
      <c r="U48" s="61"/>
      <c r="V48" s="61"/>
      <c r="W48" s="62"/>
      <c r="X48" s="60" t="str">
        <f t="shared" si="8"/>
        <v/>
      </c>
      <c r="Y48" s="60" t="str">
        <f t="shared" si="8"/>
        <v/>
      </c>
      <c r="Z48" s="60" t="str">
        <f t="shared" si="8"/>
        <v/>
      </c>
      <c r="AA48" s="60" t="str">
        <f t="shared" si="8"/>
        <v/>
      </c>
      <c r="AB48" s="60" t="str">
        <f t="shared" si="8"/>
        <v/>
      </c>
      <c r="AC48" s="60" t="str">
        <f t="shared" si="8"/>
        <v/>
      </c>
      <c r="AD48" s="60" t="str">
        <f t="shared" si="8"/>
        <v/>
      </c>
      <c r="AE48" s="60" t="str">
        <f t="shared" si="8"/>
        <v/>
      </c>
      <c r="AF48" s="60" t="str">
        <f t="shared" si="8"/>
        <v/>
      </c>
      <c r="AG48" s="155" t="str">
        <f t="shared" si="8"/>
        <v/>
      </c>
      <c r="AH48" s="66" t="str">
        <f t="shared" si="1"/>
        <v/>
      </c>
      <c r="AI48" s="56">
        <f t="shared" si="2"/>
        <v>0</v>
      </c>
      <c r="AJ48" s="56">
        <f t="shared" si="3"/>
        <v>0</v>
      </c>
      <c r="AK48" s="56" t="e" cm="1">
        <f t="array" aca="1" ref="AK48" ca="1">_xlfn.IFS(AI48&lt;KKTP!$K$3,"perlu bimbingan dalam ",AI48&lt;=KKTP!$L$3,"baik dalam ",AI48&gt;KKTP!$L$3,"sangat baik dalam ")</f>
        <v>#NAME?</v>
      </c>
      <c r="AL48" s="56" t="e" cm="1">
        <f t="array" aca="1" ref="AL48" ca="1">_xlfn.IFS(AJ48&lt;KKTP!$K$3,"perlu bimbingan dalam ",AJ48&lt;=KKTP!$L$3,"baik dalam ",AJ48&gt;KKTP!$L$3,"sangat baik dalam ")</f>
        <v>#NAME?</v>
      </c>
      <c r="AM48" s="56" t="e">
        <f t="shared" si="4"/>
        <v>#N/A</v>
      </c>
      <c r="AN48" s="56" t="e">
        <f t="shared" si="5"/>
        <v>#N/A</v>
      </c>
      <c r="AO48" s="56" t="str">
        <f t="shared" ca="1" si="7"/>
        <v/>
      </c>
    </row>
    <row r="49" spans="2:41" ht="15" hidden="1">
      <c r="B49" s="59">
        <v>45</v>
      </c>
      <c r="C49" s="126">
        <f>IFERROR(SISWA!C52,"")</f>
        <v>0</v>
      </c>
      <c r="D49" s="63"/>
      <c r="E49" s="64"/>
      <c r="F49" s="64"/>
      <c r="G49" s="64"/>
      <c r="H49" s="64"/>
      <c r="I49" s="64"/>
      <c r="J49" s="64"/>
      <c r="K49" s="64"/>
      <c r="L49" s="64"/>
      <c r="M49" s="65"/>
      <c r="N49" s="60"/>
      <c r="O49" s="61"/>
      <c r="P49" s="61"/>
      <c r="Q49" s="61"/>
      <c r="R49" s="61"/>
      <c r="S49" s="61"/>
      <c r="T49" s="61"/>
      <c r="U49" s="61"/>
      <c r="V49" s="61"/>
      <c r="W49" s="62"/>
      <c r="X49" s="60" t="str">
        <f t="shared" si="8"/>
        <v/>
      </c>
      <c r="Y49" s="60" t="str">
        <f t="shared" si="8"/>
        <v/>
      </c>
      <c r="Z49" s="60" t="str">
        <f t="shared" si="8"/>
        <v/>
      </c>
      <c r="AA49" s="60" t="str">
        <f t="shared" si="8"/>
        <v/>
      </c>
      <c r="AB49" s="60" t="str">
        <f t="shared" si="8"/>
        <v/>
      </c>
      <c r="AC49" s="60" t="str">
        <f t="shared" si="8"/>
        <v/>
      </c>
      <c r="AD49" s="60" t="str">
        <f t="shared" si="8"/>
        <v/>
      </c>
      <c r="AE49" s="60" t="str">
        <f t="shared" si="8"/>
        <v/>
      </c>
      <c r="AF49" s="60" t="str">
        <f t="shared" si="8"/>
        <v/>
      </c>
      <c r="AG49" s="155" t="str">
        <f t="shared" si="8"/>
        <v/>
      </c>
      <c r="AH49" s="66" t="str">
        <f t="shared" si="1"/>
        <v/>
      </c>
      <c r="AI49" s="56">
        <f t="shared" si="2"/>
        <v>0</v>
      </c>
      <c r="AJ49" s="56">
        <f t="shared" si="3"/>
        <v>0</v>
      </c>
      <c r="AK49" s="56" t="e" cm="1">
        <f t="array" aca="1" ref="AK49" ca="1">_xlfn.IFS(AI49&lt;KKTP!$K$3,"perlu bimbingan dalam ",AI49&lt;=KKTP!$L$3,"baik dalam ",AI49&gt;KKTP!$L$3,"sangat baik dalam ")</f>
        <v>#NAME?</v>
      </c>
      <c r="AL49" s="56" t="e" cm="1">
        <f t="array" aca="1" ref="AL49" ca="1">_xlfn.IFS(AJ49&lt;KKTP!$K$3,"perlu bimbingan dalam ",AJ49&lt;=KKTP!$L$3,"baik dalam ",AJ49&gt;KKTP!$L$3,"sangat baik dalam ")</f>
        <v>#NAME?</v>
      </c>
      <c r="AM49" s="56" t="e">
        <f t="shared" si="4"/>
        <v>#N/A</v>
      </c>
      <c r="AN49" s="56" t="e">
        <f t="shared" si="5"/>
        <v>#N/A</v>
      </c>
      <c r="AO49" s="56" t="str">
        <f t="shared" ca="1" si="7"/>
        <v/>
      </c>
    </row>
    <row r="50" spans="2:41" ht="15" hidden="1">
      <c r="B50" s="59">
        <v>46</v>
      </c>
      <c r="C50" s="126">
        <f>IFERROR(SISWA!C53,"")</f>
        <v>0</v>
      </c>
      <c r="D50" s="63"/>
      <c r="E50" s="64"/>
      <c r="F50" s="64"/>
      <c r="G50" s="64"/>
      <c r="H50" s="64"/>
      <c r="I50" s="64"/>
      <c r="J50" s="64"/>
      <c r="K50" s="64"/>
      <c r="L50" s="64"/>
      <c r="M50" s="65"/>
      <c r="N50" s="60"/>
      <c r="O50" s="61"/>
      <c r="P50" s="61"/>
      <c r="Q50" s="61"/>
      <c r="R50" s="61"/>
      <c r="S50" s="61"/>
      <c r="T50" s="61"/>
      <c r="U50" s="61"/>
      <c r="V50" s="61"/>
      <c r="W50" s="62"/>
      <c r="X50" s="60" t="str">
        <f t="shared" si="8"/>
        <v/>
      </c>
      <c r="Y50" s="60" t="str">
        <f t="shared" si="8"/>
        <v/>
      </c>
      <c r="Z50" s="60" t="str">
        <f t="shared" si="8"/>
        <v/>
      </c>
      <c r="AA50" s="60" t="str">
        <f t="shared" si="8"/>
        <v/>
      </c>
      <c r="AB50" s="60" t="str">
        <f t="shared" si="8"/>
        <v/>
      </c>
      <c r="AC50" s="60" t="str">
        <f t="shared" si="8"/>
        <v/>
      </c>
      <c r="AD50" s="60" t="str">
        <f t="shared" si="8"/>
        <v/>
      </c>
      <c r="AE50" s="60" t="str">
        <f t="shared" si="8"/>
        <v/>
      </c>
      <c r="AF50" s="60" t="str">
        <f t="shared" si="8"/>
        <v/>
      </c>
      <c r="AG50" s="155" t="str">
        <f t="shared" si="8"/>
        <v/>
      </c>
      <c r="AH50" s="66" t="str">
        <f t="shared" si="1"/>
        <v/>
      </c>
      <c r="AI50" s="56">
        <f t="shared" si="2"/>
        <v>0</v>
      </c>
      <c r="AJ50" s="56">
        <f t="shared" si="3"/>
        <v>0</v>
      </c>
      <c r="AK50" s="56" t="e" cm="1">
        <f t="array" aca="1" ref="AK50" ca="1">_xlfn.IFS(AI50&lt;KKTP!$K$3,"perlu bimbingan dalam ",AI50&lt;=KKTP!$L$3,"baik dalam ",AI50&gt;KKTP!$L$3,"sangat baik dalam ")</f>
        <v>#NAME?</v>
      </c>
      <c r="AL50" s="56" t="e" cm="1">
        <f t="array" aca="1" ref="AL50" ca="1">_xlfn.IFS(AJ50&lt;KKTP!$K$3,"perlu bimbingan dalam ",AJ50&lt;=KKTP!$L$3,"baik dalam ",AJ50&gt;KKTP!$L$3,"sangat baik dalam ")</f>
        <v>#NAME?</v>
      </c>
      <c r="AM50" s="56" t="e">
        <f t="shared" si="4"/>
        <v>#N/A</v>
      </c>
      <c r="AN50" s="56" t="e">
        <f t="shared" si="5"/>
        <v>#N/A</v>
      </c>
      <c r="AO50" s="56" t="str">
        <f t="shared" ca="1" si="7"/>
        <v/>
      </c>
    </row>
    <row r="51" spans="2:41" ht="15" hidden="1">
      <c r="B51" s="59">
        <v>47</v>
      </c>
      <c r="C51" s="126">
        <f>IFERROR(SISWA!C54,"")</f>
        <v>0</v>
      </c>
      <c r="D51" s="63"/>
      <c r="E51" s="64"/>
      <c r="F51" s="64"/>
      <c r="G51" s="64"/>
      <c r="H51" s="64"/>
      <c r="I51" s="64"/>
      <c r="J51" s="64"/>
      <c r="K51" s="64"/>
      <c r="L51" s="64"/>
      <c r="M51" s="65"/>
      <c r="N51" s="60"/>
      <c r="O51" s="61"/>
      <c r="P51" s="61"/>
      <c r="Q51" s="61"/>
      <c r="R51" s="61"/>
      <c r="S51" s="61"/>
      <c r="T51" s="61"/>
      <c r="U51" s="61"/>
      <c r="V51" s="61"/>
      <c r="W51" s="62"/>
      <c r="X51" s="60" t="str">
        <f t="shared" si="8"/>
        <v/>
      </c>
      <c r="Y51" s="60" t="str">
        <f t="shared" si="8"/>
        <v/>
      </c>
      <c r="Z51" s="60" t="str">
        <f t="shared" si="8"/>
        <v/>
      </c>
      <c r="AA51" s="60" t="str">
        <f t="shared" si="8"/>
        <v/>
      </c>
      <c r="AB51" s="60" t="str">
        <f t="shared" si="8"/>
        <v/>
      </c>
      <c r="AC51" s="60" t="str">
        <f t="shared" si="8"/>
        <v/>
      </c>
      <c r="AD51" s="60" t="str">
        <f t="shared" si="8"/>
        <v/>
      </c>
      <c r="AE51" s="60" t="str">
        <f t="shared" si="8"/>
        <v/>
      </c>
      <c r="AF51" s="60" t="str">
        <f t="shared" si="8"/>
        <v/>
      </c>
      <c r="AG51" s="155" t="str">
        <f t="shared" si="8"/>
        <v/>
      </c>
      <c r="AH51" s="66" t="str">
        <f t="shared" si="1"/>
        <v/>
      </c>
      <c r="AI51" s="56">
        <f t="shared" si="2"/>
        <v>0</v>
      </c>
      <c r="AJ51" s="56">
        <f t="shared" si="3"/>
        <v>0</v>
      </c>
      <c r="AK51" s="56" t="e" cm="1">
        <f t="array" aca="1" ref="AK51" ca="1">_xlfn.IFS(AI51&lt;KKTP!$K$3,"perlu bimbingan dalam ",AI51&lt;=KKTP!$L$3,"baik dalam ",AI51&gt;KKTP!$L$3,"sangat baik dalam ")</f>
        <v>#NAME?</v>
      </c>
      <c r="AL51" s="56" t="e" cm="1">
        <f t="array" aca="1" ref="AL51" ca="1">_xlfn.IFS(AJ51&lt;KKTP!$K$3,"perlu bimbingan dalam ",AJ51&lt;=KKTP!$L$3,"baik dalam ",AJ51&gt;KKTP!$L$3,"sangat baik dalam ")</f>
        <v>#NAME?</v>
      </c>
      <c r="AM51" s="56" t="e">
        <f t="shared" si="4"/>
        <v>#N/A</v>
      </c>
      <c r="AN51" s="56" t="e">
        <f t="shared" si="5"/>
        <v>#N/A</v>
      </c>
      <c r="AO51" s="56" t="str">
        <f t="shared" ca="1" si="7"/>
        <v/>
      </c>
    </row>
    <row r="52" spans="2:41" ht="15" hidden="1">
      <c r="B52" s="59">
        <v>48</v>
      </c>
      <c r="C52" s="126">
        <f>IFERROR(SISWA!C55,"")</f>
        <v>0</v>
      </c>
      <c r="D52" s="63"/>
      <c r="E52" s="64"/>
      <c r="F52" s="64"/>
      <c r="G52" s="64"/>
      <c r="H52" s="64"/>
      <c r="I52" s="64"/>
      <c r="J52" s="64"/>
      <c r="K52" s="64"/>
      <c r="L52" s="64"/>
      <c r="M52" s="65"/>
      <c r="N52" s="60"/>
      <c r="O52" s="61"/>
      <c r="P52" s="61"/>
      <c r="Q52" s="61"/>
      <c r="R52" s="61"/>
      <c r="S52" s="61"/>
      <c r="T52" s="61"/>
      <c r="U52" s="61"/>
      <c r="V52" s="61"/>
      <c r="W52" s="62"/>
      <c r="X52" s="60" t="str">
        <f t="shared" si="8"/>
        <v/>
      </c>
      <c r="Y52" s="60" t="str">
        <f t="shared" si="8"/>
        <v/>
      </c>
      <c r="Z52" s="60" t="str">
        <f t="shared" si="8"/>
        <v/>
      </c>
      <c r="AA52" s="60" t="str">
        <f t="shared" si="8"/>
        <v/>
      </c>
      <c r="AB52" s="60" t="str">
        <f t="shared" si="8"/>
        <v/>
      </c>
      <c r="AC52" s="60" t="str">
        <f t="shared" si="8"/>
        <v/>
      </c>
      <c r="AD52" s="60" t="str">
        <f t="shared" si="8"/>
        <v/>
      </c>
      <c r="AE52" s="60" t="str">
        <f t="shared" si="8"/>
        <v/>
      </c>
      <c r="AF52" s="60" t="str">
        <f t="shared" si="8"/>
        <v/>
      </c>
      <c r="AG52" s="155" t="str">
        <f t="shared" si="8"/>
        <v/>
      </c>
      <c r="AH52" s="66" t="str">
        <f t="shared" si="1"/>
        <v/>
      </c>
      <c r="AI52" s="56">
        <f t="shared" si="2"/>
        <v>0</v>
      </c>
      <c r="AJ52" s="56">
        <f t="shared" si="3"/>
        <v>0</v>
      </c>
      <c r="AK52" s="56" t="e" cm="1">
        <f t="array" aca="1" ref="AK52" ca="1">_xlfn.IFS(AI52&lt;KKTP!$K$3,"perlu bimbingan dalam ",AI52&lt;=KKTP!$L$3,"baik dalam ",AI52&gt;KKTP!$L$3,"sangat baik dalam ")</f>
        <v>#NAME?</v>
      </c>
      <c r="AL52" s="56" t="e" cm="1">
        <f t="array" aca="1" ref="AL52" ca="1">_xlfn.IFS(AJ52&lt;KKTP!$K$3,"perlu bimbingan dalam ",AJ52&lt;=KKTP!$L$3,"baik dalam ",AJ52&gt;KKTP!$L$3,"sangat baik dalam ")</f>
        <v>#NAME?</v>
      </c>
      <c r="AM52" s="56" t="e">
        <f t="shared" si="4"/>
        <v>#N/A</v>
      </c>
      <c r="AN52" s="56" t="e">
        <f t="shared" si="5"/>
        <v>#N/A</v>
      </c>
      <c r="AO52" s="56" t="str">
        <f t="shared" ca="1" si="7"/>
        <v/>
      </c>
    </row>
    <row r="53" spans="2:41" ht="15" hidden="1">
      <c r="B53" s="59">
        <v>49</v>
      </c>
      <c r="C53" s="126">
        <f>IFERROR(SISWA!C56,"")</f>
        <v>0</v>
      </c>
      <c r="D53" s="63"/>
      <c r="E53" s="64"/>
      <c r="F53" s="64"/>
      <c r="G53" s="64"/>
      <c r="H53" s="64"/>
      <c r="I53" s="64"/>
      <c r="J53" s="64"/>
      <c r="K53" s="64"/>
      <c r="L53" s="64"/>
      <c r="M53" s="65"/>
      <c r="N53" s="60"/>
      <c r="O53" s="61"/>
      <c r="P53" s="61"/>
      <c r="Q53" s="61"/>
      <c r="R53" s="61"/>
      <c r="S53" s="61"/>
      <c r="T53" s="61"/>
      <c r="U53" s="61"/>
      <c r="V53" s="61"/>
      <c r="W53" s="62"/>
      <c r="X53" s="60" t="str">
        <f t="shared" si="8"/>
        <v/>
      </c>
      <c r="Y53" s="60" t="str">
        <f t="shared" si="8"/>
        <v/>
      </c>
      <c r="Z53" s="60" t="str">
        <f t="shared" si="8"/>
        <v/>
      </c>
      <c r="AA53" s="60" t="str">
        <f t="shared" si="8"/>
        <v/>
      </c>
      <c r="AB53" s="60" t="str">
        <f t="shared" si="8"/>
        <v/>
      </c>
      <c r="AC53" s="60" t="str">
        <f t="shared" si="8"/>
        <v/>
      </c>
      <c r="AD53" s="60" t="str">
        <f t="shared" si="8"/>
        <v/>
      </c>
      <c r="AE53" s="60" t="str">
        <f t="shared" si="8"/>
        <v/>
      </c>
      <c r="AF53" s="60" t="str">
        <f t="shared" si="8"/>
        <v/>
      </c>
      <c r="AG53" s="155" t="str">
        <f t="shared" si="8"/>
        <v/>
      </c>
      <c r="AH53" s="66" t="str">
        <f t="shared" si="1"/>
        <v/>
      </c>
      <c r="AI53" s="56">
        <f t="shared" si="2"/>
        <v>0</v>
      </c>
      <c r="AJ53" s="56">
        <f t="shared" si="3"/>
        <v>0</v>
      </c>
      <c r="AK53" s="56" t="e" cm="1">
        <f t="array" aca="1" ref="AK53" ca="1">_xlfn.IFS(AI53&lt;KKTP!$K$3,"perlu bimbingan dalam ",AI53&lt;=KKTP!$L$3,"baik dalam ",AI53&gt;KKTP!$L$3,"sangat baik dalam ")</f>
        <v>#NAME?</v>
      </c>
      <c r="AL53" s="56" t="e" cm="1">
        <f t="array" aca="1" ref="AL53" ca="1">_xlfn.IFS(AJ53&lt;KKTP!$K$3,"perlu bimbingan dalam ",AJ53&lt;=KKTP!$L$3,"baik dalam ",AJ53&gt;KKTP!$L$3,"sangat baik dalam ")</f>
        <v>#NAME?</v>
      </c>
      <c r="AM53" s="56" t="e">
        <f t="shared" si="4"/>
        <v>#N/A</v>
      </c>
      <c r="AN53" s="56" t="e">
        <f t="shared" si="5"/>
        <v>#N/A</v>
      </c>
      <c r="AO53" s="56" t="str">
        <f t="shared" ca="1" si="7"/>
        <v/>
      </c>
    </row>
    <row r="54" spans="2:41" ht="15.75" hidden="1" thickBot="1">
      <c r="B54" s="67">
        <v>50</v>
      </c>
      <c r="C54" s="126">
        <f>IFERROR(SISWA!C57,"")</f>
        <v>0</v>
      </c>
      <c r="D54" s="71"/>
      <c r="E54" s="72"/>
      <c r="F54" s="72"/>
      <c r="G54" s="72"/>
      <c r="H54" s="72"/>
      <c r="I54" s="72"/>
      <c r="J54" s="72"/>
      <c r="K54" s="72"/>
      <c r="L54" s="72"/>
      <c r="M54" s="73"/>
      <c r="N54" s="68"/>
      <c r="O54" s="69"/>
      <c r="P54" s="69"/>
      <c r="Q54" s="69"/>
      <c r="R54" s="69"/>
      <c r="S54" s="69"/>
      <c r="T54" s="69"/>
      <c r="U54" s="69"/>
      <c r="V54" s="69"/>
      <c r="W54" s="70"/>
      <c r="X54" s="68" t="str">
        <f t="shared" si="8"/>
        <v/>
      </c>
      <c r="Y54" s="68" t="str">
        <f t="shared" si="8"/>
        <v/>
      </c>
      <c r="Z54" s="68" t="str">
        <f t="shared" si="8"/>
        <v/>
      </c>
      <c r="AA54" s="68" t="str">
        <f t="shared" si="8"/>
        <v/>
      </c>
      <c r="AB54" s="68" t="str">
        <f t="shared" si="8"/>
        <v/>
      </c>
      <c r="AC54" s="68" t="str">
        <f t="shared" si="8"/>
        <v/>
      </c>
      <c r="AD54" s="68" t="str">
        <f t="shared" si="8"/>
        <v/>
      </c>
      <c r="AE54" s="68" t="str">
        <f t="shared" si="8"/>
        <v/>
      </c>
      <c r="AF54" s="68" t="str">
        <f t="shared" si="8"/>
        <v/>
      </c>
      <c r="AG54" s="156" t="str">
        <f t="shared" si="8"/>
        <v/>
      </c>
      <c r="AH54" s="66" t="str">
        <f t="shared" si="1"/>
        <v/>
      </c>
      <c r="AI54" s="56">
        <f t="shared" si="2"/>
        <v>0</v>
      </c>
      <c r="AJ54" s="56">
        <f t="shared" si="3"/>
        <v>0</v>
      </c>
      <c r="AK54" s="56" t="e" cm="1">
        <f t="array" aca="1" ref="AK54" ca="1">_xlfn.IFS(AI54&lt;KKTP!$K$3,"perlu bimbingan dalam ",AI54&lt;=KKTP!$L$3,"baik dalam ",AI54&gt;KKTP!$L$3,"sangat baik dalam ")</f>
        <v>#NAME?</v>
      </c>
      <c r="AL54" s="56" t="e" cm="1">
        <f t="array" aca="1" ref="AL54" ca="1">_xlfn.IFS(AJ54&lt;KKTP!$K$3,"perlu bimbingan dalam ",AJ54&lt;=KKTP!$L$3,"baik dalam ",AJ54&gt;KKTP!$L$3,"sangat baik dalam ")</f>
        <v>#NAME?</v>
      </c>
      <c r="AM54" s="56" t="e">
        <f t="shared" si="4"/>
        <v>#N/A</v>
      </c>
      <c r="AN54" s="56" t="e">
        <f t="shared" si="5"/>
        <v>#N/A</v>
      </c>
      <c r="AO54" s="56" t="str">
        <f t="shared" ca="1" si="7"/>
        <v/>
      </c>
    </row>
    <row r="55" spans="2:41" ht="15.75" thickBot="1">
      <c r="B55" s="549" t="s">
        <v>58</v>
      </c>
      <c r="C55" s="550"/>
      <c r="D55" s="75">
        <f t="shared" ref="D55:W55" si="9">IFERROR(AVERAGE(D5:D54),0)</f>
        <v>0</v>
      </c>
      <c r="E55" s="74">
        <f t="shared" si="9"/>
        <v>0</v>
      </c>
      <c r="F55" s="74">
        <f t="shared" si="9"/>
        <v>0</v>
      </c>
      <c r="G55" s="74">
        <f t="shared" si="9"/>
        <v>0</v>
      </c>
      <c r="H55" s="74">
        <f t="shared" si="9"/>
        <v>0</v>
      </c>
      <c r="I55" s="74">
        <f t="shared" si="9"/>
        <v>0</v>
      </c>
      <c r="J55" s="74">
        <f t="shared" si="9"/>
        <v>0</v>
      </c>
      <c r="K55" s="74">
        <f t="shared" si="9"/>
        <v>0</v>
      </c>
      <c r="L55" s="74">
        <f t="shared" si="9"/>
        <v>0</v>
      </c>
      <c r="M55" s="74">
        <f t="shared" si="9"/>
        <v>0</v>
      </c>
      <c r="N55" s="76">
        <f t="shared" si="9"/>
        <v>0</v>
      </c>
      <c r="O55" s="74">
        <f t="shared" si="9"/>
        <v>0</v>
      </c>
      <c r="P55" s="74">
        <f t="shared" si="9"/>
        <v>0</v>
      </c>
      <c r="Q55" s="74">
        <f t="shared" si="9"/>
        <v>0</v>
      </c>
      <c r="R55" s="74">
        <f t="shared" si="9"/>
        <v>0</v>
      </c>
      <c r="S55" s="74">
        <f t="shared" si="9"/>
        <v>0</v>
      </c>
      <c r="T55" s="74">
        <f t="shared" si="9"/>
        <v>0</v>
      </c>
      <c r="U55" s="74">
        <f t="shared" si="9"/>
        <v>0</v>
      </c>
      <c r="V55" s="74">
        <f t="shared" si="9"/>
        <v>0</v>
      </c>
      <c r="W55" s="74">
        <f t="shared" si="9"/>
        <v>0</v>
      </c>
      <c r="X55" s="58" t="str">
        <f>IFERROR(AVERAGE(X5:X54),"")</f>
        <v/>
      </c>
      <c r="Y55" s="58" t="str">
        <f t="shared" ref="Y55:AG55" si="10">IFERROR(AVERAGE(Y5:Y54),"")</f>
        <v/>
      </c>
      <c r="Z55" s="58" t="str">
        <f t="shared" si="10"/>
        <v/>
      </c>
      <c r="AA55" s="58" t="str">
        <f t="shared" si="10"/>
        <v/>
      </c>
      <c r="AB55" s="58" t="str">
        <f t="shared" si="10"/>
        <v/>
      </c>
      <c r="AC55" s="58" t="str">
        <f t="shared" si="10"/>
        <v/>
      </c>
      <c r="AD55" s="58" t="str">
        <f t="shared" si="10"/>
        <v/>
      </c>
      <c r="AE55" s="58" t="str">
        <f t="shared" si="10"/>
        <v/>
      </c>
      <c r="AF55" s="58" t="str">
        <f t="shared" si="10"/>
        <v/>
      </c>
      <c r="AG55" s="58" t="str">
        <f t="shared" si="10"/>
        <v/>
      </c>
      <c r="AH55" s="66" t="str">
        <f>IFERROR(AVERAGE(AH5:AH54),"")</f>
        <v/>
      </c>
    </row>
  </sheetData>
  <mergeCells count="7">
    <mergeCell ref="AH1:AH4"/>
    <mergeCell ref="B55:C55"/>
    <mergeCell ref="B1:B3"/>
    <mergeCell ref="C1:C3"/>
    <mergeCell ref="D1:M2"/>
    <mergeCell ref="N1:W2"/>
    <mergeCell ref="X1:AG2"/>
  </mergeCells>
  <conditionalFormatting sqref="AH1:AH4 D3:AG3 B4:AG4 B1:C1 N1 X1">
    <cfRule type="notContainsBlanks" dxfId="9" priority="7">
      <formula>LEN(TRIM(B1))&gt;0</formula>
    </cfRule>
  </conditionalFormatting>
  <conditionalFormatting sqref="D6:AG54 P5:AG5">
    <cfRule type="cellIs" dxfId="8" priority="5" operator="greaterThanOrEqual">
      <formula>90</formula>
    </cfRule>
  </conditionalFormatting>
  <conditionalFormatting sqref="D5:O5">
    <cfRule type="cellIs" dxfId="7" priority="3" operator="greaterThanOrEqual">
      <formula>90</formula>
    </cfRule>
  </conditionalFormatting>
  <conditionalFormatting sqref="D1">
    <cfRule type="notContainsBlanks" dxfId="6" priority="2">
      <formula>LEN(TRIM(D1))&gt;0</formula>
    </cfRule>
  </conditionalFormatting>
  <conditionalFormatting sqref="C5:C54">
    <cfRule type="cellIs" dxfId="5" priority="1" operator="equal">
      <formula>0</formula>
    </cfRule>
  </conditionalFormatting>
  <hyperlinks>
    <hyperlink ref="A6" location="AGM!A1" display="Pendidikan Agama dan BP"/>
    <hyperlink ref="A7" location="PP!A1" display="Pendidikan Pancasila"/>
    <hyperlink ref="A8" location="BIN!A1" display="Bahasa Indonesia"/>
    <hyperlink ref="A9" location="MAT!A1" display="Matematika"/>
    <hyperlink ref="A10" location="IPAS!A1" display="I  P   A  S"/>
    <hyperlink ref="A11" location="SMUSIK!A1" display="Seni Musik"/>
    <hyperlink ref="A12" location="STARI!A1" display="Seni Tari"/>
    <hyperlink ref="A13" location="SRUPA!A1" display="Seni Rupa"/>
    <hyperlink ref="A14" location="PJOK!A1" display="P  J  O  K"/>
    <hyperlink ref="A15" location="BING!A1" display="Bahasa Inggris"/>
    <hyperlink ref="A16" location="KKA!A1" display="Koding dan KA"/>
    <hyperlink ref="A17" location="BJW!A1" display="BJW!A1"/>
    <hyperlink ref="A18" location="Mulok2!A1" display="Mulok2!A1"/>
    <hyperlink ref="A19" location="Mulok3!A1" display="Mulok3!A1"/>
    <hyperlink ref="A20" location="Mulok4!A1" display="Mulok4!A1"/>
  </hyperlink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cellIs" priority="11" operator="lessThan" id="{43C14B3C-6BAE-4E0C-86F7-C1B299F1C8B3}">
            <xm:f>KKTP!$K$3</xm:f>
            <x14:dxf>
              <font>
                <b/>
                <i val="0"/>
                <color rgb="FFFF0000"/>
              </font>
              <fill>
                <patternFill>
                  <bgColor theme="0"/>
                </patternFill>
              </fill>
            </x14:dxf>
          </x14:cfRule>
          <xm:sqref>D6:W54 X6:AG55 P5:AG5</xm:sqref>
        </x14:conditionalFormatting>
        <x14:conditionalFormatting xmlns:xm="http://schemas.microsoft.com/office/excel/2006/main">
          <x14:cfRule type="cellIs" priority="4" operator="lessThan" id="{F3A111F1-DD81-4A61-9AE5-32ECD3E332BC}">
            <xm:f>KKTP!$K$3</xm:f>
            <x14:dxf>
              <font>
                <b/>
                <i val="0"/>
                <color rgb="FFFF0000"/>
              </font>
              <fill>
                <patternFill>
                  <bgColor theme="0"/>
                </patternFill>
              </fill>
            </x14:dxf>
          </x14:cfRule>
          <xm:sqref>D5:O5</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7"/>
  <sheetViews>
    <sheetView showGridLines="0" topLeftCell="B1" zoomScale="90" zoomScaleNormal="90" workbookViewId="0">
      <pane ySplit="7" topLeftCell="A8" activePane="bottomLeft" state="frozen"/>
      <selection pane="bottomLeft" activeCell="F8" sqref="F8"/>
    </sheetView>
  </sheetViews>
  <sheetFormatPr defaultColWidth="0" defaultRowHeight="14.25" zeroHeight="1"/>
  <cols>
    <col min="1" max="1" width="13.85546875" style="77" hidden="1" customWidth="1"/>
    <col min="2" max="2" width="4.42578125" style="43" customWidth="1"/>
    <col min="3" max="3" width="27.42578125" style="43" customWidth="1"/>
    <col min="4" max="4" width="14.42578125" style="83" bestFit="1" customWidth="1"/>
    <col min="5" max="5" width="10.140625" style="83" bestFit="1" customWidth="1"/>
    <col min="6" max="6" width="14.42578125" style="83" bestFit="1" customWidth="1"/>
    <col min="7" max="7" width="10.140625" style="83" bestFit="1" customWidth="1"/>
    <col min="8" max="8" width="14.42578125" style="83" bestFit="1" customWidth="1"/>
    <col min="9" max="9" width="10.140625" style="83" bestFit="1" customWidth="1"/>
    <col min="10" max="10" width="14.42578125" style="83" bestFit="1" customWidth="1"/>
    <col min="11" max="11" width="10.140625" style="83" bestFit="1" customWidth="1"/>
    <col min="12" max="12" width="14.42578125" style="83" bestFit="1" customWidth="1"/>
    <col min="13" max="13" width="10.140625" style="83" bestFit="1" customWidth="1"/>
    <col min="14" max="16" width="6.5703125" style="43" customWidth="1"/>
    <col min="17" max="16384" width="8.85546875" style="43" hidden="1"/>
  </cols>
  <sheetData>
    <row r="1" spans="1:16" ht="23.45" customHeight="1">
      <c r="B1" s="567"/>
      <c r="C1" s="567"/>
      <c r="D1" s="569" t="s">
        <v>101</v>
      </c>
      <c r="E1" s="569"/>
      <c r="F1" s="569"/>
      <c r="G1" s="569"/>
      <c r="H1" s="569"/>
      <c r="I1" s="569"/>
      <c r="J1" s="569"/>
      <c r="K1" s="569"/>
      <c r="L1" s="569"/>
      <c r="M1" s="569"/>
      <c r="N1" s="569"/>
      <c r="O1" s="569"/>
      <c r="P1" s="569"/>
    </row>
    <row r="2" spans="1:16" ht="23.45" customHeight="1">
      <c r="B2" s="567"/>
      <c r="C2" s="567"/>
      <c r="D2" s="569"/>
      <c r="E2" s="569"/>
      <c r="F2" s="569"/>
      <c r="G2" s="569"/>
      <c r="H2" s="569"/>
      <c r="I2" s="569"/>
      <c r="J2" s="569"/>
      <c r="K2" s="569"/>
      <c r="L2" s="569"/>
      <c r="M2" s="569"/>
      <c r="N2" s="569"/>
      <c r="O2" s="569"/>
      <c r="P2" s="569"/>
    </row>
    <row r="3" spans="1:16" ht="23.45" customHeight="1" thickBot="1">
      <c r="B3" s="568"/>
      <c r="C3" s="568"/>
      <c r="D3" s="570"/>
      <c r="E3" s="570"/>
      <c r="F3" s="570"/>
      <c r="G3" s="570"/>
      <c r="H3" s="570"/>
      <c r="I3" s="570"/>
      <c r="J3" s="570"/>
      <c r="K3" s="570"/>
      <c r="L3" s="570"/>
      <c r="M3" s="570"/>
      <c r="N3" s="570"/>
      <c r="O3" s="570"/>
      <c r="P3" s="570"/>
    </row>
    <row r="4" spans="1:16" s="47" customFormat="1" ht="15">
      <c r="A4" s="78"/>
      <c r="B4" s="571" t="s">
        <v>43</v>
      </c>
      <c r="C4" s="571" t="s">
        <v>56</v>
      </c>
      <c r="D4" s="574" t="s">
        <v>72</v>
      </c>
      <c r="E4" s="575"/>
      <c r="F4" s="575"/>
      <c r="G4" s="575"/>
      <c r="H4" s="575"/>
      <c r="I4" s="575"/>
      <c r="J4" s="575"/>
      <c r="K4" s="575"/>
      <c r="L4" s="575"/>
      <c r="M4" s="576"/>
      <c r="N4" s="561" t="s">
        <v>73</v>
      </c>
      <c r="O4" s="562"/>
      <c r="P4" s="563"/>
    </row>
    <row r="5" spans="1:16" s="47" customFormat="1" ht="15">
      <c r="A5" s="78"/>
      <c r="B5" s="572"/>
      <c r="C5" s="572"/>
      <c r="D5" s="564" t="s">
        <v>74</v>
      </c>
      <c r="E5" s="565"/>
      <c r="F5" s="565" t="s">
        <v>1054</v>
      </c>
      <c r="G5" s="565"/>
      <c r="H5" s="565" t="s">
        <v>1055</v>
      </c>
      <c r="I5" s="565"/>
      <c r="J5" s="565" t="s">
        <v>1056</v>
      </c>
      <c r="K5" s="565"/>
      <c r="L5" s="565" t="s">
        <v>1057</v>
      </c>
      <c r="M5" s="566"/>
      <c r="N5" s="564"/>
      <c r="O5" s="565"/>
      <c r="P5" s="566"/>
    </row>
    <row r="6" spans="1:16" s="47" customFormat="1" ht="15.75" thickBot="1">
      <c r="A6" s="78"/>
      <c r="B6" s="573"/>
      <c r="C6" s="573"/>
      <c r="D6" s="128" t="s">
        <v>75</v>
      </c>
      <c r="E6" s="129" t="s">
        <v>76</v>
      </c>
      <c r="F6" s="129" t="s">
        <v>75</v>
      </c>
      <c r="G6" s="129" t="s">
        <v>76</v>
      </c>
      <c r="H6" s="129" t="s">
        <v>75</v>
      </c>
      <c r="I6" s="129" t="s">
        <v>76</v>
      </c>
      <c r="J6" s="129" t="s">
        <v>75</v>
      </c>
      <c r="K6" s="129" t="s">
        <v>76</v>
      </c>
      <c r="L6" s="129" t="s">
        <v>75</v>
      </c>
      <c r="M6" s="130" t="s">
        <v>76</v>
      </c>
      <c r="N6" s="128" t="s">
        <v>77</v>
      </c>
      <c r="O6" s="129" t="s">
        <v>78</v>
      </c>
      <c r="P6" s="130" t="s">
        <v>79</v>
      </c>
    </row>
    <row r="7" spans="1:16" s="14" customFormat="1" ht="15" thickBot="1">
      <c r="A7" s="79"/>
      <c r="B7" s="132">
        <v>1</v>
      </c>
      <c r="C7" s="132">
        <v>2</v>
      </c>
      <c r="D7" s="133">
        <v>3</v>
      </c>
      <c r="E7" s="134">
        <v>4</v>
      </c>
      <c r="F7" s="134">
        <v>5</v>
      </c>
      <c r="G7" s="134">
        <v>6</v>
      </c>
      <c r="H7" s="134">
        <v>7</v>
      </c>
      <c r="I7" s="134">
        <v>8</v>
      </c>
      <c r="J7" s="134">
        <v>9</v>
      </c>
      <c r="K7" s="134">
        <v>10</v>
      </c>
      <c r="L7" s="134">
        <v>11</v>
      </c>
      <c r="M7" s="135">
        <v>12</v>
      </c>
      <c r="N7" s="133">
        <v>13</v>
      </c>
      <c r="O7" s="134">
        <v>14</v>
      </c>
      <c r="P7" s="135">
        <v>15</v>
      </c>
    </row>
    <row r="8" spans="1:16">
      <c r="B8" s="131">
        <f>IF(C8&lt;&gt;"",1,"")</f>
        <v>1</v>
      </c>
      <c r="C8" s="92" t="str">
        <f>IFERROR(IF(SISWA!C8="","",SISWA!C8),"")</f>
        <v>AFIF</v>
      </c>
      <c r="D8" s="375" t="s">
        <v>52</v>
      </c>
      <c r="E8" s="376"/>
      <c r="F8" s="376"/>
      <c r="G8" s="376"/>
      <c r="H8" s="376"/>
      <c r="I8" s="376"/>
      <c r="J8" s="376"/>
      <c r="K8" s="376"/>
      <c r="L8" s="376"/>
      <c r="M8" s="376"/>
      <c r="N8" s="377">
        <v>2</v>
      </c>
      <c r="O8" s="378"/>
      <c r="P8" s="379"/>
    </row>
    <row r="9" spans="1:16">
      <c r="B9" s="80">
        <f t="shared" ref="B9:B40" si="0">IF(C9&lt;&gt;"",B8+1,"")</f>
        <v>2</v>
      </c>
      <c r="C9" s="81" t="str">
        <f>IFERROR(IF(SISWA!C9="","",SISWA!C9),"")</f>
        <v>BIMA</v>
      </c>
      <c r="D9" s="380" t="s">
        <v>52</v>
      </c>
      <c r="E9" s="381"/>
      <c r="F9" s="381"/>
      <c r="G9" s="381"/>
      <c r="H9" s="381"/>
      <c r="I9" s="381"/>
      <c r="J9" s="381"/>
      <c r="K9" s="381"/>
      <c r="L9" s="381"/>
      <c r="M9" s="381"/>
      <c r="N9" s="382">
        <v>2</v>
      </c>
      <c r="O9" s="340">
        <v>1</v>
      </c>
      <c r="P9" s="383">
        <v>2</v>
      </c>
    </row>
    <row r="10" spans="1:16">
      <c r="B10" s="80">
        <f t="shared" si="0"/>
        <v>3</v>
      </c>
      <c r="C10" s="81" t="str">
        <f>IFERROR(IF(SISWA!C10="","",SISWA!C10),"")</f>
        <v>ALMIRA</v>
      </c>
      <c r="D10" s="380" t="s">
        <v>52</v>
      </c>
      <c r="E10" s="381"/>
      <c r="F10" s="381"/>
      <c r="G10" s="381"/>
      <c r="H10" s="381"/>
      <c r="I10" s="381"/>
      <c r="J10" s="381"/>
      <c r="K10" s="381"/>
      <c r="L10" s="381"/>
      <c r="M10" s="381"/>
      <c r="N10" s="382">
        <v>3</v>
      </c>
      <c r="O10" s="340"/>
      <c r="P10" s="383"/>
    </row>
    <row r="11" spans="1:16">
      <c r="B11" s="80">
        <f t="shared" si="0"/>
        <v>4</v>
      </c>
      <c r="C11" s="81" t="str">
        <f>IFERROR(IF(SISWA!C11="","",SISWA!C11),"")</f>
        <v>KEYLA</v>
      </c>
      <c r="D11" s="380" t="s">
        <v>52</v>
      </c>
      <c r="E11" s="381"/>
      <c r="F11" s="381"/>
      <c r="G11" s="381"/>
      <c r="H11" s="381"/>
      <c r="I11" s="381"/>
      <c r="J11" s="381"/>
      <c r="K11" s="381"/>
      <c r="L11" s="381"/>
      <c r="M11" s="381"/>
      <c r="N11" s="382"/>
      <c r="O11" s="340">
        <v>2</v>
      </c>
      <c r="P11" s="383"/>
    </row>
    <row r="12" spans="1:16">
      <c r="B12" s="80">
        <f t="shared" si="0"/>
        <v>5</v>
      </c>
      <c r="C12" s="81" t="str">
        <f>IFERROR(IF(SISWA!C12="","",SISWA!C12),"")</f>
        <v>AQILA</v>
      </c>
      <c r="D12" s="380" t="s">
        <v>52</v>
      </c>
      <c r="E12" s="381"/>
      <c r="F12" s="381"/>
      <c r="G12" s="381"/>
      <c r="H12" s="381"/>
      <c r="I12" s="381"/>
      <c r="J12" s="381"/>
      <c r="K12" s="381"/>
      <c r="L12" s="381"/>
      <c r="M12" s="381"/>
      <c r="N12" s="382"/>
      <c r="O12" s="340"/>
      <c r="P12" s="383"/>
    </row>
    <row r="13" spans="1:16">
      <c r="B13" s="80">
        <f t="shared" si="0"/>
        <v>6</v>
      </c>
      <c r="C13" s="81" t="str">
        <f>IFERROR(IF(SISWA!C13="","",SISWA!C13),"")</f>
        <v>ARISTA</v>
      </c>
      <c r="D13" s="380" t="s">
        <v>52</v>
      </c>
      <c r="E13" s="381"/>
      <c r="F13" s="381"/>
      <c r="G13" s="381"/>
      <c r="H13" s="381"/>
      <c r="I13" s="381"/>
      <c r="J13" s="381"/>
      <c r="K13" s="381"/>
      <c r="L13" s="381"/>
      <c r="M13" s="381"/>
      <c r="N13" s="382">
        <v>3</v>
      </c>
      <c r="O13" s="340">
        <v>1</v>
      </c>
      <c r="P13" s="383">
        <v>2</v>
      </c>
    </row>
    <row r="14" spans="1:16">
      <c r="B14" s="80">
        <f t="shared" si="0"/>
        <v>7</v>
      </c>
      <c r="C14" s="81" t="str">
        <f>IFERROR(IF(SISWA!C14="","",SISWA!C14),"")</f>
        <v>DANIEL</v>
      </c>
      <c r="D14" s="380" t="s">
        <v>52</v>
      </c>
      <c r="E14" s="381"/>
      <c r="F14" s="381"/>
      <c r="G14" s="381"/>
      <c r="H14" s="381"/>
      <c r="I14" s="381"/>
      <c r="J14" s="381"/>
      <c r="K14" s="381"/>
      <c r="L14" s="381"/>
      <c r="M14" s="381"/>
      <c r="N14" s="382">
        <v>5</v>
      </c>
      <c r="O14" s="340"/>
      <c r="P14" s="383"/>
    </row>
    <row r="15" spans="1:16">
      <c r="B15" s="80">
        <f t="shared" si="0"/>
        <v>8</v>
      </c>
      <c r="C15" s="81" t="str">
        <f>IFERROR(IF(SISWA!C15="","",SISWA!C15),"")</f>
        <v>FATHAN</v>
      </c>
      <c r="D15" s="380" t="s">
        <v>52</v>
      </c>
      <c r="E15" s="381"/>
      <c r="F15" s="381"/>
      <c r="G15" s="381"/>
      <c r="H15" s="381"/>
      <c r="I15" s="381"/>
      <c r="J15" s="381"/>
      <c r="K15" s="381"/>
      <c r="L15" s="381"/>
      <c r="M15" s="381"/>
      <c r="N15" s="382">
        <v>3</v>
      </c>
      <c r="O15" s="340"/>
      <c r="P15" s="383"/>
    </row>
    <row r="16" spans="1:16">
      <c r="B16" s="80">
        <f t="shared" si="0"/>
        <v>9</v>
      </c>
      <c r="C16" s="81" t="str">
        <f>IFERROR(IF(SISWA!C16="","",SISWA!C16),"")</f>
        <v>KHANSA</v>
      </c>
      <c r="D16" s="380" t="s">
        <v>52</v>
      </c>
      <c r="E16" s="381"/>
      <c r="F16" s="381"/>
      <c r="G16" s="381"/>
      <c r="H16" s="381"/>
      <c r="I16" s="381"/>
      <c r="J16" s="381"/>
      <c r="K16" s="381"/>
      <c r="L16" s="381"/>
      <c r="M16" s="381"/>
      <c r="N16" s="382">
        <v>3</v>
      </c>
      <c r="O16" s="340"/>
      <c r="P16" s="383"/>
    </row>
    <row r="17" spans="2:16">
      <c r="B17" s="80">
        <f t="shared" si="0"/>
        <v>10</v>
      </c>
      <c r="C17" s="81" t="str">
        <f>IFERROR(IF(SISWA!C17="","",SISWA!C17),"")</f>
        <v>ARKA</v>
      </c>
      <c r="D17" s="380" t="s">
        <v>52</v>
      </c>
      <c r="E17" s="381"/>
      <c r="F17" s="381"/>
      <c r="G17" s="381"/>
      <c r="H17" s="381"/>
      <c r="I17" s="381"/>
      <c r="J17" s="381"/>
      <c r="K17" s="381"/>
      <c r="L17" s="381"/>
      <c r="M17" s="381"/>
      <c r="N17" s="382"/>
      <c r="O17" s="340"/>
      <c r="P17" s="383"/>
    </row>
    <row r="18" spans="2:16">
      <c r="B18" s="80">
        <f t="shared" si="0"/>
        <v>11</v>
      </c>
      <c r="C18" s="81" t="str">
        <f>IFERROR(IF(SISWA!C18="","",SISWA!C18),"")</f>
        <v>SABIL</v>
      </c>
      <c r="D18" s="380" t="s">
        <v>52</v>
      </c>
      <c r="E18" s="381"/>
      <c r="F18" s="381"/>
      <c r="G18" s="381"/>
      <c r="H18" s="381"/>
      <c r="I18" s="381"/>
      <c r="J18" s="381"/>
      <c r="K18" s="381"/>
      <c r="L18" s="381"/>
      <c r="M18" s="381"/>
      <c r="N18" s="382"/>
      <c r="O18" s="340"/>
      <c r="P18" s="383"/>
    </row>
    <row r="19" spans="2:16">
      <c r="B19" s="80">
        <f t="shared" si="0"/>
        <v>12</v>
      </c>
      <c r="C19" s="81" t="str">
        <f>IFERROR(IF(SISWA!C19="","",SISWA!C19),"")</f>
        <v>FALISHA</v>
      </c>
      <c r="D19" s="380" t="s">
        <v>52</v>
      </c>
      <c r="E19" s="381"/>
      <c r="F19" s="381"/>
      <c r="G19" s="381"/>
      <c r="H19" s="381"/>
      <c r="I19" s="381"/>
      <c r="J19" s="381"/>
      <c r="K19" s="381"/>
      <c r="L19" s="381"/>
      <c r="M19" s="381"/>
      <c r="N19" s="382"/>
      <c r="O19" s="340">
        <v>1</v>
      </c>
      <c r="P19" s="383"/>
    </row>
    <row r="20" spans="2:16">
      <c r="B20" s="80">
        <f t="shared" si="0"/>
        <v>13</v>
      </c>
      <c r="C20" s="81" t="str">
        <f>IFERROR(IF(SISWA!C20="","",SISWA!C20),"")</f>
        <v>RAFA</v>
      </c>
      <c r="D20" s="380" t="s">
        <v>52</v>
      </c>
      <c r="E20" s="381"/>
      <c r="F20" s="381"/>
      <c r="G20" s="381"/>
      <c r="H20" s="381"/>
      <c r="I20" s="381"/>
      <c r="J20" s="381"/>
      <c r="K20" s="381"/>
      <c r="L20" s="381"/>
      <c r="M20" s="381"/>
      <c r="N20" s="382">
        <v>2</v>
      </c>
      <c r="O20" s="340"/>
      <c r="P20" s="383"/>
    </row>
    <row r="21" spans="2:16">
      <c r="B21" s="80">
        <f t="shared" si="0"/>
        <v>14</v>
      </c>
      <c r="C21" s="81" t="str">
        <f>IFERROR(IF(SISWA!C21="","",SISWA!C21),"")</f>
        <v>SAFINA</v>
      </c>
      <c r="D21" s="380" t="s">
        <v>52</v>
      </c>
      <c r="E21" s="381"/>
      <c r="F21" s="381"/>
      <c r="G21" s="381"/>
      <c r="H21" s="381"/>
      <c r="I21" s="381"/>
      <c r="J21" s="381"/>
      <c r="K21" s="381"/>
      <c r="L21" s="381"/>
      <c r="M21" s="381"/>
      <c r="N21" s="382">
        <v>2</v>
      </c>
      <c r="O21" s="340"/>
      <c r="P21" s="383"/>
    </row>
    <row r="22" spans="2:16">
      <c r="B22" s="80" t="str">
        <f t="shared" si="0"/>
        <v/>
      </c>
      <c r="C22" s="81" t="str">
        <f>IFERROR(IF(SISWA!C22="","",SISWA!C22),"")</f>
        <v/>
      </c>
      <c r="D22" s="380" t="s">
        <v>52</v>
      </c>
      <c r="E22" s="381"/>
      <c r="F22" s="381"/>
      <c r="G22" s="381"/>
      <c r="H22" s="381"/>
      <c r="I22" s="381"/>
      <c r="J22" s="381"/>
      <c r="K22" s="381"/>
      <c r="L22" s="381"/>
      <c r="M22" s="381"/>
      <c r="N22" s="382"/>
      <c r="O22" s="340"/>
      <c r="P22" s="383"/>
    </row>
    <row r="23" spans="2:16">
      <c r="B23" s="80" t="str">
        <f t="shared" si="0"/>
        <v/>
      </c>
      <c r="C23" s="81" t="str">
        <f>IFERROR(IF(SISWA!C23="","",SISWA!C23),"")</f>
        <v/>
      </c>
      <c r="D23" s="380" t="s">
        <v>52</v>
      </c>
      <c r="E23" s="381"/>
      <c r="F23" s="381"/>
      <c r="G23" s="381"/>
      <c r="H23" s="381"/>
      <c r="I23" s="381"/>
      <c r="J23" s="381"/>
      <c r="K23" s="381"/>
      <c r="L23" s="381"/>
      <c r="M23" s="381"/>
      <c r="N23" s="382"/>
      <c r="O23" s="340"/>
      <c r="P23" s="383"/>
    </row>
    <row r="24" spans="2:16">
      <c r="B24" s="80" t="str">
        <f t="shared" si="0"/>
        <v/>
      </c>
      <c r="C24" s="81" t="str">
        <f>IFERROR(IF(SISWA!C24="","",SISWA!C24),"")</f>
        <v/>
      </c>
      <c r="D24" s="380" t="s">
        <v>52</v>
      </c>
      <c r="E24" s="381"/>
      <c r="F24" s="381"/>
      <c r="G24" s="381"/>
      <c r="H24" s="381"/>
      <c r="I24" s="381"/>
      <c r="J24" s="381"/>
      <c r="K24" s="381"/>
      <c r="L24" s="381"/>
      <c r="M24" s="381"/>
      <c r="N24" s="382"/>
      <c r="O24" s="340"/>
      <c r="P24" s="383"/>
    </row>
    <row r="25" spans="2:16">
      <c r="B25" s="80" t="str">
        <f t="shared" si="0"/>
        <v/>
      </c>
      <c r="C25" s="81" t="str">
        <f>IFERROR(IF(SISWA!C25="","",SISWA!C25),"")</f>
        <v/>
      </c>
      <c r="D25" s="380" t="s">
        <v>52</v>
      </c>
      <c r="E25" s="381"/>
      <c r="F25" s="381"/>
      <c r="G25" s="381"/>
      <c r="H25" s="381"/>
      <c r="I25" s="381"/>
      <c r="J25" s="381"/>
      <c r="K25" s="381"/>
      <c r="L25" s="381"/>
      <c r="M25" s="381"/>
      <c r="N25" s="382"/>
      <c r="O25" s="340"/>
      <c r="P25" s="383"/>
    </row>
    <row r="26" spans="2:16">
      <c r="B26" s="80" t="str">
        <f t="shared" si="0"/>
        <v/>
      </c>
      <c r="C26" s="81" t="str">
        <f>IFERROR(IF(SISWA!C26="","",SISWA!C26),"")</f>
        <v/>
      </c>
      <c r="D26" s="380" t="s">
        <v>52</v>
      </c>
      <c r="E26" s="381"/>
      <c r="F26" s="381"/>
      <c r="G26" s="381"/>
      <c r="H26" s="381"/>
      <c r="I26" s="381"/>
      <c r="J26" s="381"/>
      <c r="K26" s="381"/>
      <c r="L26" s="381"/>
      <c r="M26" s="381"/>
      <c r="N26" s="382"/>
      <c r="O26" s="340"/>
      <c r="P26" s="383"/>
    </row>
    <row r="27" spans="2:16">
      <c r="B27" s="80" t="str">
        <f t="shared" si="0"/>
        <v/>
      </c>
      <c r="C27" s="81" t="str">
        <f>IFERROR(IF(SISWA!C27="","",SISWA!C27),"")</f>
        <v/>
      </c>
      <c r="D27" s="380" t="s">
        <v>52</v>
      </c>
      <c r="E27" s="381"/>
      <c r="F27" s="381"/>
      <c r="G27" s="381"/>
      <c r="H27" s="381"/>
      <c r="I27" s="381"/>
      <c r="J27" s="381"/>
      <c r="K27" s="381"/>
      <c r="L27" s="381"/>
      <c r="M27" s="381"/>
      <c r="N27" s="382"/>
      <c r="O27" s="340"/>
      <c r="P27" s="383"/>
    </row>
    <row r="28" spans="2:16">
      <c r="B28" s="80" t="str">
        <f t="shared" si="0"/>
        <v/>
      </c>
      <c r="C28" s="81" t="str">
        <f>IFERROR(IF(SISWA!C28="","",SISWA!C28),"")</f>
        <v/>
      </c>
      <c r="D28" s="380" t="s">
        <v>52</v>
      </c>
      <c r="E28" s="381"/>
      <c r="F28" s="381"/>
      <c r="G28" s="381"/>
      <c r="H28" s="381"/>
      <c r="I28" s="381"/>
      <c r="J28" s="381"/>
      <c r="K28" s="381"/>
      <c r="L28" s="381"/>
      <c r="M28" s="381"/>
      <c r="N28" s="382"/>
      <c r="O28" s="340"/>
      <c r="P28" s="383"/>
    </row>
    <row r="29" spans="2:16">
      <c r="B29" s="80" t="str">
        <f t="shared" si="0"/>
        <v/>
      </c>
      <c r="C29" s="81" t="str">
        <f>IFERROR(IF(SISWA!C29="","",SISWA!C29),"")</f>
        <v/>
      </c>
      <c r="D29" s="380" t="s">
        <v>52</v>
      </c>
      <c r="E29" s="381"/>
      <c r="F29" s="381"/>
      <c r="G29" s="381"/>
      <c r="H29" s="381"/>
      <c r="I29" s="381"/>
      <c r="J29" s="381"/>
      <c r="K29" s="381"/>
      <c r="L29" s="381"/>
      <c r="M29" s="381"/>
      <c r="N29" s="382"/>
      <c r="O29" s="340"/>
      <c r="P29" s="383"/>
    </row>
    <row r="30" spans="2:16">
      <c r="B30" s="80" t="str">
        <f t="shared" si="0"/>
        <v/>
      </c>
      <c r="C30" s="81" t="str">
        <f>IFERROR(IF(SISWA!C30="","",SISWA!C30),"")</f>
        <v/>
      </c>
      <c r="D30" s="380" t="s">
        <v>52</v>
      </c>
      <c r="E30" s="381"/>
      <c r="F30" s="381"/>
      <c r="G30" s="381"/>
      <c r="H30" s="381"/>
      <c r="I30" s="381"/>
      <c r="J30" s="381"/>
      <c r="K30" s="381"/>
      <c r="L30" s="381"/>
      <c r="M30" s="381"/>
      <c r="N30" s="382"/>
      <c r="O30" s="340"/>
      <c r="P30" s="383"/>
    </row>
    <row r="31" spans="2:16">
      <c r="B31" s="80" t="str">
        <f t="shared" si="0"/>
        <v/>
      </c>
      <c r="C31" s="81" t="str">
        <f>IFERROR(IF(SISWA!C31="","",SISWA!C31),"")</f>
        <v/>
      </c>
      <c r="D31" s="380" t="s">
        <v>52</v>
      </c>
      <c r="E31" s="381"/>
      <c r="F31" s="381"/>
      <c r="G31" s="381"/>
      <c r="H31" s="381"/>
      <c r="I31" s="381"/>
      <c r="J31" s="381"/>
      <c r="K31" s="381"/>
      <c r="L31" s="381"/>
      <c r="M31" s="381"/>
      <c r="N31" s="382"/>
      <c r="O31" s="340"/>
      <c r="P31" s="383"/>
    </row>
    <row r="32" spans="2:16">
      <c r="B32" s="80" t="str">
        <f t="shared" si="0"/>
        <v/>
      </c>
      <c r="C32" s="81" t="str">
        <f>IFERROR(IF(SISWA!C32="","",SISWA!C32),"")</f>
        <v/>
      </c>
      <c r="D32" s="380" t="s">
        <v>52</v>
      </c>
      <c r="E32" s="381"/>
      <c r="F32" s="381"/>
      <c r="G32" s="381"/>
      <c r="H32" s="381"/>
      <c r="I32" s="381"/>
      <c r="J32" s="381"/>
      <c r="K32" s="381"/>
      <c r="L32" s="381"/>
      <c r="M32" s="381"/>
      <c r="N32" s="382"/>
      <c r="O32" s="340"/>
      <c r="P32" s="383"/>
    </row>
    <row r="33" spans="2:16">
      <c r="B33" s="80" t="str">
        <f t="shared" si="0"/>
        <v/>
      </c>
      <c r="C33" s="81" t="str">
        <f>IFERROR(IF(SISWA!C33="","",SISWA!C33),"")</f>
        <v/>
      </c>
      <c r="D33" s="380" t="s">
        <v>52</v>
      </c>
      <c r="E33" s="381"/>
      <c r="F33" s="381"/>
      <c r="G33" s="381"/>
      <c r="H33" s="381"/>
      <c r="I33" s="381"/>
      <c r="J33" s="381"/>
      <c r="K33" s="381"/>
      <c r="L33" s="381"/>
      <c r="M33" s="381"/>
      <c r="N33" s="382"/>
      <c r="O33" s="340"/>
      <c r="P33" s="383"/>
    </row>
    <row r="34" spans="2:16">
      <c r="B34" s="80" t="str">
        <f t="shared" si="0"/>
        <v/>
      </c>
      <c r="C34" s="81" t="str">
        <f>IFERROR(IF(SISWA!C34="","",SISWA!C34),"")</f>
        <v/>
      </c>
      <c r="D34" s="380" t="s">
        <v>52</v>
      </c>
      <c r="E34" s="381"/>
      <c r="F34" s="381"/>
      <c r="G34" s="381"/>
      <c r="H34" s="381"/>
      <c r="I34" s="381"/>
      <c r="J34" s="381"/>
      <c r="K34" s="381"/>
      <c r="L34" s="381"/>
      <c r="M34" s="381"/>
      <c r="N34" s="382"/>
      <c r="O34" s="340"/>
      <c r="P34" s="383"/>
    </row>
    <row r="35" spans="2:16">
      <c r="B35" s="80" t="str">
        <f t="shared" si="0"/>
        <v/>
      </c>
      <c r="C35" s="81" t="str">
        <f>IFERROR(IF(SISWA!C35="","",SISWA!C35),"")</f>
        <v/>
      </c>
      <c r="D35" s="380" t="s">
        <v>52</v>
      </c>
      <c r="E35" s="381"/>
      <c r="F35" s="381"/>
      <c r="G35" s="381"/>
      <c r="H35" s="381"/>
      <c r="I35" s="381"/>
      <c r="J35" s="381"/>
      <c r="K35" s="381"/>
      <c r="L35" s="381"/>
      <c r="M35" s="381"/>
      <c r="N35" s="382"/>
      <c r="O35" s="340"/>
      <c r="P35" s="383"/>
    </row>
    <row r="36" spans="2:16">
      <c r="B36" s="80" t="str">
        <f t="shared" si="0"/>
        <v/>
      </c>
      <c r="C36" s="81" t="str">
        <f>IFERROR(IF(SISWA!C36="","",SISWA!C36),"")</f>
        <v/>
      </c>
      <c r="D36" s="380" t="s">
        <v>52</v>
      </c>
      <c r="E36" s="381"/>
      <c r="F36" s="381"/>
      <c r="G36" s="381"/>
      <c r="H36" s="381"/>
      <c r="I36" s="381"/>
      <c r="J36" s="381"/>
      <c r="K36" s="381"/>
      <c r="L36" s="381"/>
      <c r="M36" s="381"/>
      <c r="N36" s="382"/>
      <c r="O36" s="340"/>
      <c r="P36" s="383"/>
    </row>
    <row r="37" spans="2:16">
      <c r="B37" s="80" t="str">
        <f t="shared" si="0"/>
        <v/>
      </c>
      <c r="C37" s="81" t="str">
        <f>IFERROR(IF(SISWA!C37="","",SISWA!C37),"")</f>
        <v/>
      </c>
      <c r="D37" s="380" t="s">
        <v>52</v>
      </c>
      <c r="E37" s="381"/>
      <c r="F37" s="381"/>
      <c r="G37" s="381"/>
      <c r="H37" s="381"/>
      <c r="I37" s="381"/>
      <c r="J37" s="381"/>
      <c r="K37" s="381"/>
      <c r="L37" s="381"/>
      <c r="M37" s="381"/>
      <c r="N37" s="382"/>
      <c r="O37" s="340"/>
      <c r="P37" s="383"/>
    </row>
    <row r="38" spans="2:16">
      <c r="B38" s="80" t="str">
        <f t="shared" si="0"/>
        <v/>
      </c>
      <c r="C38" s="81" t="str">
        <f>IFERROR(IF(SISWA!C38="","",SISWA!C38),"")</f>
        <v/>
      </c>
      <c r="D38" s="380" t="s">
        <v>52</v>
      </c>
      <c r="E38" s="381"/>
      <c r="F38" s="381"/>
      <c r="G38" s="381"/>
      <c r="H38" s="381"/>
      <c r="I38" s="381"/>
      <c r="J38" s="381"/>
      <c r="K38" s="381"/>
      <c r="L38" s="381"/>
      <c r="M38" s="381"/>
      <c r="N38" s="382"/>
      <c r="O38" s="340"/>
      <c r="P38" s="383"/>
    </row>
    <row r="39" spans="2:16">
      <c r="B39" s="80" t="str">
        <f t="shared" si="0"/>
        <v/>
      </c>
      <c r="C39" s="81" t="str">
        <f>IFERROR(IF(SISWA!C39="","",SISWA!C39),"")</f>
        <v/>
      </c>
      <c r="D39" s="380" t="s">
        <v>52</v>
      </c>
      <c r="E39" s="381"/>
      <c r="F39" s="381"/>
      <c r="G39" s="381"/>
      <c r="H39" s="381"/>
      <c r="I39" s="381"/>
      <c r="J39" s="381"/>
      <c r="K39" s="381"/>
      <c r="L39" s="381"/>
      <c r="M39" s="381"/>
      <c r="N39" s="382"/>
      <c r="O39" s="340"/>
      <c r="P39" s="383"/>
    </row>
    <row r="40" spans="2:16">
      <c r="B40" s="80" t="str">
        <f t="shared" si="0"/>
        <v/>
      </c>
      <c r="C40" s="81" t="str">
        <f>IFERROR(IF(SISWA!C40="","",SISWA!C40),"")</f>
        <v/>
      </c>
      <c r="D40" s="380" t="s">
        <v>52</v>
      </c>
      <c r="E40" s="381"/>
      <c r="F40" s="381"/>
      <c r="G40" s="381"/>
      <c r="H40" s="381"/>
      <c r="I40" s="381"/>
      <c r="J40" s="381"/>
      <c r="K40" s="381"/>
      <c r="L40" s="381"/>
      <c r="M40" s="381"/>
      <c r="N40" s="382"/>
      <c r="O40" s="340"/>
      <c r="P40" s="383"/>
    </row>
    <row r="41" spans="2:16">
      <c r="B41" s="80" t="str">
        <f t="shared" ref="B41:B57" si="1">IF(C41&lt;&gt;"",B40+1,"")</f>
        <v/>
      </c>
      <c r="C41" s="81" t="str">
        <f>IFERROR(IF(SISWA!C41="","",SISWA!C41),"")</f>
        <v/>
      </c>
      <c r="D41" s="380" t="s">
        <v>52</v>
      </c>
      <c r="E41" s="381"/>
      <c r="F41" s="381"/>
      <c r="G41" s="381"/>
      <c r="H41" s="381"/>
      <c r="I41" s="381"/>
      <c r="J41" s="381"/>
      <c r="K41" s="381"/>
      <c r="L41" s="381"/>
      <c r="M41" s="381"/>
      <c r="N41" s="382"/>
      <c r="O41" s="340"/>
      <c r="P41" s="383"/>
    </row>
    <row r="42" spans="2:16">
      <c r="B42" s="80" t="str">
        <f t="shared" si="1"/>
        <v/>
      </c>
      <c r="C42" s="81" t="str">
        <f>IFERROR(IF(SISWA!C42="","",SISWA!C42),"")</f>
        <v/>
      </c>
      <c r="D42" s="380" t="s">
        <v>52</v>
      </c>
      <c r="E42" s="381"/>
      <c r="F42" s="381"/>
      <c r="G42" s="381"/>
      <c r="H42" s="381"/>
      <c r="I42" s="381"/>
      <c r="J42" s="381"/>
      <c r="K42" s="381"/>
      <c r="L42" s="381"/>
      <c r="M42" s="381"/>
      <c r="N42" s="382"/>
      <c r="O42" s="340"/>
      <c r="P42" s="383"/>
    </row>
    <row r="43" spans="2:16">
      <c r="B43" s="80" t="str">
        <f t="shared" si="1"/>
        <v/>
      </c>
      <c r="C43" s="81" t="str">
        <f>IFERROR(IF(SISWA!C43="","",SISWA!C43),"")</f>
        <v/>
      </c>
      <c r="D43" s="380" t="s">
        <v>52</v>
      </c>
      <c r="E43" s="381"/>
      <c r="F43" s="381"/>
      <c r="G43" s="381"/>
      <c r="H43" s="381"/>
      <c r="I43" s="381"/>
      <c r="J43" s="381"/>
      <c r="K43" s="381"/>
      <c r="L43" s="381"/>
      <c r="M43" s="381"/>
      <c r="N43" s="382"/>
      <c r="O43" s="340"/>
      <c r="P43" s="383"/>
    </row>
    <row r="44" spans="2:16">
      <c r="B44" s="80" t="str">
        <f t="shared" si="1"/>
        <v/>
      </c>
      <c r="C44" s="81" t="str">
        <f>IFERROR(IF(SISWA!C44="","",SISWA!C44),"")</f>
        <v/>
      </c>
      <c r="D44" s="380" t="s">
        <v>52</v>
      </c>
      <c r="E44" s="381"/>
      <c r="F44" s="381"/>
      <c r="G44" s="381"/>
      <c r="H44" s="381"/>
      <c r="I44" s="381"/>
      <c r="J44" s="381"/>
      <c r="K44" s="381"/>
      <c r="L44" s="381"/>
      <c r="M44" s="381"/>
      <c r="N44" s="382"/>
      <c r="O44" s="340"/>
      <c r="P44" s="383"/>
    </row>
    <row r="45" spans="2:16">
      <c r="B45" s="80" t="str">
        <f t="shared" si="1"/>
        <v/>
      </c>
      <c r="C45" s="81" t="str">
        <f>IFERROR(IF(SISWA!C45="","",SISWA!C45),"")</f>
        <v/>
      </c>
      <c r="D45" s="380" t="s">
        <v>52</v>
      </c>
      <c r="E45" s="381"/>
      <c r="F45" s="381"/>
      <c r="G45" s="381"/>
      <c r="H45" s="381"/>
      <c r="I45" s="381"/>
      <c r="J45" s="381"/>
      <c r="K45" s="381"/>
      <c r="L45" s="381"/>
      <c r="M45" s="381"/>
      <c r="N45" s="382"/>
      <c r="O45" s="340"/>
      <c r="P45" s="383"/>
    </row>
    <row r="46" spans="2:16">
      <c r="B46" s="80" t="str">
        <f t="shared" si="1"/>
        <v/>
      </c>
      <c r="C46" s="81" t="str">
        <f>IFERROR(IF(SISWA!C46="","",SISWA!C46),"")</f>
        <v/>
      </c>
      <c r="D46" s="380" t="s">
        <v>52</v>
      </c>
      <c r="E46" s="381"/>
      <c r="F46" s="381"/>
      <c r="G46" s="381"/>
      <c r="H46" s="381"/>
      <c r="I46" s="381"/>
      <c r="J46" s="381"/>
      <c r="K46" s="381"/>
      <c r="L46" s="381"/>
      <c r="M46" s="381"/>
      <c r="N46" s="382"/>
      <c r="O46" s="340"/>
      <c r="P46" s="383"/>
    </row>
    <row r="47" spans="2:16">
      <c r="B47" s="80" t="str">
        <f t="shared" si="1"/>
        <v/>
      </c>
      <c r="C47" s="81" t="str">
        <f>IFERROR(IF(SISWA!C47="","",SISWA!C47),"")</f>
        <v/>
      </c>
      <c r="D47" s="380" t="s">
        <v>52</v>
      </c>
      <c r="E47" s="381"/>
      <c r="F47" s="381"/>
      <c r="G47" s="381"/>
      <c r="H47" s="381"/>
      <c r="I47" s="381"/>
      <c r="J47" s="381"/>
      <c r="K47" s="381"/>
      <c r="L47" s="381"/>
      <c r="M47" s="381"/>
      <c r="N47" s="382"/>
      <c r="O47" s="340"/>
      <c r="P47" s="383"/>
    </row>
    <row r="48" spans="2:16">
      <c r="B48" s="80" t="str">
        <f t="shared" si="1"/>
        <v/>
      </c>
      <c r="C48" s="81" t="str">
        <f>IFERROR(IF(SISWA!C48="","",SISWA!C48),"")</f>
        <v/>
      </c>
      <c r="D48" s="380" t="s">
        <v>52</v>
      </c>
      <c r="E48" s="381"/>
      <c r="F48" s="381"/>
      <c r="G48" s="381"/>
      <c r="H48" s="381"/>
      <c r="I48" s="381"/>
      <c r="J48" s="381"/>
      <c r="K48" s="381"/>
      <c r="L48" s="381"/>
      <c r="M48" s="381"/>
      <c r="N48" s="382"/>
      <c r="O48" s="340"/>
      <c r="P48" s="383"/>
    </row>
    <row r="49" spans="2:16">
      <c r="B49" s="80" t="str">
        <f t="shared" si="1"/>
        <v/>
      </c>
      <c r="C49" s="81" t="str">
        <f>IFERROR(IF(SISWA!C49="","",SISWA!C49),"")</f>
        <v/>
      </c>
      <c r="D49" s="380" t="s">
        <v>52</v>
      </c>
      <c r="E49" s="381"/>
      <c r="F49" s="381"/>
      <c r="G49" s="381"/>
      <c r="H49" s="381"/>
      <c r="I49" s="381"/>
      <c r="J49" s="381"/>
      <c r="K49" s="381"/>
      <c r="L49" s="381"/>
      <c r="M49" s="381"/>
      <c r="N49" s="382"/>
      <c r="O49" s="340"/>
      <c r="P49" s="383"/>
    </row>
    <row r="50" spans="2:16">
      <c r="B50" s="80" t="str">
        <f t="shared" si="1"/>
        <v/>
      </c>
      <c r="C50" s="81" t="str">
        <f>IFERROR(IF(SISWA!C50="","",SISWA!C50),"")</f>
        <v/>
      </c>
      <c r="D50" s="380" t="s">
        <v>52</v>
      </c>
      <c r="E50" s="381"/>
      <c r="F50" s="381"/>
      <c r="G50" s="381"/>
      <c r="H50" s="381"/>
      <c r="I50" s="381"/>
      <c r="J50" s="381"/>
      <c r="K50" s="381"/>
      <c r="L50" s="381"/>
      <c r="M50" s="381"/>
      <c r="N50" s="382"/>
      <c r="O50" s="340"/>
      <c r="P50" s="383"/>
    </row>
    <row r="51" spans="2:16">
      <c r="B51" s="80" t="str">
        <f t="shared" si="1"/>
        <v/>
      </c>
      <c r="C51" s="81" t="str">
        <f>IFERROR(IF(SISWA!C51="","",SISWA!C51),"")</f>
        <v/>
      </c>
      <c r="D51" s="380" t="s">
        <v>52</v>
      </c>
      <c r="E51" s="381"/>
      <c r="F51" s="381"/>
      <c r="G51" s="381"/>
      <c r="H51" s="381"/>
      <c r="I51" s="381"/>
      <c r="J51" s="381"/>
      <c r="K51" s="381"/>
      <c r="L51" s="381"/>
      <c r="M51" s="381"/>
      <c r="N51" s="382"/>
      <c r="O51" s="340"/>
      <c r="P51" s="383"/>
    </row>
    <row r="52" spans="2:16">
      <c r="B52" s="80" t="str">
        <f t="shared" si="1"/>
        <v/>
      </c>
      <c r="C52" s="81" t="str">
        <f>IFERROR(IF(SISWA!C52="","",SISWA!C52),"")</f>
        <v/>
      </c>
      <c r="D52" s="380" t="s">
        <v>52</v>
      </c>
      <c r="E52" s="381"/>
      <c r="F52" s="381"/>
      <c r="G52" s="381"/>
      <c r="H52" s="381"/>
      <c r="I52" s="381"/>
      <c r="J52" s="381"/>
      <c r="K52" s="381"/>
      <c r="L52" s="381"/>
      <c r="M52" s="381"/>
      <c r="N52" s="382"/>
      <c r="O52" s="340"/>
      <c r="P52" s="383"/>
    </row>
    <row r="53" spans="2:16">
      <c r="B53" s="80" t="str">
        <f t="shared" si="1"/>
        <v/>
      </c>
      <c r="C53" s="81" t="str">
        <f>IFERROR(IF(SISWA!C53="","",SISWA!C53),"")</f>
        <v/>
      </c>
      <c r="D53" s="380" t="s">
        <v>52</v>
      </c>
      <c r="E53" s="381"/>
      <c r="F53" s="381"/>
      <c r="G53" s="381"/>
      <c r="H53" s="381"/>
      <c r="I53" s="381"/>
      <c r="J53" s="381"/>
      <c r="K53" s="381"/>
      <c r="L53" s="381"/>
      <c r="M53" s="381"/>
      <c r="N53" s="382"/>
      <c r="O53" s="340"/>
      <c r="P53" s="383"/>
    </row>
    <row r="54" spans="2:16">
      <c r="B54" s="80" t="str">
        <f t="shared" si="1"/>
        <v/>
      </c>
      <c r="C54" s="81" t="str">
        <f>IFERROR(IF(SISWA!C54="","",SISWA!C54),"")</f>
        <v/>
      </c>
      <c r="D54" s="380" t="s">
        <v>52</v>
      </c>
      <c r="E54" s="381"/>
      <c r="F54" s="381"/>
      <c r="G54" s="381"/>
      <c r="H54" s="381"/>
      <c r="I54" s="381"/>
      <c r="J54" s="381"/>
      <c r="K54" s="381"/>
      <c r="L54" s="381"/>
      <c r="M54" s="381"/>
      <c r="N54" s="382"/>
      <c r="O54" s="340"/>
      <c r="P54" s="383"/>
    </row>
    <row r="55" spans="2:16">
      <c r="B55" s="80" t="str">
        <f t="shared" si="1"/>
        <v/>
      </c>
      <c r="C55" s="81" t="str">
        <f>IFERROR(IF(SISWA!C55="","",SISWA!C55),"")</f>
        <v/>
      </c>
      <c r="D55" s="380" t="s">
        <v>52</v>
      </c>
      <c r="E55" s="381"/>
      <c r="F55" s="381"/>
      <c r="G55" s="381"/>
      <c r="H55" s="381"/>
      <c r="I55" s="381"/>
      <c r="J55" s="381"/>
      <c r="K55" s="381"/>
      <c r="L55" s="381"/>
      <c r="M55" s="381"/>
      <c r="N55" s="382"/>
      <c r="O55" s="340"/>
      <c r="P55" s="383"/>
    </row>
    <row r="56" spans="2:16">
      <c r="B56" s="80" t="str">
        <f t="shared" si="1"/>
        <v/>
      </c>
      <c r="C56" s="81" t="str">
        <f>IFERROR(IF(SISWA!C56="","",SISWA!C56),"")</f>
        <v/>
      </c>
      <c r="D56" s="380" t="s">
        <v>52</v>
      </c>
      <c r="E56" s="381"/>
      <c r="F56" s="381"/>
      <c r="G56" s="381"/>
      <c r="H56" s="381"/>
      <c r="I56" s="381"/>
      <c r="J56" s="381"/>
      <c r="K56" s="381"/>
      <c r="L56" s="381"/>
      <c r="M56" s="381"/>
      <c r="N56" s="382"/>
      <c r="O56" s="340"/>
      <c r="P56" s="383"/>
    </row>
    <row r="57" spans="2:16" ht="15" thickBot="1">
      <c r="B57" s="82" t="str">
        <f t="shared" si="1"/>
        <v/>
      </c>
      <c r="C57" s="127" t="str">
        <f>IFERROR(IF(SISWA!C57="","",SISWA!C57),"")</f>
        <v/>
      </c>
      <c r="D57" s="384" t="s">
        <v>52</v>
      </c>
      <c r="E57" s="385"/>
      <c r="F57" s="385"/>
      <c r="G57" s="385"/>
      <c r="H57" s="385"/>
      <c r="I57" s="385"/>
      <c r="J57" s="385"/>
      <c r="K57" s="385"/>
      <c r="L57" s="385"/>
      <c r="M57" s="385"/>
      <c r="N57" s="386"/>
      <c r="O57" s="341"/>
      <c r="P57" s="387"/>
    </row>
  </sheetData>
  <sheetProtection selectLockedCells="1"/>
  <mergeCells count="11">
    <mergeCell ref="N4:P5"/>
    <mergeCell ref="B1:C3"/>
    <mergeCell ref="D1:P3"/>
    <mergeCell ref="B4:B6"/>
    <mergeCell ref="C4:C6"/>
    <mergeCell ref="D4:M4"/>
    <mergeCell ref="D5:E5"/>
    <mergeCell ref="F5:G5"/>
    <mergeCell ref="H5:I5"/>
    <mergeCell ref="J5:K5"/>
    <mergeCell ref="L5:M5"/>
  </mergeCells>
  <conditionalFormatting sqref="B4:P6">
    <cfRule type="notContainsBlanks" dxfId="2" priority="36">
      <formula>LEN(TRIM(B4))&gt;0</formula>
    </cfRule>
  </conditionalFormatting>
  <dataValidations count="1">
    <dataValidation type="list" allowBlank="1" showInputMessage="1" showErrorMessage="1" sqref="E8:E57 G8:G57 I8:I57 K8:K57 M8:M57">
      <formula1>"A,B,C"</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Mapel!$C$25:$C$28</xm:f>
          </x14:formula1>
          <xm:sqref>F8:F57 H8:H57 J8:J57 L8:L57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7"/>
  <sheetViews>
    <sheetView showGridLines="0" zoomScale="110" zoomScaleNormal="110" workbookViewId="0">
      <pane ySplit="6" topLeftCell="A7" activePane="bottomLeft" state="frozen"/>
      <selection pane="bottomLeft" activeCell="C8" sqref="C8"/>
    </sheetView>
  </sheetViews>
  <sheetFormatPr defaultColWidth="0" defaultRowHeight="14.25" zeroHeight="1"/>
  <cols>
    <col min="1" max="1" width="8.85546875" style="43" customWidth="1"/>
    <col min="2" max="2" width="21.140625" style="43" customWidth="1"/>
    <col min="3" max="3" width="8.5703125" style="43" customWidth="1"/>
    <col min="4" max="13" width="9.140625" style="43" customWidth="1"/>
    <col min="14" max="18" width="10.85546875" style="43" customWidth="1"/>
    <col min="19" max="23" width="10.140625" style="43" customWidth="1"/>
    <col min="24" max="24" width="14.85546875" style="43" customWidth="1"/>
    <col min="25" max="25" width="8.85546875" style="43" customWidth="1"/>
    <col min="26" max="26" width="91.140625" style="43" bestFit="1" customWidth="1"/>
    <col min="27" max="27" width="14.140625" style="43" customWidth="1"/>
    <col min="28" max="16384" width="8.85546875" style="43" hidden="1"/>
  </cols>
  <sheetData>
    <row r="1" spans="1:28" ht="27" customHeight="1">
      <c r="A1" s="242"/>
      <c r="B1" s="242"/>
      <c r="C1" s="581" t="str">
        <f>"REKAP NILAI RAPORT "&amp;UPPER('Sekolah ID'!F4)&amp;" "&amp;"KELAS "&amp;UPPER('Sekolah ID'!F18)&amp;" "&amp;"SEMESTER "&amp;UPPER('Sekolah ID'!F19)&amp;" "&amp;"TAHUN PELAJARAN "&amp;'Sekolah ID'!F21</f>
        <v>REKAP NILAI RAPORT SD NEGERI 2 TULUS BESAR KELAS 1 (SATU) SEMESTER 1 (GANJIL) TAHUN PELAJARAN 2025-2026</v>
      </c>
      <c r="D1" s="581"/>
      <c r="E1" s="581"/>
      <c r="F1" s="581"/>
      <c r="G1" s="581"/>
      <c r="H1" s="581"/>
      <c r="I1" s="581"/>
      <c r="J1" s="581"/>
      <c r="K1" s="581"/>
      <c r="L1" s="581"/>
      <c r="M1" s="581"/>
      <c r="N1" s="581"/>
      <c r="O1" s="581"/>
      <c r="P1" s="581"/>
      <c r="Q1" s="581"/>
      <c r="R1" s="581"/>
      <c r="S1" s="581"/>
      <c r="T1" s="581"/>
      <c r="U1" s="581"/>
      <c r="V1" s="581"/>
      <c r="W1" s="581"/>
      <c r="X1" s="581"/>
      <c r="Y1" s="581"/>
      <c r="Z1" s="581"/>
      <c r="AA1" s="227"/>
    </row>
    <row r="2" spans="1:28" ht="27" customHeight="1">
      <c r="A2" s="242"/>
      <c r="B2" s="242"/>
      <c r="C2" s="581"/>
      <c r="D2" s="581"/>
      <c r="E2" s="581"/>
      <c r="F2" s="581"/>
      <c r="G2" s="581"/>
      <c r="H2" s="581"/>
      <c r="I2" s="581"/>
      <c r="J2" s="581"/>
      <c r="K2" s="581"/>
      <c r="L2" s="581"/>
      <c r="M2" s="581"/>
      <c r="N2" s="581"/>
      <c r="O2" s="581"/>
      <c r="P2" s="581"/>
      <c r="Q2" s="581"/>
      <c r="R2" s="581"/>
      <c r="S2" s="581"/>
      <c r="T2" s="581"/>
      <c r="U2" s="581"/>
      <c r="V2" s="581"/>
      <c r="W2" s="581"/>
      <c r="X2" s="581"/>
      <c r="Y2" s="581"/>
      <c r="Z2" s="581"/>
      <c r="AA2" s="227"/>
    </row>
    <row r="3" spans="1:28" ht="27" customHeight="1" thickBot="1">
      <c r="A3" s="243"/>
      <c r="B3" s="243"/>
      <c r="C3" s="582"/>
      <c r="D3" s="582"/>
      <c r="E3" s="582"/>
      <c r="F3" s="582"/>
      <c r="G3" s="582"/>
      <c r="H3" s="582"/>
      <c r="I3" s="582"/>
      <c r="J3" s="582"/>
      <c r="K3" s="582"/>
      <c r="L3" s="582"/>
      <c r="M3" s="582"/>
      <c r="N3" s="582"/>
      <c r="O3" s="582"/>
      <c r="P3" s="582"/>
      <c r="Q3" s="582"/>
      <c r="R3" s="582"/>
      <c r="S3" s="582"/>
      <c r="T3" s="582"/>
      <c r="U3" s="582"/>
      <c r="V3" s="582"/>
      <c r="W3" s="582"/>
      <c r="X3" s="582"/>
      <c r="Y3" s="582"/>
      <c r="Z3" s="582"/>
      <c r="AA3" s="227"/>
    </row>
    <row r="4" spans="1:28" s="84" customFormat="1" ht="15">
      <c r="A4" s="583" t="s">
        <v>43</v>
      </c>
      <c r="B4" s="586" t="s">
        <v>56</v>
      </c>
      <c r="C4" s="589" t="s">
        <v>99</v>
      </c>
      <c r="D4" s="589"/>
      <c r="E4" s="589"/>
      <c r="F4" s="589"/>
      <c r="G4" s="589"/>
      <c r="H4" s="589"/>
      <c r="I4" s="589"/>
      <c r="J4" s="589"/>
      <c r="K4" s="589"/>
      <c r="L4" s="589"/>
      <c r="M4" s="589"/>
      <c r="N4" s="589"/>
      <c r="O4" s="589"/>
      <c r="P4" s="589"/>
      <c r="Q4" s="589"/>
      <c r="R4" s="589"/>
      <c r="S4" s="589"/>
      <c r="T4" s="589"/>
      <c r="U4" s="589"/>
      <c r="V4" s="589"/>
      <c r="W4" s="589"/>
      <c r="X4" s="589"/>
      <c r="Y4" s="589"/>
      <c r="Z4" s="590" t="s">
        <v>81</v>
      </c>
      <c r="AA4" s="577" t="s">
        <v>367</v>
      </c>
    </row>
    <row r="5" spans="1:28" s="84" customFormat="1" ht="15.75">
      <c r="A5" s="584"/>
      <c r="B5" s="587"/>
      <c r="C5" s="580" t="s">
        <v>82</v>
      </c>
      <c r="D5" s="580"/>
      <c r="E5" s="580"/>
      <c r="F5" s="580"/>
      <c r="G5" s="580"/>
      <c r="H5" s="580"/>
      <c r="I5" s="580"/>
      <c r="J5" s="580"/>
      <c r="K5" s="580"/>
      <c r="L5" s="580"/>
      <c r="M5" s="580"/>
      <c r="N5" s="580" t="s">
        <v>83</v>
      </c>
      <c r="O5" s="580"/>
      <c r="P5" s="580"/>
      <c r="Q5" s="580"/>
      <c r="R5" s="580"/>
      <c r="S5" s="580" t="s">
        <v>84</v>
      </c>
      <c r="T5" s="580"/>
      <c r="U5" s="580"/>
      <c r="V5" s="580"/>
      <c r="W5" s="580"/>
      <c r="X5" s="593" t="s">
        <v>85</v>
      </c>
      <c r="Y5" s="595" t="s">
        <v>86</v>
      </c>
      <c r="Z5" s="591"/>
      <c r="AA5" s="577"/>
    </row>
    <row r="6" spans="1:28" s="84" customFormat="1" ht="24.75" thickBot="1">
      <c r="A6" s="585"/>
      <c r="B6" s="588"/>
      <c r="C6" s="85" t="s">
        <v>905</v>
      </c>
      <c r="D6" s="85" t="s">
        <v>258</v>
      </c>
      <c r="E6" s="85" t="s">
        <v>259</v>
      </c>
      <c r="F6" s="85" t="str">
        <f>Mapel!G6</f>
        <v>Mat</v>
      </c>
      <c r="G6" s="85" t="str">
        <f>Mapel!G7</f>
        <v>IPAS</v>
      </c>
      <c r="H6" s="85" t="s">
        <v>95</v>
      </c>
      <c r="I6" s="85" t="s">
        <v>897</v>
      </c>
      <c r="J6" s="85" t="s">
        <v>97</v>
      </c>
      <c r="K6" s="85" t="s">
        <v>69</v>
      </c>
      <c r="L6" s="85" t="s">
        <v>260</v>
      </c>
      <c r="M6" s="85" t="s">
        <v>261</v>
      </c>
      <c r="N6" s="85" t="str">
        <f>Mapel!C17</f>
        <v>Bahasa Daerah</v>
      </c>
      <c r="O6" s="85" t="str">
        <f>Mapel!C18</f>
        <v>Bahasa Mandarin</v>
      </c>
      <c r="P6" s="85" t="str">
        <f>Mapel!C19</f>
        <v>Mulok 3</v>
      </c>
      <c r="Q6" s="85" t="str">
        <f>Mapel!C20</f>
        <v>Mulok 4</v>
      </c>
      <c r="R6" s="85" t="str">
        <f>Mapel!C21</f>
        <v>Mulok 5</v>
      </c>
      <c r="S6" s="85" t="str">
        <f>Mapel!$C$24</f>
        <v>Pramuka</v>
      </c>
      <c r="T6" s="85" t="str">
        <f>Mapel!$C$25</f>
        <v>Karate</v>
      </c>
      <c r="U6" s="85" t="str">
        <f>Mapel!$C$26</f>
        <v>Tari</v>
      </c>
      <c r="V6" s="85" t="str">
        <f>Mapel!$C$27</f>
        <v>Ekskul 4</v>
      </c>
      <c r="W6" s="85" t="str">
        <f>Mapel!$C$28</f>
        <v>Ekskul 5</v>
      </c>
      <c r="X6" s="594"/>
      <c r="Y6" s="596"/>
      <c r="Z6" s="592"/>
      <c r="AA6" s="577"/>
    </row>
    <row r="7" spans="1:28" s="90" customFormat="1" ht="15" thickBot="1">
      <c r="A7" s="86">
        <v>1</v>
      </c>
      <c r="B7" s="87">
        <v>2</v>
      </c>
      <c r="C7" s="88">
        <v>3</v>
      </c>
      <c r="D7" s="89">
        <v>4</v>
      </c>
      <c r="E7" s="89">
        <v>5</v>
      </c>
      <c r="F7" s="89">
        <v>6</v>
      </c>
      <c r="G7" s="89">
        <v>7</v>
      </c>
      <c r="H7" s="89">
        <v>8</v>
      </c>
      <c r="I7" s="89">
        <v>9</v>
      </c>
      <c r="J7" s="89">
        <v>10</v>
      </c>
      <c r="K7" s="89">
        <v>11</v>
      </c>
      <c r="L7" s="89">
        <v>12</v>
      </c>
      <c r="M7" s="89">
        <v>13</v>
      </c>
      <c r="N7" s="89">
        <v>14</v>
      </c>
      <c r="O7" s="89">
        <v>15</v>
      </c>
      <c r="P7" s="89">
        <v>16</v>
      </c>
      <c r="Q7" s="89">
        <v>17</v>
      </c>
      <c r="R7" s="89">
        <v>18</v>
      </c>
      <c r="S7" s="89">
        <v>19</v>
      </c>
      <c r="T7" s="89">
        <v>20</v>
      </c>
      <c r="U7" s="89">
        <v>21</v>
      </c>
      <c r="V7" s="89">
        <v>22</v>
      </c>
      <c r="W7" s="89">
        <v>23</v>
      </c>
      <c r="X7" s="89">
        <v>24</v>
      </c>
      <c r="Y7" s="89">
        <v>25</v>
      </c>
      <c r="Z7" s="89">
        <v>26</v>
      </c>
      <c r="AA7" s="89">
        <v>27</v>
      </c>
    </row>
    <row r="8" spans="1:28" ht="15.75">
      <c r="A8" s="91">
        <v>1</v>
      </c>
      <c r="B8" s="92" t="str">
        <f>IFERROR(IF(SISWA!C8="","",SISWA!C8),"")</f>
        <v>AFIF</v>
      </c>
      <c r="C8" s="93" t="str">
        <f>AGM!AH5</f>
        <v/>
      </c>
      <c r="D8" s="94">
        <f>PP!AH5</f>
        <v>77.8</v>
      </c>
      <c r="E8" s="94">
        <f>BIN!AH5</f>
        <v>76.550000000000011</v>
      </c>
      <c r="F8" s="94">
        <f>MAT!AH5</f>
        <v>80.400000000000006</v>
      </c>
      <c r="G8" s="94" t="str">
        <f>IPAS!AH5</f>
        <v/>
      </c>
      <c r="H8" s="94" t="str">
        <f>SMUSIK!AH5</f>
        <v/>
      </c>
      <c r="I8" s="94" t="str">
        <f>STARI!AH5</f>
        <v/>
      </c>
      <c r="J8" s="94">
        <f>SRUPA!AH5</f>
        <v>70.199999999999989</v>
      </c>
      <c r="K8" s="94" t="str">
        <f>PJOK!AH5</f>
        <v/>
      </c>
      <c r="L8" s="94" t="str">
        <f>BING!AH5</f>
        <v/>
      </c>
      <c r="M8" s="94" t="str">
        <f>KKA!AH5</f>
        <v/>
      </c>
      <c r="N8" s="93">
        <f>BJW!AH5</f>
        <v>73.960000000000008</v>
      </c>
      <c r="O8" s="94" t="str">
        <f>Mulok2!AH5</f>
        <v/>
      </c>
      <c r="P8" s="94" t="str">
        <f>Mulok3!AH5</f>
        <v/>
      </c>
      <c r="Q8" s="94" t="str">
        <f>Mulok4!AH5</f>
        <v/>
      </c>
      <c r="R8" s="95" t="str">
        <f>Mulok5!AH5</f>
        <v/>
      </c>
      <c r="S8" s="108" t="str">
        <f>IF('ABS&amp;EKSKUL'!E8="a","Sangat baik",IF('ABS&amp;EKSKUL'!E8="b","Baik",IF('ABS&amp;EKSKUL'!E8="c","Cukup","")))</f>
        <v/>
      </c>
      <c r="T8" s="109" t="str">
        <f>IF('ABS&amp;EKSKUL'!G8="a","Sangat baik",IF('ABS&amp;EKSKUL'!G8="b","Baik",IF('ABS&amp;EKSKUL'!G8="c","Cukup","")))</f>
        <v/>
      </c>
      <c r="U8" s="109" t="str">
        <f>IF('ABS&amp;EKSKUL'!I8="a","Sangat baik",IF('ABS&amp;EKSKUL'!I8="b","Baik",IF('ABS&amp;EKSKUL'!I8="c","Cukup","")))</f>
        <v/>
      </c>
      <c r="V8" s="109" t="str">
        <f>IF('ABS&amp;EKSKUL'!K8="a","Sangat baik",IF('ABS&amp;EKSKUL'!K8="b","Baik",IF('ABS&amp;EKSKUL'!K8="c","Cukup","")))</f>
        <v/>
      </c>
      <c r="W8" s="110" t="str">
        <f>IF('ABS&amp;EKSKUL'!M8="a","Sangat baik",IF('ABS&amp;EKSKUL'!M8="b","Baik",IF('ABS&amp;EKSKUL'!M8="c","Cukup","")))</f>
        <v/>
      </c>
      <c r="X8" s="97">
        <f t="shared" ref="X8:X39" si="0">IF(B8="","",SUM(C8:R8))</f>
        <v>378.91000000000008</v>
      </c>
      <c r="Y8" s="97">
        <f t="shared" ref="Y8:Y57" si="1">IFERROR(RANK(X8,$X$8:$X$57,0),"")</f>
        <v>4</v>
      </c>
      <c r="Z8" s="241" t="str">
        <f>(IF(X8&lt;KKTP!$L$3,"Pertahankan prestasimu",IF(X8&gt;=KKTP!$K$3,"Tingkatkan Belajarmu","Tingkatkan Prestasimu")))&amp;", tetap semangat, jangan lupa berdoa dan selalu berbakti kepada orang tua."</f>
        <v>Tingkatkan Belajarmu, tetap semangat, jangan lupa berdoa dan selalu berbakti kepada orang tua.</v>
      </c>
      <c r="AA8" s="51"/>
      <c r="AB8" s="43" t="str">
        <f>IF(AA8="Naik",'Sekolah ID'!$K$18,'Sekolah ID'!$F$18)</f>
        <v>1 (satu)</v>
      </c>
    </row>
    <row r="9" spans="1:28" ht="15.75">
      <c r="A9" s="96">
        <v>2</v>
      </c>
      <c r="B9" s="92" t="str">
        <f>IFERROR(IF(SISWA!C9="","",SISWA!C9),"")</f>
        <v>BIMA</v>
      </c>
      <c r="C9" s="93" t="str">
        <f>AGM!AH6</f>
        <v/>
      </c>
      <c r="D9" s="94">
        <f>PP!AH6</f>
        <v>67.199999999999989</v>
      </c>
      <c r="E9" s="94">
        <f>BIN!AH6</f>
        <v>73.699999999999989</v>
      </c>
      <c r="F9" s="94">
        <f>MAT!AH6</f>
        <v>57.3</v>
      </c>
      <c r="G9" s="94" t="str">
        <f>IPAS!AH6</f>
        <v/>
      </c>
      <c r="H9" s="94" t="str">
        <f>SMUSIK!AH6</f>
        <v/>
      </c>
      <c r="I9" s="94" t="str">
        <f>STARI!AH6</f>
        <v/>
      </c>
      <c r="J9" s="94">
        <f>SRUPA!AH6</f>
        <v>59.866666666666667</v>
      </c>
      <c r="K9" s="94" t="str">
        <f>PJOK!AH6</f>
        <v/>
      </c>
      <c r="L9" s="94" t="str">
        <f>BING!AH6</f>
        <v/>
      </c>
      <c r="M9" s="94" t="str">
        <f>KKA!AH6</f>
        <v/>
      </c>
      <c r="N9" s="93">
        <f>BJW!AH6</f>
        <v>71.84</v>
      </c>
      <c r="O9" s="94" t="str">
        <f>Mulok2!AH6</f>
        <v/>
      </c>
      <c r="P9" s="94" t="str">
        <f>Mulok3!AH6</f>
        <v/>
      </c>
      <c r="Q9" s="94" t="str">
        <f>Mulok4!AH6</f>
        <v/>
      </c>
      <c r="R9" s="95" t="str">
        <f>Mulok5!AH6</f>
        <v/>
      </c>
      <c r="S9" s="148" t="str">
        <f>IF('ABS&amp;EKSKUL'!E9="a","Sangat baik",IF('ABS&amp;EKSKUL'!E9="b","Baik",IF('ABS&amp;EKSKUL'!E9="c","Cukup","")))</f>
        <v/>
      </c>
      <c r="T9" s="150" t="str">
        <f>IF('ABS&amp;EKSKUL'!G9="a","Sangat baik",IF('ABS&amp;EKSKUL'!G9="b","Baik",IF('ABS&amp;EKSKUL'!G9="c","Cukup","")))</f>
        <v/>
      </c>
      <c r="U9" s="150" t="str">
        <f>IF('ABS&amp;EKSKUL'!I9="a","Sangat baik",IF('ABS&amp;EKSKUL'!I9="b","Baik",IF('ABS&amp;EKSKUL'!I9="c","Cukup","")))</f>
        <v/>
      </c>
      <c r="V9" s="150" t="str">
        <f>IF('ABS&amp;EKSKUL'!K9="a","Sangat baik",IF('ABS&amp;EKSKUL'!K9="b","Baik",IF('ABS&amp;EKSKUL'!K9="c","Cukup","")))</f>
        <v/>
      </c>
      <c r="W9" s="151" t="str">
        <f>IF('ABS&amp;EKSKUL'!M9="a","Sangat baik",IF('ABS&amp;EKSKUL'!M9="b","Baik",IF('ABS&amp;EKSKUL'!M9="c","Cukup","")))</f>
        <v/>
      </c>
      <c r="X9" s="97">
        <f t="shared" si="0"/>
        <v>329.90666666666664</v>
      </c>
      <c r="Y9" s="97">
        <f t="shared" si="1"/>
        <v>10</v>
      </c>
      <c r="Z9" s="241" t="str">
        <f>(IF(X9&lt;KKTP!$L$3,"Pertahankan prestasimu",IF(X9&gt;=KKTP!$K$3,"Tingkatkan Belajarmu","Tingkatkan Prestasimu")))&amp;", tetap semangat, jangan lupa berdoa dan selalu berbakti kepada orang tua."</f>
        <v>Tingkatkan Belajarmu, tetap semangat, jangan lupa berdoa dan selalu berbakti kepada orang tua.</v>
      </c>
      <c r="AA9" s="51"/>
      <c r="AB9" s="43" t="str">
        <f>IF(AA9="Naik",'Sekolah ID'!$K$18,'Sekolah ID'!$F$18)</f>
        <v>1 (satu)</v>
      </c>
    </row>
    <row r="10" spans="1:28" ht="15.75">
      <c r="A10" s="96">
        <v>3</v>
      </c>
      <c r="B10" s="92" t="str">
        <f>IFERROR(IF(SISWA!C10="","",SISWA!C10),"")</f>
        <v>ALMIRA</v>
      </c>
      <c r="C10" s="93" t="str">
        <f>AGM!AH7</f>
        <v/>
      </c>
      <c r="D10" s="94">
        <f>PP!AH7</f>
        <v>72.5</v>
      </c>
      <c r="E10" s="94">
        <f>BIN!AH7</f>
        <v>68.599999999999994</v>
      </c>
      <c r="F10" s="94">
        <f>MAT!AH7</f>
        <v>65.3</v>
      </c>
      <c r="G10" s="94" t="str">
        <f>IPAS!AH7</f>
        <v/>
      </c>
      <c r="H10" s="94" t="str">
        <f>SMUSIK!AH7</f>
        <v/>
      </c>
      <c r="I10" s="94" t="str">
        <f>STARI!AH7</f>
        <v/>
      </c>
      <c r="J10" s="94">
        <f>SRUPA!AH7</f>
        <v>50.666666666666664</v>
      </c>
      <c r="K10" s="94" t="str">
        <f>PJOK!AH7</f>
        <v/>
      </c>
      <c r="L10" s="94" t="str">
        <f>BING!AH7</f>
        <v/>
      </c>
      <c r="M10" s="94" t="str">
        <f>KKA!AH7</f>
        <v/>
      </c>
      <c r="N10" s="93">
        <f>BJW!AH7</f>
        <v>58.56</v>
      </c>
      <c r="O10" s="94" t="str">
        <f>Mulok2!AH7</f>
        <v/>
      </c>
      <c r="P10" s="94" t="str">
        <f>Mulok3!AH7</f>
        <v/>
      </c>
      <c r="Q10" s="94" t="str">
        <f>Mulok4!AH7</f>
        <v/>
      </c>
      <c r="R10" s="95" t="str">
        <f>Mulok5!AH7</f>
        <v/>
      </c>
      <c r="S10" s="148" t="str">
        <f>IF('ABS&amp;EKSKUL'!E10="a","Sangat baik",IF('ABS&amp;EKSKUL'!E10="b","Baik",IF('ABS&amp;EKSKUL'!E10="c","Cukup","")))</f>
        <v/>
      </c>
      <c r="T10" s="150" t="str">
        <f>IF('ABS&amp;EKSKUL'!G10="a","Sangat baik",IF('ABS&amp;EKSKUL'!G10="b","Baik",IF('ABS&amp;EKSKUL'!G10="c","Cukup","")))</f>
        <v/>
      </c>
      <c r="U10" s="150" t="str">
        <f>IF('ABS&amp;EKSKUL'!I10="a","Sangat baik",IF('ABS&amp;EKSKUL'!I10="b","Baik",IF('ABS&amp;EKSKUL'!I10="c","Cukup","")))</f>
        <v/>
      </c>
      <c r="V10" s="150" t="str">
        <f>IF('ABS&amp;EKSKUL'!K10="a","Sangat baik",IF('ABS&amp;EKSKUL'!K10="b","Baik",IF('ABS&amp;EKSKUL'!K10="c","Cukup","")))</f>
        <v/>
      </c>
      <c r="W10" s="151" t="str">
        <f>IF('ABS&amp;EKSKUL'!M10="a","Sangat baik",IF('ABS&amp;EKSKUL'!M10="b","Baik",IF('ABS&amp;EKSKUL'!M10="c","Cukup","")))</f>
        <v/>
      </c>
      <c r="X10" s="97">
        <f t="shared" si="0"/>
        <v>315.62666666666667</v>
      </c>
      <c r="Y10" s="97">
        <f t="shared" si="1"/>
        <v>12</v>
      </c>
      <c r="Z10" s="241" t="str">
        <f>(IF(X10&lt;KKTP!$L$3,"Pertahankan prestasimu",IF(X10&gt;=KKTP!$K$3,"Tingkatkan Belajarmu","Tingkatkan Prestasimu")))&amp;", tetap semangat, jangan lupa berdoa dan selalu berbakti kepada orang tua."</f>
        <v>Tingkatkan Belajarmu, tetap semangat, jangan lupa berdoa dan selalu berbakti kepada orang tua.</v>
      </c>
      <c r="AA10" s="51"/>
      <c r="AB10" s="43" t="str">
        <f>IF(AA10="Naik",'Sekolah ID'!$K$18,'Sekolah ID'!$F$18)</f>
        <v>1 (satu)</v>
      </c>
    </row>
    <row r="11" spans="1:28" ht="15.75">
      <c r="A11" s="96">
        <v>4</v>
      </c>
      <c r="B11" s="92" t="str">
        <f>IFERROR(IF(SISWA!C11="","",SISWA!C11),"")</f>
        <v>KEYLA</v>
      </c>
      <c r="C11" s="93" t="str">
        <f>AGM!AH8</f>
        <v/>
      </c>
      <c r="D11" s="94">
        <f>PP!AH8</f>
        <v>87.4</v>
      </c>
      <c r="E11" s="94">
        <f>BIN!AH8</f>
        <v>83.4</v>
      </c>
      <c r="F11" s="94">
        <f>MAT!AH8</f>
        <v>75</v>
      </c>
      <c r="G11" s="94" t="str">
        <f>IPAS!AH8</f>
        <v/>
      </c>
      <c r="H11" s="94" t="str">
        <f>SMUSIK!AH8</f>
        <v/>
      </c>
      <c r="I11" s="94" t="str">
        <f>STARI!AH8</f>
        <v/>
      </c>
      <c r="J11" s="94">
        <f>SRUPA!AH8</f>
        <v>70</v>
      </c>
      <c r="K11" s="94" t="str">
        <f>PJOK!AH8</f>
        <v/>
      </c>
      <c r="L11" s="94" t="str">
        <f>BING!AH8</f>
        <v/>
      </c>
      <c r="M11" s="94" t="str">
        <f>KKA!AH8</f>
        <v/>
      </c>
      <c r="N11" s="93">
        <f>BJW!AH8</f>
        <v>69.47999999999999</v>
      </c>
      <c r="O11" s="94" t="str">
        <f>Mulok2!AH8</f>
        <v/>
      </c>
      <c r="P11" s="94" t="str">
        <f>Mulok3!AH8</f>
        <v/>
      </c>
      <c r="Q11" s="94" t="str">
        <f>Mulok4!AH8</f>
        <v/>
      </c>
      <c r="R11" s="95" t="str">
        <f>Mulok5!AH8</f>
        <v/>
      </c>
      <c r="S11" s="148" t="str">
        <f>IF('ABS&amp;EKSKUL'!E11="a","Sangat baik",IF('ABS&amp;EKSKUL'!E11="b","Baik",IF('ABS&amp;EKSKUL'!E11="c","Cukup","")))</f>
        <v/>
      </c>
      <c r="T11" s="150" t="str">
        <f>IF('ABS&amp;EKSKUL'!G11="a","Sangat baik",IF('ABS&amp;EKSKUL'!G11="b","Baik",IF('ABS&amp;EKSKUL'!G11="c","Cukup","")))</f>
        <v/>
      </c>
      <c r="U11" s="150" t="str">
        <f>IF('ABS&amp;EKSKUL'!I11="a","Sangat baik",IF('ABS&amp;EKSKUL'!I11="b","Baik",IF('ABS&amp;EKSKUL'!I11="c","Cukup","")))</f>
        <v/>
      </c>
      <c r="V11" s="150" t="str">
        <f>IF('ABS&amp;EKSKUL'!K11="a","Sangat baik",IF('ABS&amp;EKSKUL'!K11="b","Baik",IF('ABS&amp;EKSKUL'!K11="c","Cukup","")))</f>
        <v/>
      </c>
      <c r="W11" s="151" t="str">
        <f>IF('ABS&amp;EKSKUL'!M11="a","Sangat baik",IF('ABS&amp;EKSKUL'!M11="b","Baik",IF('ABS&amp;EKSKUL'!M11="c","Cukup","")))</f>
        <v/>
      </c>
      <c r="X11" s="97">
        <f t="shared" si="0"/>
        <v>385.28</v>
      </c>
      <c r="Y11" s="97">
        <f t="shared" si="1"/>
        <v>3</v>
      </c>
      <c r="Z11" s="241" t="str">
        <f>(IF(X11&lt;KKTP!$L$3,"Pertahankan prestasimu",IF(X11&gt;=KKTP!$K$3,"Tingkatkan Belajarmu","Tingkatkan Prestasimu")))&amp;", tetap semangat, jangan lupa berdoa dan selalu berbakti kepada orang tua."</f>
        <v>Tingkatkan Belajarmu, tetap semangat, jangan lupa berdoa dan selalu berbakti kepada orang tua.</v>
      </c>
      <c r="AA11" s="51"/>
      <c r="AB11" s="43" t="str">
        <f>IF(AA11="Naik",'Sekolah ID'!$K$18,'Sekolah ID'!$F$18)</f>
        <v>1 (satu)</v>
      </c>
    </row>
    <row r="12" spans="1:28" ht="15.75">
      <c r="A12" s="96">
        <v>5</v>
      </c>
      <c r="B12" s="92" t="str">
        <f>IFERROR(IF(SISWA!C12="","",SISWA!C12),"")</f>
        <v>AQILA</v>
      </c>
      <c r="C12" s="93" t="str">
        <f>AGM!AH9</f>
        <v/>
      </c>
      <c r="D12" s="94">
        <f>PP!AH9</f>
        <v>68.7</v>
      </c>
      <c r="E12" s="94">
        <f>BIN!AH9</f>
        <v>83.9</v>
      </c>
      <c r="F12" s="94">
        <f>MAT!AH9</f>
        <v>73.400000000000006</v>
      </c>
      <c r="G12" s="94" t="str">
        <f>IPAS!AH9</f>
        <v/>
      </c>
      <c r="H12" s="94" t="str">
        <f>SMUSIK!AH9</f>
        <v/>
      </c>
      <c r="I12" s="94" t="str">
        <f>STARI!AH9</f>
        <v/>
      </c>
      <c r="J12" s="94">
        <f>SRUPA!AH9</f>
        <v>75.333333333333329</v>
      </c>
      <c r="K12" s="94" t="str">
        <f>PJOK!AH9</f>
        <v/>
      </c>
      <c r="L12" s="94" t="str">
        <f>BING!AH9</f>
        <v/>
      </c>
      <c r="M12" s="94" t="str">
        <f>KKA!AH9</f>
        <v/>
      </c>
      <c r="N12" s="93">
        <f>BJW!AH9</f>
        <v>76.8</v>
      </c>
      <c r="O12" s="94" t="str">
        <f>Mulok2!AH9</f>
        <v/>
      </c>
      <c r="P12" s="94" t="str">
        <f>Mulok3!AH9</f>
        <v/>
      </c>
      <c r="Q12" s="94" t="str">
        <f>Mulok4!AH9</f>
        <v/>
      </c>
      <c r="R12" s="95" t="str">
        <f>Mulok5!AH9</f>
        <v/>
      </c>
      <c r="S12" s="148" t="str">
        <f>IF('ABS&amp;EKSKUL'!E12="a","Sangat baik",IF('ABS&amp;EKSKUL'!E12="b","Baik",IF('ABS&amp;EKSKUL'!E12="c","Cukup","")))</f>
        <v/>
      </c>
      <c r="T12" s="150" t="str">
        <f>IF('ABS&amp;EKSKUL'!G12="a","Sangat baik",IF('ABS&amp;EKSKUL'!G12="b","Baik",IF('ABS&amp;EKSKUL'!G12="c","Cukup","")))</f>
        <v/>
      </c>
      <c r="U12" s="150" t="str">
        <f>IF('ABS&amp;EKSKUL'!I12="a","Sangat baik",IF('ABS&amp;EKSKUL'!I12="b","Baik",IF('ABS&amp;EKSKUL'!I12="c","Cukup","")))</f>
        <v/>
      </c>
      <c r="V12" s="150" t="str">
        <f>IF('ABS&amp;EKSKUL'!K12="a","Sangat baik",IF('ABS&amp;EKSKUL'!K12="b","Baik",IF('ABS&amp;EKSKUL'!K12="c","Cukup","")))</f>
        <v/>
      </c>
      <c r="W12" s="151" t="str">
        <f>IF('ABS&amp;EKSKUL'!M12="a","Sangat baik",IF('ABS&amp;EKSKUL'!M12="b","Baik",IF('ABS&amp;EKSKUL'!M12="c","Cukup","")))</f>
        <v/>
      </c>
      <c r="X12" s="97">
        <f t="shared" si="0"/>
        <v>378.13333333333338</v>
      </c>
      <c r="Y12" s="97">
        <f t="shared" si="1"/>
        <v>5</v>
      </c>
      <c r="Z12" s="241" t="str">
        <f>(IF(X12&lt;KKTP!$L$3,"Pertahankan prestasimu",IF(X12&gt;=KKTP!$K$3,"Tingkatkan Belajarmu","Tingkatkan Prestasimu")))&amp;", tetap semangat, jangan lupa berdoa dan selalu berbakti kepada orang tua."</f>
        <v>Tingkatkan Belajarmu, tetap semangat, jangan lupa berdoa dan selalu berbakti kepada orang tua.</v>
      </c>
      <c r="AA12" s="51"/>
      <c r="AB12" s="43" t="str">
        <f>IF(AA12="Naik",'Sekolah ID'!$K$18,'Sekolah ID'!$F$18)</f>
        <v>1 (satu)</v>
      </c>
    </row>
    <row r="13" spans="1:28" ht="15.75">
      <c r="A13" s="96">
        <v>6</v>
      </c>
      <c r="B13" s="92" t="str">
        <f>IFERROR(IF(SISWA!C13="","",SISWA!C13),"")</f>
        <v>ARISTA</v>
      </c>
      <c r="C13" s="93" t="str">
        <f>AGM!AH10</f>
        <v/>
      </c>
      <c r="D13" s="94">
        <f>PP!AH10</f>
        <v>74</v>
      </c>
      <c r="E13" s="94">
        <f>BIN!AH10</f>
        <v>67.75</v>
      </c>
      <c r="F13" s="94">
        <f>MAT!AH10</f>
        <v>67.3</v>
      </c>
      <c r="G13" s="94" t="str">
        <f>IPAS!AH10</f>
        <v/>
      </c>
      <c r="H13" s="94" t="str">
        <f>SMUSIK!AH10</f>
        <v/>
      </c>
      <c r="I13" s="94" t="str">
        <f>STARI!AH10</f>
        <v/>
      </c>
      <c r="J13" s="94">
        <f>SRUPA!AH10</f>
        <v>52.866666666666674</v>
      </c>
      <c r="K13" s="94" t="str">
        <f>PJOK!AH10</f>
        <v/>
      </c>
      <c r="L13" s="94" t="str">
        <f>BING!AH10</f>
        <v/>
      </c>
      <c r="M13" s="94" t="str">
        <f>KKA!AH10</f>
        <v/>
      </c>
      <c r="N13" s="93">
        <f>BJW!AH10</f>
        <v>57.96</v>
      </c>
      <c r="O13" s="94" t="str">
        <f>Mulok2!AH10</f>
        <v/>
      </c>
      <c r="P13" s="94" t="str">
        <f>Mulok3!AH10</f>
        <v/>
      </c>
      <c r="Q13" s="94" t="str">
        <f>Mulok4!AH10</f>
        <v/>
      </c>
      <c r="R13" s="95" t="str">
        <f>Mulok5!AH10</f>
        <v/>
      </c>
      <c r="S13" s="148" t="str">
        <f>IF('ABS&amp;EKSKUL'!E13="a","Sangat baik",IF('ABS&amp;EKSKUL'!E13="b","Baik",IF('ABS&amp;EKSKUL'!E13="c","Cukup","")))</f>
        <v/>
      </c>
      <c r="T13" s="150" t="str">
        <f>IF('ABS&amp;EKSKUL'!G13="a","Sangat baik",IF('ABS&amp;EKSKUL'!G13="b","Baik",IF('ABS&amp;EKSKUL'!G13="c","Cukup","")))</f>
        <v/>
      </c>
      <c r="U13" s="150" t="str">
        <f>IF('ABS&amp;EKSKUL'!I13="a","Sangat baik",IF('ABS&amp;EKSKUL'!I13="b","Baik",IF('ABS&amp;EKSKUL'!I13="c","Cukup","")))</f>
        <v/>
      </c>
      <c r="V13" s="150" t="str">
        <f>IF('ABS&amp;EKSKUL'!K13="a","Sangat baik",IF('ABS&amp;EKSKUL'!K13="b","Baik",IF('ABS&amp;EKSKUL'!K13="c","Cukup","")))</f>
        <v/>
      </c>
      <c r="W13" s="151" t="str">
        <f>IF('ABS&amp;EKSKUL'!M13="a","Sangat baik",IF('ABS&amp;EKSKUL'!M13="b","Baik",IF('ABS&amp;EKSKUL'!M13="c","Cukup","")))</f>
        <v/>
      </c>
      <c r="X13" s="97">
        <f t="shared" si="0"/>
        <v>319.87666666666667</v>
      </c>
      <c r="Y13" s="97">
        <f t="shared" si="1"/>
        <v>11</v>
      </c>
      <c r="Z13" s="241" t="str">
        <f>(IF(X13&lt;KKTP!$L$3,"Pertahankan prestasimu",IF(X13&gt;=KKTP!$K$3,"Tingkatkan Belajarmu","Tingkatkan Prestasimu")))&amp;", tetap semangat, jangan lupa berdoa dan selalu berbakti kepada orang tua."</f>
        <v>Tingkatkan Belajarmu, tetap semangat, jangan lupa berdoa dan selalu berbakti kepada orang tua.</v>
      </c>
      <c r="AA13" s="51"/>
      <c r="AB13" s="43" t="str">
        <f>IF(AA13="Naik",'Sekolah ID'!$K$18,'Sekolah ID'!$F$18)</f>
        <v>1 (satu)</v>
      </c>
    </row>
    <row r="14" spans="1:28" ht="15.75">
      <c r="A14" s="96">
        <v>7</v>
      </c>
      <c r="B14" s="92" t="str">
        <f>IFERROR(IF(SISWA!C14="","",SISWA!C14),"")</f>
        <v>DANIEL</v>
      </c>
      <c r="C14" s="93" t="str">
        <f>AGM!AH11</f>
        <v/>
      </c>
      <c r="D14" s="94">
        <f>PP!AH11</f>
        <v>68.8</v>
      </c>
      <c r="E14" s="94">
        <f>BIN!AH11</f>
        <v>50.25</v>
      </c>
      <c r="F14" s="94">
        <f>MAT!AH11</f>
        <v>52.3</v>
      </c>
      <c r="G14" s="94" t="str">
        <f>IPAS!AH11</f>
        <v/>
      </c>
      <c r="H14" s="94" t="str">
        <f>SMUSIK!AH11</f>
        <v/>
      </c>
      <c r="I14" s="94" t="str">
        <f>STARI!AH11</f>
        <v/>
      </c>
      <c r="J14" s="94">
        <f>SRUPA!AH11</f>
        <v>62.533333333333331</v>
      </c>
      <c r="K14" s="94" t="str">
        <f>PJOK!AH11</f>
        <v/>
      </c>
      <c r="L14" s="94" t="str">
        <f>BING!AH11</f>
        <v/>
      </c>
      <c r="M14" s="94" t="str">
        <f>KKA!AH11</f>
        <v/>
      </c>
      <c r="N14" s="93">
        <f>BJW!AH11</f>
        <v>42.76</v>
      </c>
      <c r="O14" s="94" t="str">
        <f>Mulok2!AH11</f>
        <v/>
      </c>
      <c r="P14" s="94" t="str">
        <f>Mulok3!AH11</f>
        <v/>
      </c>
      <c r="Q14" s="94" t="str">
        <f>Mulok4!AH11</f>
        <v/>
      </c>
      <c r="R14" s="95" t="str">
        <f>Mulok5!AH11</f>
        <v/>
      </c>
      <c r="S14" s="148" t="str">
        <f>IF('ABS&amp;EKSKUL'!E14="a","Sangat baik",IF('ABS&amp;EKSKUL'!E14="b","Baik",IF('ABS&amp;EKSKUL'!E14="c","Cukup","")))</f>
        <v/>
      </c>
      <c r="T14" s="150" t="str">
        <f>IF('ABS&amp;EKSKUL'!G14="a","Sangat baik",IF('ABS&amp;EKSKUL'!G14="b","Baik",IF('ABS&amp;EKSKUL'!G14="c","Cukup","")))</f>
        <v/>
      </c>
      <c r="U14" s="150" t="str">
        <f>IF('ABS&amp;EKSKUL'!I14="a","Sangat baik",IF('ABS&amp;EKSKUL'!I14="b","Baik",IF('ABS&amp;EKSKUL'!I14="c","Cukup","")))</f>
        <v/>
      </c>
      <c r="V14" s="150" t="str">
        <f>IF('ABS&amp;EKSKUL'!K14="a","Sangat baik",IF('ABS&amp;EKSKUL'!K14="b","Baik",IF('ABS&amp;EKSKUL'!K14="c","Cukup","")))</f>
        <v/>
      </c>
      <c r="W14" s="151" t="str">
        <f>IF('ABS&amp;EKSKUL'!M14="a","Sangat baik",IF('ABS&amp;EKSKUL'!M14="b","Baik",IF('ABS&amp;EKSKUL'!M14="c","Cukup","")))</f>
        <v/>
      </c>
      <c r="X14" s="97">
        <f t="shared" si="0"/>
        <v>276.64333333333332</v>
      </c>
      <c r="Y14" s="97">
        <f t="shared" si="1"/>
        <v>14</v>
      </c>
      <c r="Z14" s="241" t="str">
        <f>(IF(X14&lt;KKTP!$L$3,"Pertahankan prestasimu",IF(X14&gt;=KKTP!$K$3,"Tingkatkan Belajarmu","Tingkatkan Prestasimu")))&amp;", tetap semangat, jangan lupa berdoa dan selalu berbakti kepada orang tua."</f>
        <v>Tingkatkan Belajarmu, tetap semangat, jangan lupa berdoa dan selalu berbakti kepada orang tua.</v>
      </c>
      <c r="AA14" s="51"/>
      <c r="AB14" s="43" t="str">
        <f>IF(AA14="Naik",'Sekolah ID'!$K$18,'Sekolah ID'!$F$18)</f>
        <v>1 (satu)</v>
      </c>
    </row>
    <row r="15" spans="1:28" ht="15.75">
      <c r="A15" s="96">
        <v>8</v>
      </c>
      <c r="B15" s="92" t="str">
        <f>IFERROR(IF(SISWA!C15="","",SISWA!C15),"")</f>
        <v>FATHAN</v>
      </c>
      <c r="C15" s="93" t="str">
        <f>AGM!AH12</f>
        <v/>
      </c>
      <c r="D15" s="94">
        <f>PP!AH12</f>
        <v>89.199999999999989</v>
      </c>
      <c r="E15" s="94">
        <f>BIN!AH12</f>
        <v>80.399999999999991</v>
      </c>
      <c r="F15" s="94">
        <f>MAT!AH12</f>
        <v>79.099999999999994</v>
      </c>
      <c r="G15" s="94" t="str">
        <f>IPAS!AH12</f>
        <v/>
      </c>
      <c r="H15" s="94" t="str">
        <f>SMUSIK!AH12</f>
        <v/>
      </c>
      <c r="I15" s="94" t="str">
        <f>STARI!AH12</f>
        <v/>
      </c>
      <c r="J15" s="94">
        <f>SRUPA!AH12</f>
        <v>74.86666666666666</v>
      </c>
      <c r="K15" s="94" t="str">
        <f>PJOK!AH12</f>
        <v/>
      </c>
      <c r="L15" s="94" t="str">
        <f>BING!AH12</f>
        <v/>
      </c>
      <c r="M15" s="94" t="str">
        <f>KKA!AH12</f>
        <v/>
      </c>
      <c r="N15" s="93">
        <f>BJW!AH12</f>
        <v>77.16</v>
      </c>
      <c r="O15" s="94" t="str">
        <f>Mulok2!AH12</f>
        <v/>
      </c>
      <c r="P15" s="94" t="str">
        <f>Mulok3!AH12</f>
        <v/>
      </c>
      <c r="Q15" s="94" t="str">
        <f>Mulok4!AH12</f>
        <v/>
      </c>
      <c r="R15" s="95" t="str">
        <f>Mulok5!AH12</f>
        <v/>
      </c>
      <c r="S15" s="148" t="str">
        <f>IF('ABS&amp;EKSKUL'!E15="a","Sangat baik",IF('ABS&amp;EKSKUL'!E15="b","Baik",IF('ABS&amp;EKSKUL'!E15="c","Cukup","")))</f>
        <v/>
      </c>
      <c r="T15" s="150" t="str">
        <f>IF('ABS&amp;EKSKUL'!G15="a","Sangat baik",IF('ABS&amp;EKSKUL'!G15="b","Baik",IF('ABS&amp;EKSKUL'!G15="c","Cukup","")))</f>
        <v/>
      </c>
      <c r="U15" s="150" t="str">
        <f>IF('ABS&amp;EKSKUL'!I15="a","Sangat baik",IF('ABS&amp;EKSKUL'!I15="b","Baik",IF('ABS&amp;EKSKUL'!I15="c","Cukup","")))</f>
        <v/>
      </c>
      <c r="V15" s="150" t="str">
        <f>IF('ABS&amp;EKSKUL'!K15="a","Sangat baik",IF('ABS&amp;EKSKUL'!K15="b","Baik",IF('ABS&amp;EKSKUL'!K15="c","Cukup","")))</f>
        <v/>
      </c>
      <c r="W15" s="151" t="str">
        <f>IF('ABS&amp;EKSKUL'!M15="a","Sangat baik",IF('ABS&amp;EKSKUL'!M15="b","Baik",IF('ABS&amp;EKSKUL'!M15="c","Cukup","")))</f>
        <v/>
      </c>
      <c r="X15" s="97">
        <f t="shared" si="0"/>
        <v>400.72666666666657</v>
      </c>
      <c r="Y15" s="97">
        <f t="shared" si="1"/>
        <v>1</v>
      </c>
      <c r="Z15" s="241" t="str">
        <f>(IF(X15&lt;KKTP!$L$3,"Pertahankan prestasimu",IF(X15&gt;=KKTP!$K$3,"Tingkatkan Belajarmu","Tingkatkan Prestasimu")))&amp;", tetap semangat, jangan lupa berdoa dan selalu berbakti kepada orang tua."</f>
        <v>Tingkatkan Belajarmu, tetap semangat, jangan lupa berdoa dan selalu berbakti kepada orang tua.</v>
      </c>
      <c r="AA15" s="51"/>
      <c r="AB15" s="43" t="str">
        <f>IF(AA15="Naik",'Sekolah ID'!$K$18,'Sekolah ID'!$F$18)</f>
        <v>1 (satu)</v>
      </c>
    </row>
    <row r="16" spans="1:28" ht="15.75">
      <c r="A16" s="96">
        <v>9</v>
      </c>
      <c r="B16" s="92" t="str">
        <f>IFERROR(IF(SISWA!C16="","",SISWA!C16),"")</f>
        <v>KHANSA</v>
      </c>
      <c r="C16" s="93" t="str">
        <f>AGM!AH13</f>
        <v/>
      </c>
      <c r="D16" s="94">
        <f>PP!AH13</f>
        <v>65.099999999999994</v>
      </c>
      <c r="E16" s="94">
        <f>BIN!AH13</f>
        <v>62.45</v>
      </c>
      <c r="F16" s="94">
        <f>MAT!AH13</f>
        <v>58.599999999999994</v>
      </c>
      <c r="G16" s="94" t="str">
        <f>IPAS!AH13</f>
        <v/>
      </c>
      <c r="H16" s="94" t="str">
        <f>SMUSIK!AH13</f>
        <v/>
      </c>
      <c r="I16" s="94" t="str">
        <f>STARI!AH13</f>
        <v/>
      </c>
      <c r="J16" s="94">
        <f>SRUPA!AH13</f>
        <v>54.733333333333327</v>
      </c>
      <c r="K16" s="94" t="str">
        <f>PJOK!AH13</f>
        <v/>
      </c>
      <c r="L16" s="94" t="str">
        <f>BING!AH13</f>
        <v/>
      </c>
      <c r="M16" s="94" t="str">
        <f>KKA!AH13</f>
        <v/>
      </c>
      <c r="N16" s="93">
        <f>BJW!AH13</f>
        <v>61.239999999999995</v>
      </c>
      <c r="O16" s="94" t="str">
        <f>Mulok2!AH13</f>
        <v/>
      </c>
      <c r="P16" s="94" t="str">
        <f>Mulok3!AH13</f>
        <v/>
      </c>
      <c r="Q16" s="94" t="str">
        <f>Mulok4!AH13</f>
        <v/>
      </c>
      <c r="R16" s="95" t="str">
        <f>Mulok5!AH13</f>
        <v/>
      </c>
      <c r="S16" s="148" t="str">
        <f>IF('ABS&amp;EKSKUL'!E16="a","Sangat baik",IF('ABS&amp;EKSKUL'!E16="b","Baik",IF('ABS&amp;EKSKUL'!E16="c","Cukup","")))</f>
        <v/>
      </c>
      <c r="T16" s="150" t="str">
        <f>IF('ABS&amp;EKSKUL'!G16="a","Sangat baik",IF('ABS&amp;EKSKUL'!G16="b","Baik",IF('ABS&amp;EKSKUL'!G16="c","Cukup","")))</f>
        <v/>
      </c>
      <c r="U16" s="150" t="str">
        <f>IF('ABS&amp;EKSKUL'!I16="a","Sangat baik",IF('ABS&amp;EKSKUL'!I16="b","Baik",IF('ABS&amp;EKSKUL'!I16="c","Cukup","")))</f>
        <v/>
      </c>
      <c r="V16" s="150" t="str">
        <f>IF('ABS&amp;EKSKUL'!K16="a","Sangat baik",IF('ABS&amp;EKSKUL'!K16="b","Baik",IF('ABS&amp;EKSKUL'!K16="c","Cukup","")))</f>
        <v/>
      </c>
      <c r="W16" s="151" t="str">
        <f>IF('ABS&amp;EKSKUL'!M16="a","Sangat baik",IF('ABS&amp;EKSKUL'!M16="b","Baik",IF('ABS&amp;EKSKUL'!M16="c","Cukup","")))</f>
        <v/>
      </c>
      <c r="X16" s="97">
        <f t="shared" si="0"/>
        <v>302.12333333333328</v>
      </c>
      <c r="Y16" s="97">
        <f t="shared" si="1"/>
        <v>13</v>
      </c>
      <c r="Z16" s="241" t="str">
        <f>(IF(X16&lt;KKTP!$L$3,"Pertahankan prestasimu",IF(X16&gt;=KKTP!$K$3,"Tingkatkan Belajarmu","Tingkatkan Prestasimu")))&amp;", tetap semangat, jangan lupa berdoa dan selalu berbakti kepada orang tua."</f>
        <v>Tingkatkan Belajarmu, tetap semangat, jangan lupa berdoa dan selalu berbakti kepada orang tua.</v>
      </c>
      <c r="AA16" s="51"/>
      <c r="AB16" s="43" t="str">
        <f>IF(AA16="Naik",'Sekolah ID'!$K$18,'Sekolah ID'!$F$18)</f>
        <v>1 (satu)</v>
      </c>
    </row>
    <row r="17" spans="1:28" ht="15.75">
      <c r="A17" s="96">
        <v>10</v>
      </c>
      <c r="B17" s="92" t="str">
        <f>IFERROR(IF(SISWA!C17="","",SISWA!C17),"")</f>
        <v>ARKA</v>
      </c>
      <c r="C17" s="93" t="str">
        <f>AGM!AH14</f>
        <v/>
      </c>
      <c r="D17" s="94">
        <f>PP!AH14</f>
        <v>67.5</v>
      </c>
      <c r="E17" s="94">
        <f>BIN!AH14</f>
        <v>75.75</v>
      </c>
      <c r="F17" s="94">
        <f>MAT!AH14</f>
        <v>71.599999999999994</v>
      </c>
      <c r="G17" s="94" t="str">
        <f>IPAS!AH14</f>
        <v/>
      </c>
      <c r="H17" s="94" t="str">
        <f>SMUSIK!AH14</f>
        <v/>
      </c>
      <c r="I17" s="94" t="str">
        <f>STARI!AH14</f>
        <v/>
      </c>
      <c r="J17" s="94">
        <f>SRUPA!AH14</f>
        <v>68.066666666666663</v>
      </c>
      <c r="K17" s="94" t="str">
        <f>PJOK!AH14</f>
        <v/>
      </c>
      <c r="L17" s="94" t="str">
        <f>BING!AH14</f>
        <v/>
      </c>
      <c r="M17" s="94" t="str">
        <f>KKA!AH14</f>
        <v/>
      </c>
      <c r="N17" s="93">
        <f>BJW!AH14</f>
        <v>72.2</v>
      </c>
      <c r="O17" s="94" t="str">
        <f>Mulok2!AH14</f>
        <v/>
      </c>
      <c r="P17" s="94" t="str">
        <f>Mulok3!AH14</f>
        <v/>
      </c>
      <c r="Q17" s="94" t="str">
        <f>Mulok4!AH14</f>
        <v/>
      </c>
      <c r="R17" s="95" t="str">
        <f>Mulok5!AH14</f>
        <v/>
      </c>
      <c r="S17" s="148" t="str">
        <f>IF('ABS&amp;EKSKUL'!E17="a","Sangat baik",IF('ABS&amp;EKSKUL'!E17="b","Baik",IF('ABS&amp;EKSKUL'!E17="c","Cukup","")))</f>
        <v/>
      </c>
      <c r="T17" s="150" t="str">
        <f>IF('ABS&amp;EKSKUL'!G17="a","Sangat baik",IF('ABS&amp;EKSKUL'!G17="b","Baik",IF('ABS&amp;EKSKUL'!G17="c","Cukup","")))</f>
        <v/>
      </c>
      <c r="U17" s="150" t="str">
        <f>IF('ABS&amp;EKSKUL'!I17="a","Sangat baik",IF('ABS&amp;EKSKUL'!I17="b","Baik",IF('ABS&amp;EKSKUL'!I17="c","Cukup","")))</f>
        <v/>
      </c>
      <c r="V17" s="150" t="str">
        <f>IF('ABS&amp;EKSKUL'!K17="a","Sangat baik",IF('ABS&amp;EKSKUL'!K17="b","Baik",IF('ABS&amp;EKSKUL'!K17="c","Cukup","")))</f>
        <v/>
      </c>
      <c r="W17" s="151" t="str">
        <f>IF('ABS&amp;EKSKUL'!M17="a","Sangat baik",IF('ABS&amp;EKSKUL'!M17="b","Baik",IF('ABS&amp;EKSKUL'!M17="c","Cukup","")))</f>
        <v/>
      </c>
      <c r="X17" s="97">
        <f t="shared" si="0"/>
        <v>355.11666666666662</v>
      </c>
      <c r="Y17" s="97">
        <f t="shared" si="1"/>
        <v>9</v>
      </c>
      <c r="Z17" s="241" t="str">
        <f>(IF(X17&lt;KKTP!$L$3,"Pertahankan prestasimu",IF(X17&gt;=KKTP!$K$3,"Tingkatkan Belajarmu","Tingkatkan Prestasimu")))&amp;", tetap semangat, jangan lupa berdoa dan selalu berbakti kepada orang tua."</f>
        <v>Tingkatkan Belajarmu, tetap semangat, jangan lupa berdoa dan selalu berbakti kepada orang tua.</v>
      </c>
      <c r="AA17" s="51"/>
      <c r="AB17" s="43" t="str">
        <f>IF(AA17="Naik",'Sekolah ID'!$K$18,'Sekolah ID'!$F$18)</f>
        <v>1 (satu)</v>
      </c>
    </row>
    <row r="18" spans="1:28" ht="15.75">
      <c r="A18" s="96">
        <v>11</v>
      </c>
      <c r="B18" s="92" t="str">
        <f>IFERROR(IF(SISWA!C18="","",SISWA!C18),"")</f>
        <v>SABIL</v>
      </c>
      <c r="C18" s="93" t="str">
        <f>AGM!AH15</f>
        <v/>
      </c>
      <c r="D18" s="94">
        <f>PP!AH15</f>
        <v>73.400000000000006</v>
      </c>
      <c r="E18" s="94">
        <f>BIN!AH15</f>
        <v>81.599999999999994</v>
      </c>
      <c r="F18" s="94">
        <f>MAT!AH15</f>
        <v>70.199999999999989</v>
      </c>
      <c r="G18" s="94" t="str">
        <f>IPAS!AH15</f>
        <v/>
      </c>
      <c r="H18" s="94" t="str">
        <f>SMUSIK!AH15</f>
        <v/>
      </c>
      <c r="I18" s="94" t="str">
        <f>STARI!AH15</f>
        <v/>
      </c>
      <c r="J18" s="94">
        <f>SRUPA!AH15</f>
        <v>75.666666666666671</v>
      </c>
      <c r="K18" s="94" t="str">
        <f>PJOK!AH15</f>
        <v/>
      </c>
      <c r="L18" s="94" t="str">
        <f>BING!AH15</f>
        <v/>
      </c>
      <c r="M18" s="94" t="str">
        <f>KKA!AH15</f>
        <v/>
      </c>
      <c r="N18" s="93">
        <f>BJW!AH15</f>
        <v>75.320000000000007</v>
      </c>
      <c r="O18" s="94" t="str">
        <f>Mulok2!AH15</f>
        <v/>
      </c>
      <c r="P18" s="94" t="str">
        <f>Mulok3!AH15</f>
        <v/>
      </c>
      <c r="Q18" s="94" t="str">
        <f>Mulok4!AH15</f>
        <v/>
      </c>
      <c r="R18" s="95" t="str">
        <f>Mulok5!AH15</f>
        <v/>
      </c>
      <c r="S18" s="148" t="str">
        <f>IF('ABS&amp;EKSKUL'!E18="a","Sangat baik",IF('ABS&amp;EKSKUL'!E18="b","Baik",IF('ABS&amp;EKSKUL'!E18="c","Cukup","")))</f>
        <v/>
      </c>
      <c r="T18" s="150" t="str">
        <f>IF('ABS&amp;EKSKUL'!G18="a","Sangat baik",IF('ABS&amp;EKSKUL'!G18="b","Baik",IF('ABS&amp;EKSKUL'!G18="c","Cukup","")))</f>
        <v/>
      </c>
      <c r="U18" s="150" t="str">
        <f>IF('ABS&amp;EKSKUL'!I18="a","Sangat baik",IF('ABS&amp;EKSKUL'!I18="b","Baik",IF('ABS&amp;EKSKUL'!I18="c","Cukup","")))</f>
        <v/>
      </c>
      <c r="V18" s="150" t="str">
        <f>IF('ABS&amp;EKSKUL'!K18="a","Sangat baik",IF('ABS&amp;EKSKUL'!K18="b","Baik",IF('ABS&amp;EKSKUL'!K18="c","Cukup","")))</f>
        <v/>
      </c>
      <c r="W18" s="151" t="str">
        <f>IF('ABS&amp;EKSKUL'!M18="a","Sangat baik",IF('ABS&amp;EKSKUL'!M18="b","Baik",IF('ABS&amp;EKSKUL'!M18="c","Cukup","")))</f>
        <v/>
      </c>
      <c r="X18" s="97">
        <f t="shared" si="0"/>
        <v>376.18666666666667</v>
      </c>
      <c r="Y18" s="97">
        <f t="shared" si="1"/>
        <v>6</v>
      </c>
      <c r="Z18" s="241" t="str">
        <f>(IF(X18&lt;KKTP!$L$3,"Pertahankan prestasimu",IF(X18&gt;=KKTP!$K$3,"Tingkatkan Belajarmu","Tingkatkan Prestasimu")))&amp;", tetap semangat, jangan lupa berdoa dan selalu berbakti kepada orang tua."</f>
        <v>Tingkatkan Belajarmu, tetap semangat, jangan lupa berdoa dan selalu berbakti kepada orang tua.</v>
      </c>
      <c r="AA18" s="51"/>
      <c r="AB18" s="43" t="str">
        <f>IF(AA18="Naik",'Sekolah ID'!$K$18,'Sekolah ID'!$F$18)</f>
        <v>1 (satu)</v>
      </c>
    </row>
    <row r="19" spans="1:28" ht="15.75">
      <c r="A19" s="96">
        <v>12</v>
      </c>
      <c r="B19" s="92" t="str">
        <f>IFERROR(IF(SISWA!C19="","",SISWA!C19),"")</f>
        <v>FALISHA</v>
      </c>
      <c r="C19" s="93" t="str">
        <f>AGM!AH16</f>
        <v/>
      </c>
      <c r="D19" s="94">
        <f>PP!AH16</f>
        <v>77</v>
      </c>
      <c r="E19" s="94">
        <f>BIN!AH16</f>
        <v>67.5</v>
      </c>
      <c r="F19" s="94">
        <f>MAT!AH16</f>
        <v>68.400000000000006</v>
      </c>
      <c r="G19" s="94" t="str">
        <f>IPAS!AH16</f>
        <v/>
      </c>
      <c r="H19" s="94" t="str">
        <f>SMUSIK!AH16</f>
        <v/>
      </c>
      <c r="I19" s="94" t="str">
        <f>STARI!AH16</f>
        <v/>
      </c>
      <c r="J19" s="94">
        <f>SRUPA!AH16</f>
        <v>66.933333333333337</v>
      </c>
      <c r="K19" s="94" t="str">
        <f>PJOK!AH16</f>
        <v/>
      </c>
      <c r="L19" s="94" t="str">
        <f>BING!AH16</f>
        <v/>
      </c>
      <c r="M19" s="94" t="str">
        <f>KKA!AH16</f>
        <v/>
      </c>
      <c r="N19" s="93">
        <f>BJW!AH16</f>
        <v>76.760000000000005</v>
      </c>
      <c r="O19" s="94" t="str">
        <f>Mulok2!AH16</f>
        <v/>
      </c>
      <c r="P19" s="94" t="str">
        <f>Mulok3!AH16</f>
        <v/>
      </c>
      <c r="Q19" s="94" t="str">
        <f>Mulok4!AH16</f>
        <v/>
      </c>
      <c r="R19" s="95" t="str">
        <f>Mulok5!AH16</f>
        <v/>
      </c>
      <c r="S19" s="148" t="str">
        <f>IF('ABS&amp;EKSKUL'!E19="a","Sangat baik",IF('ABS&amp;EKSKUL'!E19="b","Baik",IF('ABS&amp;EKSKUL'!E19="c","Cukup","")))</f>
        <v/>
      </c>
      <c r="T19" s="150" t="str">
        <f>IF('ABS&amp;EKSKUL'!G19="a","Sangat baik",IF('ABS&amp;EKSKUL'!G19="b","Baik",IF('ABS&amp;EKSKUL'!G19="c","Cukup","")))</f>
        <v/>
      </c>
      <c r="U19" s="150" t="str">
        <f>IF('ABS&amp;EKSKUL'!I19="a","Sangat baik",IF('ABS&amp;EKSKUL'!I19="b","Baik",IF('ABS&amp;EKSKUL'!I19="c","Cukup","")))</f>
        <v/>
      </c>
      <c r="V19" s="150" t="str">
        <f>IF('ABS&amp;EKSKUL'!K19="a","Sangat baik",IF('ABS&amp;EKSKUL'!K19="b","Baik",IF('ABS&amp;EKSKUL'!K19="c","Cukup","")))</f>
        <v/>
      </c>
      <c r="W19" s="151" t="str">
        <f>IF('ABS&amp;EKSKUL'!M19="a","Sangat baik",IF('ABS&amp;EKSKUL'!M19="b","Baik",IF('ABS&amp;EKSKUL'!M19="c","Cukup","")))</f>
        <v/>
      </c>
      <c r="X19" s="97">
        <f t="shared" si="0"/>
        <v>356.59333333333336</v>
      </c>
      <c r="Y19" s="97">
        <f t="shared" si="1"/>
        <v>8</v>
      </c>
      <c r="Z19" s="241" t="str">
        <f>(IF(X19&lt;KKTP!$L$3,"Pertahankan prestasimu",IF(X19&gt;=KKTP!$K$3,"Tingkatkan Belajarmu","Tingkatkan Prestasimu")))&amp;", tetap semangat, jangan lupa berdoa dan selalu berbakti kepada orang tua."</f>
        <v>Tingkatkan Belajarmu, tetap semangat, jangan lupa berdoa dan selalu berbakti kepada orang tua.</v>
      </c>
      <c r="AA19" s="51"/>
      <c r="AB19" s="43" t="str">
        <f>IF(AA19="Naik",'Sekolah ID'!$K$18,'Sekolah ID'!$F$18)</f>
        <v>1 (satu)</v>
      </c>
    </row>
    <row r="20" spans="1:28" ht="15.75">
      <c r="A20" s="96">
        <v>13</v>
      </c>
      <c r="B20" s="92" t="str">
        <f>IFERROR(IF(SISWA!C20="","",SISWA!C20),"")</f>
        <v>RAFA</v>
      </c>
      <c r="C20" s="93" t="str">
        <f>AGM!AH17</f>
        <v/>
      </c>
      <c r="D20" s="94">
        <f>PP!AH17</f>
        <v>83.3</v>
      </c>
      <c r="E20" s="94">
        <f>BIN!AH17</f>
        <v>81.25</v>
      </c>
      <c r="F20" s="94">
        <f>MAT!AH17</f>
        <v>75</v>
      </c>
      <c r="G20" s="94" t="str">
        <f>IPAS!AH17</f>
        <v/>
      </c>
      <c r="H20" s="94" t="str">
        <f>SMUSIK!AH17</f>
        <v/>
      </c>
      <c r="I20" s="94" t="str">
        <f>STARI!AH17</f>
        <v/>
      </c>
      <c r="J20" s="94">
        <f>SRUPA!AH17</f>
        <v>62.933333333333337</v>
      </c>
      <c r="K20" s="94" t="str">
        <f>PJOK!AH17</f>
        <v/>
      </c>
      <c r="L20" s="94" t="str">
        <f>BING!AH17</f>
        <v/>
      </c>
      <c r="M20" s="94" t="str">
        <f>KKA!AH17</f>
        <v/>
      </c>
      <c r="N20" s="93">
        <f>BJW!AH17</f>
        <v>83.559999999999988</v>
      </c>
      <c r="O20" s="94" t="str">
        <f>Mulok2!AH17</f>
        <v/>
      </c>
      <c r="P20" s="94" t="str">
        <f>Mulok3!AH17</f>
        <v/>
      </c>
      <c r="Q20" s="94" t="str">
        <f>Mulok4!AH17</f>
        <v/>
      </c>
      <c r="R20" s="95" t="str">
        <f>Mulok5!AH17</f>
        <v/>
      </c>
      <c r="S20" s="148" t="str">
        <f>IF('ABS&amp;EKSKUL'!E20="a","Sangat baik",IF('ABS&amp;EKSKUL'!E20="b","Baik",IF('ABS&amp;EKSKUL'!E20="c","Cukup","")))</f>
        <v/>
      </c>
      <c r="T20" s="150" t="str">
        <f>IF('ABS&amp;EKSKUL'!G20="a","Sangat baik",IF('ABS&amp;EKSKUL'!G20="b","Baik",IF('ABS&amp;EKSKUL'!G20="c","Cukup","")))</f>
        <v/>
      </c>
      <c r="U20" s="150" t="str">
        <f>IF('ABS&amp;EKSKUL'!I20="a","Sangat baik",IF('ABS&amp;EKSKUL'!I20="b","Baik",IF('ABS&amp;EKSKUL'!I20="c","Cukup","")))</f>
        <v/>
      </c>
      <c r="V20" s="150" t="str">
        <f>IF('ABS&amp;EKSKUL'!K20="a","Sangat baik",IF('ABS&amp;EKSKUL'!K20="b","Baik",IF('ABS&amp;EKSKUL'!K20="c","Cukup","")))</f>
        <v/>
      </c>
      <c r="W20" s="151" t="str">
        <f>IF('ABS&amp;EKSKUL'!M20="a","Sangat baik",IF('ABS&amp;EKSKUL'!M20="b","Baik",IF('ABS&amp;EKSKUL'!M20="c","Cukup","")))</f>
        <v/>
      </c>
      <c r="X20" s="97">
        <f t="shared" si="0"/>
        <v>386.04333333333335</v>
      </c>
      <c r="Y20" s="97">
        <f t="shared" si="1"/>
        <v>2</v>
      </c>
      <c r="Z20" s="241" t="str">
        <f>(IF(X20&lt;KKTP!$L$3,"Pertahankan prestasimu",IF(X20&gt;=KKTP!$K$3,"Tingkatkan Belajarmu","Tingkatkan Prestasimu")))&amp;", tetap semangat, jangan lupa berdoa dan selalu berbakti kepada orang tua."</f>
        <v>Tingkatkan Belajarmu, tetap semangat, jangan lupa berdoa dan selalu berbakti kepada orang tua.</v>
      </c>
      <c r="AA20" s="51"/>
      <c r="AB20" s="43" t="str">
        <f>IF(AA20="Naik",'Sekolah ID'!$K$18,'Sekolah ID'!$F$18)</f>
        <v>1 (satu)</v>
      </c>
    </row>
    <row r="21" spans="1:28" ht="15.75">
      <c r="A21" s="96">
        <v>14</v>
      </c>
      <c r="B21" s="92" t="str">
        <f>IFERROR(IF(SISWA!C21="","",SISWA!C21),"")</f>
        <v>SAFINA</v>
      </c>
      <c r="C21" s="93" t="str">
        <f>AGM!AH18</f>
        <v/>
      </c>
      <c r="D21" s="94">
        <f>PP!AH18</f>
        <v>77.400000000000006</v>
      </c>
      <c r="E21" s="94">
        <f>BIN!AH18</f>
        <v>75.2</v>
      </c>
      <c r="F21" s="94">
        <f>MAT!AH18</f>
        <v>65.7</v>
      </c>
      <c r="G21" s="94" t="str">
        <f>IPAS!AH18</f>
        <v/>
      </c>
      <c r="H21" s="94" t="str">
        <f>SMUSIK!AH18</f>
        <v/>
      </c>
      <c r="I21" s="94" t="str">
        <f>STARI!AH18</f>
        <v/>
      </c>
      <c r="J21" s="94">
        <f>SRUPA!AH18</f>
        <v>68.933333333333323</v>
      </c>
      <c r="K21" s="94" t="str">
        <f>PJOK!AH18</f>
        <v/>
      </c>
      <c r="L21" s="94" t="str">
        <f>BING!AH18</f>
        <v/>
      </c>
      <c r="M21" s="94" t="str">
        <f>KKA!AH18</f>
        <v/>
      </c>
      <c r="N21" s="93">
        <f>BJW!AH18</f>
        <v>77.16</v>
      </c>
      <c r="O21" s="94" t="str">
        <f>Mulok2!AH18</f>
        <v/>
      </c>
      <c r="P21" s="94" t="str">
        <f>Mulok3!AH18</f>
        <v/>
      </c>
      <c r="Q21" s="94" t="str">
        <f>Mulok4!AH18</f>
        <v/>
      </c>
      <c r="R21" s="95" t="str">
        <f>Mulok5!AH18</f>
        <v/>
      </c>
      <c r="S21" s="148" t="str">
        <f>IF('ABS&amp;EKSKUL'!E21="a","Sangat baik",IF('ABS&amp;EKSKUL'!E21="b","Baik",IF('ABS&amp;EKSKUL'!E21="c","Cukup","")))</f>
        <v/>
      </c>
      <c r="T21" s="150" t="str">
        <f>IF('ABS&amp;EKSKUL'!G21="a","Sangat baik",IF('ABS&amp;EKSKUL'!G21="b","Baik",IF('ABS&amp;EKSKUL'!G21="c","Cukup","")))</f>
        <v/>
      </c>
      <c r="U21" s="150" t="str">
        <f>IF('ABS&amp;EKSKUL'!I21="a","Sangat baik",IF('ABS&amp;EKSKUL'!I21="b","Baik",IF('ABS&amp;EKSKUL'!I21="c","Cukup","")))</f>
        <v/>
      </c>
      <c r="V21" s="150" t="str">
        <f>IF('ABS&amp;EKSKUL'!K21="a","Sangat baik",IF('ABS&amp;EKSKUL'!K21="b","Baik",IF('ABS&amp;EKSKUL'!K21="c","Cukup","")))</f>
        <v/>
      </c>
      <c r="W21" s="151" t="str">
        <f>IF('ABS&amp;EKSKUL'!M21="a","Sangat baik",IF('ABS&amp;EKSKUL'!M21="b","Baik",IF('ABS&amp;EKSKUL'!M21="c","Cukup","")))</f>
        <v/>
      </c>
      <c r="X21" s="97">
        <f t="shared" si="0"/>
        <v>364.39333333333332</v>
      </c>
      <c r="Y21" s="97">
        <f t="shared" si="1"/>
        <v>7</v>
      </c>
      <c r="Z21" s="241" t="str">
        <f>(IF(X21&lt;KKTP!$L$3,"Pertahankan prestasimu",IF(X21&gt;=KKTP!$K$3,"Tingkatkan Belajarmu","Tingkatkan Prestasimu")))&amp;", tetap semangat, jangan lupa berdoa dan selalu berbakti kepada orang tua."</f>
        <v>Tingkatkan Belajarmu, tetap semangat, jangan lupa berdoa dan selalu berbakti kepada orang tua.</v>
      </c>
      <c r="AA21" s="51"/>
      <c r="AB21" s="43" t="str">
        <f>IF(AA21="Naik",'Sekolah ID'!$K$18,'Sekolah ID'!$F$18)</f>
        <v>1 (satu)</v>
      </c>
    </row>
    <row r="22" spans="1:28" ht="15.75">
      <c r="A22" s="96">
        <v>15</v>
      </c>
      <c r="B22" s="92" t="str">
        <f>IFERROR(IF(SISWA!C22="","",SISWA!C22),"")</f>
        <v/>
      </c>
      <c r="C22" s="93" t="str">
        <f>AGM!AH19</f>
        <v/>
      </c>
      <c r="D22" s="94" t="str">
        <f>PP!AH19</f>
        <v/>
      </c>
      <c r="E22" s="94" t="str">
        <f>BIN!AH19</f>
        <v/>
      </c>
      <c r="F22" s="94" t="str">
        <f>MAT!AH19</f>
        <v/>
      </c>
      <c r="G22" s="94" t="str">
        <f>IPAS!AH19</f>
        <v/>
      </c>
      <c r="H22" s="94" t="str">
        <f>SMUSIK!AH19</f>
        <v/>
      </c>
      <c r="I22" s="94" t="str">
        <f>STARI!AH19</f>
        <v/>
      </c>
      <c r="J22" s="94" t="str">
        <f>SRUPA!AH19</f>
        <v/>
      </c>
      <c r="K22" s="94" t="str">
        <f>PJOK!AH19</f>
        <v/>
      </c>
      <c r="L22" s="94" t="str">
        <f>BING!AH19</f>
        <v/>
      </c>
      <c r="M22" s="94" t="str">
        <f>KKA!AH19</f>
        <v/>
      </c>
      <c r="N22" s="93" t="str">
        <f>BJW!AH19</f>
        <v/>
      </c>
      <c r="O22" s="94" t="str">
        <f>Mulok2!AH19</f>
        <v/>
      </c>
      <c r="P22" s="94" t="str">
        <f>Mulok3!AH19</f>
        <v/>
      </c>
      <c r="Q22" s="94" t="str">
        <f>Mulok4!AH19</f>
        <v/>
      </c>
      <c r="R22" s="95" t="str">
        <f>Mulok5!AH19</f>
        <v/>
      </c>
      <c r="S22" s="148" t="str">
        <f>IF('ABS&amp;EKSKUL'!E22="a","Sangat baik",IF('ABS&amp;EKSKUL'!E22="b","Baik",IF('ABS&amp;EKSKUL'!E22="c","Cukup","")))</f>
        <v/>
      </c>
      <c r="T22" s="150" t="str">
        <f>IF('ABS&amp;EKSKUL'!G22="a","Sangat baik",IF('ABS&amp;EKSKUL'!G22="b","Baik",IF('ABS&amp;EKSKUL'!G22="c","Cukup","")))</f>
        <v/>
      </c>
      <c r="U22" s="150" t="str">
        <f>IF('ABS&amp;EKSKUL'!I22="a","Sangat baik",IF('ABS&amp;EKSKUL'!I22="b","Baik",IF('ABS&amp;EKSKUL'!I22="c","Cukup","")))</f>
        <v/>
      </c>
      <c r="V22" s="150" t="str">
        <f>IF('ABS&amp;EKSKUL'!K22="a","Sangat baik",IF('ABS&amp;EKSKUL'!K22="b","Baik",IF('ABS&amp;EKSKUL'!K22="c","Cukup","")))</f>
        <v/>
      </c>
      <c r="W22" s="151" t="str">
        <f>IF('ABS&amp;EKSKUL'!M22="a","Sangat baik",IF('ABS&amp;EKSKUL'!M22="b","Baik",IF('ABS&amp;EKSKUL'!M22="c","Cukup","")))</f>
        <v/>
      </c>
      <c r="X22" s="97" t="str">
        <f t="shared" si="0"/>
        <v/>
      </c>
      <c r="Y22" s="97" t="str">
        <f t="shared" si="1"/>
        <v/>
      </c>
      <c r="Z22" s="241" t="str">
        <f>(IF(X22&lt;KKTP!$L$3,"Pertahankan prestasimu",IF(X22&gt;=KKTP!$K$3,"Tingkatkan Belajarmu","Tingkatkan Prestasimu")))&amp;", tetap semangat, jangan lupa berdoa dan selalu berbakti kepada orang tua."</f>
        <v>Tingkatkan Belajarmu, tetap semangat, jangan lupa berdoa dan selalu berbakti kepada orang tua.</v>
      </c>
      <c r="AA22" s="51"/>
      <c r="AB22" s="43" t="str">
        <f>IF(AA22="Naik",'Sekolah ID'!$K$18,'Sekolah ID'!$F$18)</f>
        <v>1 (satu)</v>
      </c>
    </row>
    <row r="23" spans="1:28" ht="15.75">
      <c r="A23" s="96">
        <v>16</v>
      </c>
      <c r="B23" s="92" t="str">
        <f>IFERROR(IF(SISWA!C23="","",SISWA!C23),"")</f>
        <v/>
      </c>
      <c r="C23" s="93" t="str">
        <f>AGM!AH20</f>
        <v/>
      </c>
      <c r="D23" s="94" t="str">
        <f>PP!AH20</f>
        <v/>
      </c>
      <c r="E23" s="94" t="str">
        <f>BIN!AH20</f>
        <v/>
      </c>
      <c r="F23" s="94" t="str">
        <f>MAT!AH20</f>
        <v/>
      </c>
      <c r="G23" s="94" t="str">
        <f>IPAS!AH20</f>
        <v/>
      </c>
      <c r="H23" s="94" t="str">
        <f>SMUSIK!AH20</f>
        <v/>
      </c>
      <c r="I23" s="94" t="str">
        <f>STARI!AH20</f>
        <v/>
      </c>
      <c r="J23" s="94" t="str">
        <f>SRUPA!AH20</f>
        <v/>
      </c>
      <c r="K23" s="94" t="str">
        <f>PJOK!AH20</f>
        <v/>
      </c>
      <c r="L23" s="94" t="str">
        <f>BING!AH20</f>
        <v/>
      </c>
      <c r="M23" s="94" t="str">
        <f>KKA!AH20</f>
        <v/>
      </c>
      <c r="N23" s="93" t="str">
        <f>BJW!AH20</f>
        <v/>
      </c>
      <c r="O23" s="94" t="str">
        <f>Mulok2!AH20</f>
        <v/>
      </c>
      <c r="P23" s="94" t="str">
        <f>Mulok3!AH20</f>
        <v/>
      </c>
      <c r="Q23" s="94" t="str">
        <f>Mulok4!AH20</f>
        <v/>
      </c>
      <c r="R23" s="95" t="str">
        <f>Mulok5!AH20</f>
        <v/>
      </c>
      <c r="S23" s="148" t="str">
        <f>IF('ABS&amp;EKSKUL'!E23="a","Sangat baik",IF('ABS&amp;EKSKUL'!E23="b","Baik",IF('ABS&amp;EKSKUL'!E23="c","Cukup","")))</f>
        <v/>
      </c>
      <c r="T23" s="150" t="str">
        <f>IF('ABS&amp;EKSKUL'!G23="a","Sangat baik",IF('ABS&amp;EKSKUL'!G23="b","Baik",IF('ABS&amp;EKSKUL'!G23="c","Cukup","")))</f>
        <v/>
      </c>
      <c r="U23" s="150" t="str">
        <f>IF('ABS&amp;EKSKUL'!I23="a","Sangat baik",IF('ABS&amp;EKSKUL'!I23="b","Baik",IF('ABS&amp;EKSKUL'!I23="c","Cukup","")))</f>
        <v/>
      </c>
      <c r="V23" s="150" t="str">
        <f>IF('ABS&amp;EKSKUL'!K23="a","Sangat baik",IF('ABS&amp;EKSKUL'!K23="b","Baik",IF('ABS&amp;EKSKUL'!K23="c","Cukup","")))</f>
        <v/>
      </c>
      <c r="W23" s="151" t="str">
        <f>IF('ABS&amp;EKSKUL'!M23="a","Sangat baik",IF('ABS&amp;EKSKUL'!M23="b","Baik",IF('ABS&amp;EKSKUL'!M23="c","Cukup","")))</f>
        <v/>
      </c>
      <c r="X23" s="97" t="str">
        <f t="shared" si="0"/>
        <v/>
      </c>
      <c r="Y23" s="97" t="str">
        <f t="shared" si="1"/>
        <v/>
      </c>
      <c r="Z23" s="241" t="str">
        <f>(IF(X23&lt;KKTP!$L$3,"Pertahankan prestasimu",IF(X23&gt;=KKTP!$K$3,"Tingkatkan Belajarmu","Tingkatkan Prestasimu")))&amp;", tetap semangat, jangan lupa berdoa dan selalu berbakti kepada orang tua."</f>
        <v>Tingkatkan Belajarmu, tetap semangat, jangan lupa berdoa dan selalu berbakti kepada orang tua.</v>
      </c>
      <c r="AA23" s="51"/>
      <c r="AB23" s="43" t="str">
        <f>IF(AA23="Naik",'Sekolah ID'!$K$18,'Sekolah ID'!$F$18)</f>
        <v>1 (satu)</v>
      </c>
    </row>
    <row r="24" spans="1:28" ht="15.75">
      <c r="A24" s="96">
        <v>17</v>
      </c>
      <c r="B24" s="92" t="str">
        <f>IFERROR(IF(SISWA!C24="","",SISWA!C24),"")</f>
        <v/>
      </c>
      <c r="C24" s="93" t="str">
        <f>AGM!AH21</f>
        <v/>
      </c>
      <c r="D24" s="94" t="str">
        <f>PP!AH21</f>
        <v/>
      </c>
      <c r="E24" s="94" t="str">
        <f>BIN!AH21</f>
        <v/>
      </c>
      <c r="F24" s="94" t="str">
        <f>MAT!AH21</f>
        <v/>
      </c>
      <c r="G24" s="94" t="str">
        <f>IPAS!AH21</f>
        <v/>
      </c>
      <c r="H24" s="94" t="str">
        <f>SMUSIK!AH21</f>
        <v/>
      </c>
      <c r="I24" s="94" t="str">
        <f>STARI!AH21</f>
        <v/>
      </c>
      <c r="J24" s="94" t="str">
        <f>SRUPA!AH21</f>
        <v/>
      </c>
      <c r="K24" s="94" t="str">
        <f>PJOK!AH21</f>
        <v/>
      </c>
      <c r="L24" s="94" t="str">
        <f>BING!AH21</f>
        <v/>
      </c>
      <c r="M24" s="94" t="str">
        <f>KKA!AH21</f>
        <v/>
      </c>
      <c r="N24" s="93" t="str">
        <f>BJW!AH21</f>
        <v/>
      </c>
      <c r="O24" s="94" t="str">
        <f>Mulok2!AH21</f>
        <v/>
      </c>
      <c r="P24" s="94" t="str">
        <f>Mulok3!AH21</f>
        <v/>
      </c>
      <c r="Q24" s="94" t="str">
        <f>Mulok4!AH21</f>
        <v/>
      </c>
      <c r="R24" s="95" t="str">
        <f>Mulok5!AH21</f>
        <v/>
      </c>
      <c r="S24" s="148" t="str">
        <f>IF('ABS&amp;EKSKUL'!E24="a","Sangat baik",IF('ABS&amp;EKSKUL'!E24="b","Baik",IF('ABS&amp;EKSKUL'!E24="c","Cukup","")))</f>
        <v/>
      </c>
      <c r="T24" s="150" t="str">
        <f>IF('ABS&amp;EKSKUL'!G24="a","Sangat baik",IF('ABS&amp;EKSKUL'!G24="b","Baik",IF('ABS&amp;EKSKUL'!G24="c","Cukup","")))</f>
        <v/>
      </c>
      <c r="U24" s="150" t="str">
        <f>IF('ABS&amp;EKSKUL'!I24="a","Sangat baik",IF('ABS&amp;EKSKUL'!I24="b","Baik",IF('ABS&amp;EKSKUL'!I24="c","Cukup","")))</f>
        <v/>
      </c>
      <c r="V24" s="150" t="str">
        <f>IF('ABS&amp;EKSKUL'!K24="a","Sangat baik",IF('ABS&amp;EKSKUL'!K24="b","Baik",IF('ABS&amp;EKSKUL'!K24="c","Cukup","")))</f>
        <v/>
      </c>
      <c r="W24" s="151" t="str">
        <f>IF('ABS&amp;EKSKUL'!M24="a","Sangat baik",IF('ABS&amp;EKSKUL'!M24="b","Baik",IF('ABS&amp;EKSKUL'!M24="c","Cukup","")))</f>
        <v/>
      </c>
      <c r="X24" s="97" t="str">
        <f t="shared" si="0"/>
        <v/>
      </c>
      <c r="Y24" s="97" t="str">
        <f t="shared" si="1"/>
        <v/>
      </c>
      <c r="Z24" s="241" t="str">
        <f>(IF(X24&lt;KKTP!$L$3,"Pertahankan prestasimu",IF(X24&gt;=KKTP!$K$3,"Tingkatkan Belajarmu","Tingkatkan Prestasimu")))&amp;", tetap semangat, jangan lupa berdoa dan selalu berbakti kepada orang tua."</f>
        <v>Tingkatkan Belajarmu, tetap semangat, jangan lupa berdoa dan selalu berbakti kepada orang tua.</v>
      </c>
      <c r="AA24" s="51"/>
      <c r="AB24" s="43" t="str">
        <f>IF(AA24="Naik",'Sekolah ID'!$K$18,'Sekolah ID'!$F$18)</f>
        <v>1 (satu)</v>
      </c>
    </row>
    <row r="25" spans="1:28" ht="15.75">
      <c r="A25" s="96">
        <v>18</v>
      </c>
      <c r="B25" s="92" t="str">
        <f>IFERROR(IF(SISWA!C25="","",SISWA!C25),"")</f>
        <v/>
      </c>
      <c r="C25" s="93" t="str">
        <f>AGM!AH22</f>
        <v/>
      </c>
      <c r="D25" s="94" t="str">
        <f>PP!AH22</f>
        <v/>
      </c>
      <c r="E25" s="94" t="str">
        <f>BIN!AH22</f>
        <v/>
      </c>
      <c r="F25" s="94" t="str">
        <f>MAT!AH22</f>
        <v/>
      </c>
      <c r="G25" s="94" t="str">
        <f>IPAS!AH22</f>
        <v/>
      </c>
      <c r="H25" s="94" t="str">
        <f>SMUSIK!AH22</f>
        <v/>
      </c>
      <c r="I25" s="94" t="str">
        <f>STARI!AH22</f>
        <v/>
      </c>
      <c r="J25" s="94" t="str">
        <f>SRUPA!AH22</f>
        <v/>
      </c>
      <c r="K25" s="94" t="str">
        <f>PJOK!AH22</f>
        <v/>
      </c>
      <c r="L25" s="94" t="str">
        <f>BING!AH22</f>
        <v/>
      </c>
      <c r="M25" s="94" t="str">
        <f>KKA!AH22</f>
        <v/>
      </c>
      <c r="N25" s="93" t="str">
        <f>BJW!AH22</f>
        <v/>
      </c>
      <c r="O25" s="94" t="str">
        <f>Mulok2!AH22</f>
        <v/>
      </c>
      <c r="P25" s="94" t="str">
        <f>Mulok3!AH22</f>
        <v/>
      </c>
      <c r="Q25" s="94" t="str">
        <f>Mulok4!AH22</f>
        <v/>
      </c>
      <c r="R25" s="95" t="str">
        <f>Mulok5!AH22</f>
        <v/>
      </c>
      <c r="S25" s="148" t="str">
        <f>IF('ABS&amp;EKSKUL'!E25="a","Sangat baik",IF('ABS&amp;EKSKUL'!E25="b","Baik",IF('ABS&amp;EKSKUL'!E25="c","Cukup","")))</f>
        <v/>
      </c>
      <c r="T25" s="150" t="str">
        <f>IF('ABS&amp;EKSKUL'!G25="a","Sangat baik",IF('ABS&amp;EKSKUL'!G25="b","Baik",IF('ABS&amp;EKSKUL'!G25="c","Cukup","")))</f>
        <v/>
      </c>
      <c r="U25" s="150" t="str">
        <f>IF('ABS&amp;EKSKUL'!I25="a","Sangat baik",IF('ABS&amp;EKSKUL'!I25="b","Baik",IF('ABS&amp;EKSKUL'!I25="c","Cukup","")))</f>
        <v/>
      </c>
      <c r="V25" s="150" t="str">
        <f>IF('ABS&amp;EKSKUL'!K25="a","Sangat baik",IF('ABS&amp;EKSKUL'!K25="b","Baik",IF('ABS&amp;EKSKUL'!K25="c","Cukup","")))</f>
        <v/>
      </c>
      <c r="W25" s="151" t="str">
        <f>IF('ABS&amp;EKSKUL'!M25="a","Sangat baik",IF('ABS&amp;EKSKUL'!M25="b","Baik",IF('ABS&amp;EKSKUL'!M25="c","Cukup","")))</f>
        <v/>
      </c>
      <c r="X25" s="97" t="str">
        <f t="shared" si="0"/>
        <v/>
      </c>
      <c r="Y25" s="97" t="str">
        <f t="shared" si="1"/>
        <v/>
      </c>
      <c r="Z25" s="241" t="str">
        <f>(IF(X25&lt;KKTP!$L$3,"Pertahankan prestasimu",IF(X25&gt;=KKTP!$K$3,"Tingkatkan Belajarmu","Tingkatkan Prestasimu")))&amp;", tetap semangat, jangan lupa berdoa dan selalu berbakti kepada orang tua."</f>
        <v>Tingkatkan Belajarmu, tetap semangat, jangan lupa berdoa dan selalu berbakti kepada orang tua.</v>
      </c>
      <c r="AA25" s="51"/>
      <c r="AB25" s="43" t="str">
        <f>IF(AA25="Naik",'Sekolah ID'!$K$18,'Sekolah ID'!$F$18)</f>
        <v>1 (satu)</v>
      </c>
    </row>
    <row r="26" spans="1:28" ht="15.75">
      <c r="A26" s="96">
        <v>19</v>
      </c>
      <c r="B26" s="92" t="str">
        <f>IFERROR(IF(SISWA!C26="","",SISWA!C26),"")</f>
        <v/>
      </c>
      <c r="C26" s="93" t="str">
        <f>AGM!AH23</f>
        <v/>
      </c>
      <c r="D26" s="94" t="str">
        <f>PP!AH23</f>
        <v/>
      </c>
      <c r="E26" s="94" t="str">
        <f>BIN!AH23</f>
        <v/>
      </c>
      <c r="F26" s="94" t="str">
        <f>MAT!AH23</f>
        <v/>
      </c>
      <c r="G26" s="94" t="str">
        <f>IPAS!AH23</f>
        <v/>
      </c>
      <c r="H26" s="94" t="str">
        <f>SMUSIK!AH23</f>
        <v/>
      </c>
      <c r="I26" s="94" t="str">
        <f>STARI!AH23</f>
        <v/>
      </c>
      <c r="J26" s="94" t="str">
        <f>SRUPA!AH23</f>
        <v/>
      </c>
      <c r="K26" s="94" t="str">
        <f>PJOK!AH23</f>
        <v/>
      </c>
      <c r="L26" s="94" t="str">
        <f>BING!AH23</f>
        <v/>
      </c>
      <c r="M26" s="94" t="str">
        <f>KKA!AH23</f>
        <v/>
      </c>
      <c r="N26" s="93" t="str">
        <f>BJW!AH23</f>
        <v/>
      </c>
      <c r="O26" s="94" t="str">
        <f>Mulok2!AH23</f>
        <v/>
      </c>
      <c r="P26" s="94" t="str">
        <f>Mulok3!AH23</f>
        <v/>
      </c>
      <c r="Q26" s="94" t="str">
        <f>Mulok4!AH23</f>
        <v/>
      </c>
      <c r="R26" s="95" t="str">
        <f>Mulok5!AH23</f>
        <v/>
      </c>
      <c r="S26" s="148" t="str">
        <f>IF('ABS&amp;EKSKUL'!E26="a","Sangat baik",IF('ABS&amp;EKSKUL'!E26="b","Baik",IF('ABS&amp;EKSKUL'!E26="c","Cukup","")))</f>
        <v/>
      </c>
      <c r="T26" s="150" t="str">
        <f>IF('ABS&amp;EKSKUL'!G26="a","Sangat baik",IF('ABS&amp;EKSKUL'!G26="b","Baik",IF('ABS&amp;EKSKUL'!G26="c","Cukup","")))</f>
        <v/>
      </c>
      <c r="U26" s="150" t="str">
        <f>IF('ABS&amp;EKSKUL'!I26="a","Sangat baik",IF('ABS&amp;EKSKUL'!I26="b","Baik",IF('ABS&amp;EKSKUL'!I26="c","Cukup","")))</f>
        <v/>
      </c>
      <c r="V26" s="150" t="str">
        <f>IF('ABS&amp;EKSKUL'!K26="a","Sangat baik",IF('ABS&amp;EKSKUL'!K26="b","Baik",IF('ABS&amp;EKSKUL'!K26="c","Cukup","")))</f>
        <v/>
      </c>
      <c r="W26" s="151" t="str">
        <f>IF('ABS&amp;EKSKUL'!M26="a","Sangat baik",IF('ABS&amp;EKSKUL'!M26="b","Baik",IF('ABS&amp;EKSKUL'!M26="c","Cukup","")))</f>
        <v/>
      </c>
      <c r="X26" s="97" t="str">
        <f t="shared" si="0"/>
        <v/>
      </c>
      <c r="Y26" s="97" t="str">
        <f t="shared" si="1"/>
        <v/>
      </c>
      <c r="Z26" s="241" t="str">
        <f>(IF(X26&lt;KKTP!$L$3,"Pertahankan prestasimu",IF(X26&gt;=KKTP!$K$3,"Tingkatkan Belajarmu","Tingkatkan Prestasimu")))&amp;", tetap semangat, jangan lupa berdoa dan selalu berbakti kepada orang tua."</f>
        <v>Tingkatkan Belajarmu, tetap semangat, jangan lupa berdoa dan selalu berbakti kepada orang tua.</v>
      </c>
      <c r="AA26" s="51"/>
      <c r="AB26" s="43" t="str">
        <f>IF(AA26="Naik",'Sekolah ID'!$K$18,'Sekolah ID'!$F$18)</f>
        <v>1 (satu)</v>
      </c>
    </row>
    <row r="27" spans="1:28" ht="15.75">
      <c r="A27" s="96">
        <v>20</v>
      </c>
      <c r="B27" s="92" t="str">
        <f>IFERROR(IF(SISWA!C27="","",SISWA!C27),"")</f>
        <v/>
      </c>
      <c r="C27" s="93" t="str">
        <f>AGM!AH24</f>
        <v/>
      </c>
      <c r="D27" s="94" t="str">
        <f>PP!AH24</f>
        <v/>
      </c>
      <c r="E27" s="94" t="str">
        <f>BIN!AH24</f>
        <v/>
      </c>
      <c r="F27" s="94" t="str">
        <f>MAT!AH24</f>
        <v/>
      </c>
      <c r="G27" s="94" t="str">
        <f>IPAS!AH24</f>
        <v/>
      </c>
      <c r="H27" s="94" t="str">
        <f>SMUSIK!AH24</f>
        <v/>
      </c>
      <c r="I27" s="94" t="str">
        <f>STARI!AH24</f>
        <v/>
      </c>
      <c r="J27" s="94" t="str">
        <f>SRUPA!AH24</f>
        <v/>
      </c>
      <c r="K27" s="94" t="str">
        <f>PJOK!AH24</f>
        <v/>
      </c>
      <c r="L27" s="94" t="str">
        <f>BING!AH24</f>
        <v/>
      </c>
      <c r="M27" s="94" t="str">
        <f>KKA!AH24</f>
        <v/>
      </c>
      <c r="N27" s="93" t="str">
        <f>BJW!AH24</f>
        <v/>
      </c>
      <c r="O27" s="94" t="str">
        <f>Mulok2!AH24</f>
        <v/>
      </c>
      <c r="P27" s="94" t="str">
        <f>Mulok3!AH24</f>
        <v/>
      </c>
      <c r="Q27" s="94" t="str">
        <f>Mulok4!AH24</f>
        <v/>
      </c>
      <c r="R27" s="95" t="str">
        <f>Mulok5!AH24</f>
        <v/>
      </c>
      <c r="S27" s="148" t="str">
        <f>IF('ABS&amp;EKSKUL'!E27="a","Sangat baik",IF('ABS&amp;EKSKUL'!E27="b","Baik",IF('ABS&amp;EKSKUL'!E27="c","Cukup","")))</f>
        <v/>
      </c>
      <c r="T27" s="150" t="str">
        <f>IF('ABS&amp;EKSKUL'!G27="a","Sangat baik",IF('ABS&amp;EKSKUL'!G27="b","Baik",IF('ABS&amp;EKSKUL'!G27="c","Cukup","")))</f>
        <v/>
      </c>
      <c r="U27" s="150" t="str">
        <f>IF('ABS&amp;EKSKUL'!I27="a","Sangat baik",IF('ABS&amp;EKSKUL'!I27="b","Baik",IF('ABS&amp;EKSKUL'!I27="c","Cukup","")))</f>
        <v/>
      </c>
      <c r="V27" s="150" t="str">
        <f>IF('ABS&amp;EKSKUL'!K27="a","Sangat baik",IF('ABS&amp;EKSKUL'!K27="b","Baik",IF('ABS&amp;EKSKUL'!K27="c","Cukup","")))</f>
        <v/>
      </c>
      <c r="W27" s="151" t="str">
        <f>IF('ABS&amp;EKSKUL'!M27="a","Sangat baik",IF('ABS&amp;EKSKUL'!M27="b","Baik",IF('ABS&amp;EKSKUL'!M27="c","Cukup","")))</f>
        <v/>
      </c>
      <c r="X27" s="97" t="str">
        <f t="shared" si="0"/>
        <v/>
      </c>
      <c r="Y27" s="97" t="str">
        <f t="shared" si="1"/>
        <v/>
      </c>
      <c r="Z27" s="241" t="str">
        <f>(IF(X27&lt;KKTP!$L$3,"Pertahankan prestasimu",IF(X27&gt;=KKTP!$K$3,"Tingkatkan Belajarmu","Tingkatkan Prestasimu")))&amp;", tetap semangat, jangan lupa berdoa dan selalu berbakti kepada orang tua."</f>
        <v>Tingkatkan Belajarmu, tetap semangat, jangan lupa berdoa dan selalu berbakti kepada orang tua.</v>
      </c>
      <c r="AA27" s="51"/>
      <c r="AB27" s="43" t="str">
        <f>IF(AA27="Naik",'Sekolah ID'!$K$18,'Sekolah ID'!$F$18)</f>
        <v>1 (satu)</v>
      </c>
    </row>
    <row r="28" spans="1:28" ht="15.75">
      <c r="A28" s="96">
        <v>21</v>
      </c>
      <c r="B28" s="92" t="str">
        <f>IFERROR(IF(SISWA!C28="","",SISWA!C28),"")</f>
        <v/>
      </c>
      <c r="C28" s="93" t="str">
        <f>AGM!AH25</f>
        <v/>
      </c>
      <c r="D28" s="94" t="str">
        <f>PP!AH25</f>
        <v/>
      </c>
      <c r="E28" s="94" t="str">
        <f>BIN!AH25</f>
        <v/>
      </c>
      <c r="F28" s="94" t="str">
        <f>MAT!AH25</f>
        <v/>
      </c>
      <c r="G28" s="94" t="str">
        <f>IPAS!AH25</f>
        <v/>
      </c>
      <c r="H28" s="94" t="str">
        <f>SMUSIK!AH25</f>
        <v/>
      </c>
      <c r="I28" s="94" t="str">
        <f>STARI!AH25</f>
        <v/>
      </c>
      <c r="J28" s="94" t="str">
        <f>SRUPA!AH25</f>
        <v/>
      </c>
      <c r="K28" s="94" t="str">
        <f>PJOK!AH25</f>
        <v/>
      </c>
      <c r="L28" s="94" t="str">
        <f>BING!AH25</f>
        <v/>
      </c>
      <c r="M28" s="94" t="str">
        <f>KKA!AH25</f>
        <v/>
      </c>
      <c r="N28" s="93" t="str">
        <f>BJW!AH25</f>
        <v/>
      </c>
      <c r="O28" s="94" t="str">
        <f>Mulok2!AH25</f>
        <v/>
      </c>
      <c r="P28" s="94" t="str">
        <f>Mulok3!AH25</f>
        <v/>
      </c>
      <c r="Q28" s="94" t="str">
        <f>Mulok4!AH25</f>
        <v/>
      </c>
      <c r="R28" s="95" t="str">
        <f>Mulok5!AH25</f>
        <v/>
      </c>
      <c r="S28" s="148" t="str">
        <f>IF('ABS&amp;EKSKUL'!E28="a","Sangat baik",IF('ABS&amp;EKSKUL'!E28="b","Baik",IF('ABS&amp;EKSKUL'!E28="c","Cukup","")))</f>
        <v/>
      </c>
      <c r="T28" s="150" t="str">
        <f>IF('ABS&amp;EKSKUL'!G28="a","Sangat baik",IF('ABS&amp;EKSKUL'!G28="b","Baik",IF('ABS&amp;EKSKUL'!G28="c","Cukup","")))</f>
        <v/>
      </c>
      <c r="U28" s="150" t="str">
        <f>IF('ABS&amp;EKSKUL'!I28="a","Sangat baik",IF('ABS&amp;EKSKUL'!I28="b","Baik",IF('ABS&amp;EKSKUL'!I28="c","Cukup","")))</f>
        <v/>
      </c>
      <c r="V28" s="150" t="str">
        <f>IF('ABS&amp;EKSKUL'!K28="a","Sangat baik",IF('ABS&amp;EKSKUL'!K28="b","Baik",IF('ABS&amp;EKSKUL'!K28="c","Cukup","")))</f>
        <v/>
      </c>
      <c r="W28" s="151" t="str">
        <f>IF('ABS&amp;EKSKUL'!M28="a","Sangat baik",IF('ABS&amp;EKSKUL'!M28="b","Baik",IF('ABS&amp;EKSKUL'!M28="c","Cukup","")))</f>
        <v/>
      </c>
      <c r="X28" s="97" t="str">
        <f t="shared" si="0"/>
        <v/>
      </c>
      <c r="Y28" s="97" t="str">
        <f t="shared" si="1"/>
        <v/>
      </c>
      <c r="Z28" s="241" t="str">
        <f>(IF(X28&lt;KKTP!$L$3,"Pertahankan prestasimu",IF(X28&gt;=KKTP!$K$3,"Tingkatkan Belajarmu","Tingkatkan Prestasimu")))&amp;", tetap semangat, jangan lupa berdoa dan selalu berbakti kepada orang tua."</f>
        <v>Tingkatkan Belajarmu, tetap semangat, jangan lupa berdoa dan selalu berbakti kepada orang tua.</v>
      </c>
      <c r="AA28" s="51"/>
      <c r="AB28" s="43" t="str">
        <f>IF(AA28="Naik",'Sekolah ID'!$K$18,'Sekolah ID'!$F$18)</f>
        <v>1 (satu)</v>
      </c>
    </row>
    <row r="29" spans="1:28" ht="15.75">
      <c r="A29" s="96">
        <v>22</v>
      </c>
      <c r="B29" s="92" t="str">
        <f>IFERROR(IF(SISWA!C29="","",SISWA!C29),"")</f>
        <v/>
      </c>
      <c r="C29" s="93" t="str">
        <f>AGM!AH26</f>
        <v/>
      </c>
      <c r="D29" s="94" t="str">
        <f>PP!AH26</f>
        <v/>
      </c>
      <c r="E29" s="94" t="str">
        <f>BIN!AH26</f>
        <v/>
      </c>
      <c r="F29" s="94" t="str">
        <f>MAT!AH26</f>
        <v/>
      </c>
      <c r="G29" s="94" t="str">
        <f>IPAS!AH26</f>
        <v/>
      </c>
      <c r="H29" s="94" t="str">
        <f>SMUSIK!AH26</f>
        <v/>
      </c>
      <c r="I29" s="94" t="str">
        <f>STARI!AH26</f>
        <v/>
      </c>
      <c r="J29" s="94" t="str">
        <f>SRUPA!AH26</f>
        <v/>
      </c>
      <c r="K29" s="94" t="str">
        <f>PJOK!AH26</f>
        <v/>
      </c>
      <c r="L29" s="94" t="str">
        <f>BING!AH26</f>
        <v/>
      </c>
      <c r="M29" s="94" t="str">
        <f>KKA!AH26</f>
        <v/>
      </c>
      <c r="N29" s="93" t="str">
        <f>BJW!AH26</f>
        <v/>
      </c>
      <c r="O29" s="94" t="str">
        <f>Mulok2!AH26</f>
        <v/>
      </c>
      <c r="P29" s="94" t="str">
        <f>Mulok3!AH26</f>
        <v/>
      </c>
      <c r="Q29" s="94" t="str">
        <f>Mulok4!AH26</f>
        <v/>
      </c>
      <c r="R29" s="95" t="str">
        <f>Mulok5!AH26</f>
        <v/>
      </c>
      <c r="S29" s="148" t="str">
        <f>IF('ABS&amp;EKSKUL'!E29="a","Sangat baik",IF('ABS&amp;EKSKUL'!E29="b","Baik",IF('ABS&amp;EKSKUL'!E29="c","Cukup","")))</f>
        <v/>
      </c>
      <c r="T29" s="150" t="str">
        <f>IF('ABS&amp;EKSKUL'!G29="a","Sangat baik",IF('ABS&amp;EKSKUL'!G29="b","Baik",IF('ABS&amp;EKSKUL'!G29="c","Cukup","")))</f>
        <v/>
      </c>
      <c r="U29" s="150" t="str">
        <f>IF('ABS&amp;EKSKUL'!I29="a","Sangat baik",IF('ABS&amp;EKSKUL'!I29="b","Baik",IF('ABS&amp;EKSKUL'!I29="c","Cukup","")))</f>
        <v/>
      </c>
      <c r="V29" s="150" t="str">
        <f>IF('ABS&amp;EKSKUL'!K29="a","Sangat baik",IF('ABS&amp;EKSKUL'!K29="b","Baik",IF('ABS&amp;EKSKUL'!K29="c","Cukup","")))</f>
        <v/>
      </c>
      <c r="W29" s="151" t="str">
        <f>IF('ABS&amp;EKSKUL'!M29="a","Sangat baik",IF('ABS&amp;EKSKUL'!M29="b","Baik",IF('ABS&amp;EKSKUL'!M29="c","Cukup","")))</f>
        <v/>
      </c>
      <c r="X29" s="97" t="str">
        <f t="shared" si="0"/>
        <v/>
      </c>
      <c r="Y29" s="97" t="str">
        <f t="shared" si="1"/>
        <v/>
      </c>
      <c r="Z29" s="241" t="str">
        <f>(IF(X29&lt;KKTP!$L$3,"Pertahankan prestasimu",IF(X29&gt;=KKTP!$K$3,"Tingkatkan Belajarmu","Tingkatkan Prestasimu")))&amp;", tetap semangat, jangan lupa berdoa dan selalu berbakti kepada orang tua."</f>
        <v>Tingkatkan Belajarmu, tetap semangat, jangan lupa berdoa dan selalu berbakti kepada orang tua.</v>
      </c>
      <c r="AA29" s="51"/>
      <c r="AB29" s="43" t="str">
        <f>IF(AA29="Naik",'Sekolah ID'!$K$18,'Sekolah ID'!$F$18)</f>
        <v>1 (satu)</v>
      </c>
    </row>
    <row r="30" spans="1:28" ht="15.75">
      <c r="A30" s="96">
        <v>23</v>
      </c>
      <c r="B30" s="92" t="str">
        <f>IFERROR(IF(SISWA!C30="","",SISWA!C30),"")</f>
        <v/>
      </c>
      <c r="C30" s="93" t="str">
        <f>AGM!AH27</f>
        <v/>
      </c>
      <c r="D30" s="94" t="str">
        <f>PP!AH27</f>
        <v/>
      </c>
      <c r="E30" s="94" t="str">
        <f>BIN!AH27</f>
        <v/>
      </c>
      <c r="F30" s="94" t="str">
        <f>MAT!AH27</f>
        <v/>
      </c>
      <c r="G30" s="94" t="str">
        <f>IPAS!AH27</f>
        <v/>
      </c>
      <c r="H30" s="94" t="str">
        <f>SMUSIK!AH27</f>
        <v/>
      </c>
      <c r="I30" s="94" t="str">
        <f>STARI!AH27</f>
        <v/>
      </c>
      <c r="J30" s="94" t="str">
        <f>SRUPA!AH27</f>
        <v/>
      </c>
      <c r="K30" s="94" t="str">
        <f>PJOK!AH27</f>
        <v/>
      </c>
      <c r="L30" s="94" t="str">
        <f>BING!AH27</f>
        <v/>
      </c>
      <c r="M30" s="94" t="str">
        <f>KKA!AH27</f>
        <v/>
      </c>
      <c r="N30" s="93" t="str">
        <f>BJW!AH27</f>
        <v/>
      </c>
      <c r="O30" s="94" t="str">
        <f>Mulok2!AH27</f>
        <v/>
      </c>
      <c r="P30" s="94" t="str">
        <f>Mulok3!AH27</f>
        <v/>
      </c>
      <c r="Q30" s="94" t="str">
        <f>Mulok4!AH27</f>
        <v/>
      </c>
      <c r="R30" s="95" t="str">
        <f>Mulok5!AH27</f>
        <v/>
      </c>
      <c r="S30" s="148" t="str">
        <f>IF('ABS&amp;EKSKUL'!E30="a","Sangat baik",IF('ABS&amp;EKSKUL'!E30="b","Baik",IF('ABS&amp;EKSKUL'!E30="c","Cukup","")))</f>
        <v/>
      </c>
      <c r="T30" s="150" t="str">
        <f>IF('ABS&amp;EKSKUL'!G30="a","Sangat baik",IF('ABS&amp;EKSKUL'!G30="b","Baik",IF('ABS&amp;EKSKUL'!G30="c","Cukup","")))</f>
        <v/>
      </c>
      <c r="U30" s="150" t="str">
        <f>IF('ABS&amp;EKSKUL'!I30="a","Sangat baik",IF('ABS&amp;EKSKUL'!I30="b","Baik",IF('ABS&amp;EKSKUL'!I30="c","Cukup","")))</f>
        <v/>
      </c>
      <c r="V30" s="150" t="str">
        <f>IF('ABS&amp;EKSKUL'!K30="a","Sangat baik",IF('ABS&amp;EKSKUL'!K30="b","Baik",IF('ABS&amp;EKSKUL'!K30="c","Cukup","")))</f>
        <v/>
      </c>
      <c r="W30" s="151" t="str">
        <f>IF('ABS&amp;EKSKUL'!M30="a","Sangat baik",IF('ABS&amp;EKSKUL'!M30="b","Baik",IF('ABS&amp;EKSKUL'!M30="c","Cukup","")))</f>
        <v/>
      </c>
      <c r="X30" s="97" t="str">
        <f t="shared" si="0"/>
        <v/>
      </c>
      <c r="Y30" s="97" t="str">
        <f t="shared" si="1"/>
        <v/>
      </c>
      <c r="Z30" s="241" t="str">
        <f>(IF(X30&lt;KKTP!$L$3,"Pertahankan prestasimu",IF(X30&gt;=KKTP!$K$3,"Tingkatkan Belajarmu","Tingkatkan Prestasimu")))&amp;", tetap semangat, jangan lupa berdoa dan selalu berbakti kepada orang tua."</f>
        <v>Tingkatkan Belajarmu, tetap semangat, jangan lupa berdoa dan selalu berbakti kepada orang tua.</v>
      </c>
      <c r="AA30" s="51"/>
      <c r="AB30" s="43" t="str">
        <f>IF(AA30="Naik",'Sekolah ID'!$K$18,'Sekolah ID'!$F$18)</f>
        <v>1 (satu)</v>
      </c>
    </row>
    <row r="31" spans="1:28" ht="15.75">
      <c r="A31" s="96">
        <v>24</v>
      </c>
      <c r="B31" s="92" t="str">
        <f>IFERROR(IF(SISWA!C31="","",SISWA!C31),"")</f>
        <v/>
      </c>
      <c r="C31" s="93" t="str">
        <f>AGM!AH28</f>
        <v/>
      </c>
      <c r="D31" s="94" t="str">
        <f>PP!AH28</f>
        <v/>
      </c>
      <c r="E31" s="94" t="str">
        <f>BIN!AH28</f>
        <v/>
      </c>
      <c r="F31" s="94" t="str">
        <f>MAT!AH28</f>
        <v/>
      </c>
      <c r="G31" s="94" t="str">
        <f>IPAS!AH28</f>
        <v/>
      </c>
      <c r="H31" s="94" t="str">
        <f>SMUSIK!AH28</f>
        <v/>
      </c>
      <c r="I31" s="94" t="str">
        <f>STARI!AH28</f>
        <v/>
      </c>
      <c r="J31" s="94" t="str">
        <f>SRUPA!AH28</f>
        <v/>
      </c>
      <c r="K31" s="94" t="str">
        <f>PJOK!AH28</f>
        <v/>
      </c>
      <c r="L31" s="94" t="str">
        <f>BING!AH28</f>
        <v/>
      </c>
      <c r="M31" s="94" t="str">
        <f>KKA!AH28</f>
        <v/>
      </c>
      <c r="N31" s="93" t="str">
        <f>BJW!AH28</f>
        <v/>
      </c>
      <c r="O31" s="94" t="str">
        <f>Mulok2!AH28</f>
        <v/>
      </c>
      <c r="P31" s="94" t="str">
        <f>Mulok3!AH28</f>
        <v/>
      </c>
      <c r="Q31" s="94" t="str">
        <f>Mulok4!AH28</f>
        <v/>
      </c>
      <c r="R31" s="95" t="str">
        <f>Mulok5!AH28</f>
        <v/>
      </c>
      <c r="S31" s="148" t="str">
        <f>IF('ABS&amp;EKSKUL'!E31="a","Sangat baik",IF('ABS&amp;EKSKUL'!E31="b","Baik",IF('ABS&amp;EKSKUL'!E31="c","Cukup","")))</f>
        <v/>
      </c>
      <c r="T31" s="150" t="str">
        <f>IF('ABS&amp;EKSKUL'!G31="a","Sangat baik",IF('ABS&amp;EKSKUL'!G31="b","Baik",IF('ABS&amp;EKSKUL'!G31="c","Cukup","")))</f>
        <v/>
      </c>
      <c r="U31" s="150" t="str">
        <f>IF('ABS&amp;EKSKUL'!I31="a","Sangat baik",IF('ABS&amp;EKSKUL'!I31="b","Baik",IF('ABS&amp;EKSKUL'!I31="c","Cukup","")))</f>
        <v/>
      </c>
      <c r="V31" s="150" t="str">
        <f>IF('ABS&amp;EKSKUL'!K31="a","Sangat baik",IF('ABS&amp;EKSKUL'!K31="b","Baik",IF('ABS&amp;EKSKUL'!K31="c","Cukup","")))</f>
        <v/>
      </c>
      <c r="W31" s="151" t="str">
        <f>IF('ABS&amp;EKSKUL'!M31="a","Sangat baik",IF('ABS&amp;EKSKUL'!M31="b","Baik",IF('ABS&amp;EKSKUL'!M31="c","Cukup","")))</f>
        <v/>
      </c>
      <c r="X31" s="97" t="str">
        <f t="shared" si="0"/>
        <v/>
      </c>
      <c r="Y31" s="97" t="str">
        <f t="shared" si="1"/>
        <v/>
      </c>
      <c r="Z31" s="241" t="str">
        <f>(IF(X31&lt;KKTP!$L$3,"Pertahankan prestasimu",IF(X31&gt;=KKTP!$K$3,"Tingkatkan Belajarmu","Tingkatkan Prestasimu")))&amp;", tetap semangat, jangan lupa berdoa dan selalu berbakti kepada orang tua."</f>
        <v>Tingkatkan Belajarmu, tetap semangat, jangan lupa berdoa dan selalu berbakti kepada orang tua.</v>
      </c>
      <c r="AA31" s="51"/>
      <c r="AB31" s="43" t="str">
        <f>IF(AA31="Naik",'Sekolah ID'!$K$18,'Sekolah ID'!$F$18)</f>
        <v>1 (satu)</v>
      </c>
    </row>
    <row r="32" spans="1:28" ht="15.75">
      <c r="A32" s="96">
        <v>25</v>
      </c>
      <c r="B32" s="92" t="str">
        <f>IFERROR(IF(SISWA!C32="","",SISWA!C32),"")</f>
        <v/>
      </c>
      <c r="C32" s="93" t="str">
        <f>AGM!AH29</f>
        <v/>
      </c>
      <c r="D32" s="94" t="str">
        <f>PP!AH29</f>
        <v/>
      </c>
      <c r="E32" s="94" t="str">
        <f>BIN!AH29</f>
        <v/>
      </c>
      <c r="F32" s="94" t="str">
        <f>MAT!AH29</f>
        <v/>
      </c>
      <c r="G32" s="94" t="str">
        <f>IPAS!AH29</f>
        <v/>
      </c>
      <c r="H32" s="94" t="str">
        <f>SMUSIK!AH29</f>
        <v/>
      </c>
      <c r="I32" s="94" t="str">
        <f>STARI!AH29</f>
        <v/>
      </c>
      <c r="J32" s="94" t="str">
        <f>SRUPA!AH29</f>
        <v/>
      </c>
      <c r="K32" s="94" t="str">
        <f>PJOK!AH29</f>
        <v/>
      </c>
      <c r="L32" s="94" t="str">
        <f>BING!AH29</f>
        <v/>
      </c>
      <c r="M32" s="94" t="str">
        <f>KKA!AH29</f>
        <v/>
      </c>
      <c r="N32" s="93" t="str">
        <f>BJW!AH29</f>
        <v/>
      </c>
      <c r="O32" s="94" t="str">
        <f>Mulok2!AH29</f>
        <v/>
      </c>
      <c r="P32" s="94" t="str">
        <f>Mulok3!AH29</f>
        <v/>
      </c>
      <c r="Q32" s="94" t="str">
        <f>Mulok4!AH29</f>
        <v/>
      </c>
      <c r="R32" s="95" t="str">
        <f>Mulok5!AH29</f>
        <v/>
      </c>
      <c r="S32" s="148" t="str">
        <f>IF('ABS&amp;EKSKUL'!E32="a","Sangat baik",IF('ABS&amp;EKSKUL'!E32="b","Baik",IF('ABS&amp;EKSKUL'!E32="c","Cukup","")))</f>
        <v/>
      </c>
      <c r="T32" s="150" t="str">
        <f>IF('ABS&amp;EKSKUL'!G32="a","Sangat baik",IF('ABS&amp;EKSKUL'!G32="b","Baik",IF('ABS&amp;EKSKUL'!G32="c","Cukup","")))</f>
        <v/>
      </c>
      <c r="U32" s="150" t="str">
        <f>IF('ABS&amp;EKSKUL'!I32="a","Sangat baik",IF('ABS&amp;EKSKUL'!I32="b","Baik",IF('ABS&amp;EKSKUL'!I32="c","Cukup","")))</f>
        <v/>
      </c>
      <c r="V32" s="150" t="str">
        <f>IF('ABS&amp;EKSKUL'!K32="a","Sangat baik",IF('ABS&amp;EKSKUL'!K32="b","Baik",IF('ABS&amp;EKSKUL'!K32="c","Cukup","")))</f>
        <v/>
      </c>
      <c r="W32" s="151" t="str">
        <f>IF('ABS&amp;EKSKUL'!M32="a","Sangat baik",IF('ABS&amp;EKSKUL'!M32="b","Baik",IF('ABS&amp;EKSKUL'!M32="c","Cukup","")))</f>
        <v/>
      </c>
      <c r="X32" s="97" t="str">
        <f t="shared" si="0"/>
        <v/>
      </c>
      <c r="Y32" s="97" t="str">
        <f t="shared" si="1"/>
        <v/>
      </c>
      <c r="Z32" s="241" t="str">
        <f>(IF(X32&lt;KKTP!$L$3,"Pertahankan prestasimu",IF(X32&gt;=KKTP!$K$3,"Tingkatkan Belajarmu","Tingkatkan Prestasimu")))&amp;", tetap semangat, jangan lupa berdoa dan selalu berbakti kepada orang tua."</f>
        <v>Tingkatkan Belajarmu, tetap semangat, jangan lupa berdoa dan selalu berbakti kepada orang tua.</v>
      </c>
      <c r="AA32" s="51"/>
      <c r="AB32" s="43" t="str">
        <f>IF(AA32="Naik",'Sekolah ID'!$K$18,'Sekolah ID'!$F$18)</f>
        <v>1 (satu)</v>
      </c>
    </row>
    <row r="33" spans="1:28" ht="15.75">
      <c r="A33" s="96">
        <v>26</v>
      </c>
      <c r="B33" s="92" t="str">
        <f>IFERROR(IF(SISWA!C33="","",SISWA!C33),"")</f>
        <v/>
      </c>
      <c r="C33" s="93" t="str">
        <f>AGM!AH30</f>
        <v/>
      </c>
      <c r="D33" s="94" t="str">
        <f>PP!AH30</f>
        <v/>
      </c>
      <c r="E33" s="94" t="str">
        <f>BIN!AH30</f>
        <v/>
      </c>
      <c r="F33" s="94" t="str">
        <f>MAT!AH30</f>
        <v/>
      </c>
      <c r="G33" s="94" t="str">
        <f>IPAS!AH30</f>
        <v/>
      </c>
      <c r="H33" s="94" t="str">
        <f>SMUSIK!AH30</f>
        <v/>
      </c>
      <c r="I33" s="94" t="str">
        <f>STARI!AH30</f>
        <v/>
      </c>
      <c r="J33" s="94" t="str">
        <f>SRUPA!AH30</f>
        <v/>
      </c>
      <c r="K33" s="94" t="str">
        <f>PJOK!AH30</f>
        <v/>
      </c>
      <c r="L33" s="94" t="str">
        <f>BING!AH30</f>
        <v/>
      </c>
      <c r="M33" s="94" t="str">
        <f>KKA!AH30</f>
        <v/>
      </c>
      <c r="N33" s="93" t="str">
        <f>BJW!AH30</f>
        <v/>
      </c>
      <c r="O33" s="94" t="str">
        <f>Mulok2!AH30</f>
        <v/>
      </c>
      <c r="P33" s="94" t="str">
        <f>Mulok3!AH30</f>
        <v/>
      </c>
      <c r="Q33" s="94" t="str">
        <f>Mulok4!AH30</f>
        <v/>
      </c>
      <c r="R33" s="95" t="str">
        <f>Mulok5!AH30</f>
        <v/>
      </c>
      <c r="S33" s="148" t="str">
        <f>IF('ABS&amp;EKSKUL'!E33="a","Sangat baik",IF('ABS&amp;EKSKUL'!E33="b","Baik",IF('ABS&amp;EKSKUL'!E33="c","Cukup","")))</f>
        <v/>
      </c>
      <c r="T33" s="150" t="str">
        <f>IF('ABS&amp;EKSKUL'!G33="a","Sangat baik",IF('ABS&amp;EKSKUL'!G33="b","Baik",IF('ABS&amp;EKSKUL'!G33="c","Cukup","")))</f>
        <v/>
      </c>
      <c r="U33" s="150" t="str">
        <f>IF('ABS&amp;EKSKUL'!I33="a","Sangat baik",IF('ABS&amp;EKSKUL'!I33="b","Baik",IF('ABS&amp;EKSKUL'!I33="c","Cukup","")))</f>
        <v/>
      </c>
      <c r="V33" s="150" t="str">
        <f>IF('ABS&amp;EKSKUL'!K33="a","Sangat baik",IF('ABS&amp;EKSKUL'!K33="b","Baik",IF('ABS&amp;EKSKUL'!K33="c","Cukup","")))</f>
        <v/>
      </c>
      <c r="W33" s="151" t="str">
        <f>IF('ABS&amp;EKSKUL'!M33="a","Sangat baik",IF('ABS&amp;EKSKUL'!M33="b","Baik",IF('ABS&amp;EKSKUL'!M33="c","Cukup","")))</f>
        <v/>
      </c>
      <c r="X33" s="97" t="str">
        <f t="shared" si="0"/>
        <v/>
      </c>
      <c r="Y33" s="97" t="str">
        <f t="shared" si="1"/>
        <v/>
      </c>
      <c r="Z33" s="241" t="str">
        <f>(IF(X33&lt;KKTP!$L$3,"Pertahankan prestasimu",IF(X33&gt;=KKTP!$K$3,"Tingkatkan Belajarmu","Tingkatkan Prestasimu")))&amp;", tetap semangat, jangan lupa berdoa dan selalu berbakti kepada orang tua."</f>
        <v>Tingkatkan Belajarmu, tetap semangat, jangan lupa berdoa dan selalu berbakti kepada orang tua.</v>
      </c>
      <c r="AA33" s="51"/>
      <c r="AB33" s="43" t="str">
        <f>IF(AA33="Naik",'Sekolah ID'!$K$18,'Sekolah ID'!$F$18)</f>
        <v>1 (satu)</v>
      </c>
    </row>
    <row r="34" spans="1:28" ht="15.75">
      <c r="A34" s="96">
        <v>27</v>
      </c>
      <c r="B34" s="92" t="str">
        <f>IFERROR(IF(SISWA!C34="","",SISWA!C34),"")</f>
        <v/>
      </c>
      <c r="C34" s="93" t="str">
        <f>AGM!AH31</f>
        <v/>
      </c>
      <c r="D34" s="94" t="str">
        <f>PP!AH31</f>
        <v/>
      </c>
      <c r="E34" s="94" t="str">
        <f>BIN!AH31</f>
        <v/>
      </c>
      <c r="F34" s="94" t="str">
        <f>MAT!AH31</f>
        <v/>
      </c>
      <c r="G34" s="94" t="str">
        <f>IPAS!AH31</f>
        <v/>
      </c>
      <c r="H34" s="94" t="str">
        <f>SMUSIK!AH31</f>
        <v/>
      </c>
      <c r="I34" s="94" t="str">
        <f>STARI!AH31</f>
        <v/>
      </c>
      <c r="J34" s="94" t="str">
        <f>SRUPA!AH31</f>
        <v/>
      </c>
      <c r="K34" s="94" t="str">
        <f>PJOK!AH31</f>
        <v/>
      </c>
      <c r="L34" s="94" t="str">
        <f>BING!AH31</f>
        <v/>
      </c>
      <c r="M34" s="94" t="str">
        <f>KKA!AH31</f>
        <v/>
      </c>
      <c r="N34" s="93" t="str">
        <f>BJW!AH31</f>
        <v/>
      </c>
      <c r="O34" s="94" t="str">
        <f>Mulok2!AH31</f>
        <v/>
      </c>
      <c r="P34" s="94" t="str">
        <f>Mulok3!AH31</f>
        <v/>
      </c>
      <c r="Q34" s="94" t="str">
        <f>Mulok4!AH31</f>
        <v/>
      </c>
      <c r="R34" s="95" t="str">
        <f>Mulok5!AH31</f>
        <v/>
      </c>
      <c r="S34" s="148" t="str">
        <f>IF('ABS&amp;EKSKUL'!E34="a","Sangat baik",IF('ABS&amp;EKSKUL'!E34="b","Baik",IF('ABS&amp;EKSKUL'!E34="c","Cukup","")))</f>
        <v/>
      </c>
      <c r="T34" s="150" t="str">
        <f>IF('ABS&amp;EKSKUL'!G34="a","Sangat baik",IF('ABS&amp;EKSKUL'!G34="b","Baik",IF('ABS&amp;EKSKUL'!G34="c","Cukup","")))</f>
        <v/>
      </c>
      <c r="U34" s="150" t="str">
        <f>IF('ABS&amp;EKSKUL'!I34="a","Sangat baik",IF('ABS&amp;EKSKUL'!I34="b","Baik",IF('ABS&amp;EKSKUL'!I34="c","Cukup","")))</f>
        <v/>
      </c>
      <c r="V34" s="150" t="str">
        <f>IF('ABS&amp;EKSKUL'!K34="a","Sangat baik",IF('ABS&amp;EKSKUL'!K34="b","Baik",IF('ABS&amp;EKSKUL'!K34="c","Cukup","")))</f>
        <v/>
      </c>
      <c r="W34" s="151" t="str">
        <f>IF('ABS&amp;EKSKUL'!M34="a","Sangat baik",IF('ABS&amp;EKSKUL'!M34="b","Baik",IF('ABS&amp;EKSKUL'!M34="c","Cukup","")))</f>
        <v/>
      </c>
      <c r="X34" s="97" t="str">
        <f t="shared" si="0"/>
        <v/>
      </c>
      <c r="Y34" s="97" t="str">
        <f t="shared" si="1"/>
        <v/>
      </c>
      <c r="Z34" s="241" t="str">
        <f>(IF(X34&lt;KKTP!$L$3,"Pertahankan prestasimu",IF(X34&gt;=KKTP!$K$3,"Tingkatkan Belajarmu","Tingkatkan Prestasimu")))&amp;", tetap semangat, jangan lupa berdoa dan selalu berbakti kepada orang tua."</f>
        <v>Tingkatkan Belajarmu, tetap semangat, jangan lupa berdoa dan selalu berbakti kepada orang tua.</v>
      </c>
      <c r="AA34" s="51"/>
      <c r="AB34" s="43" t="str">
        <f>IF(AA34="Naik",'Sekolah ID'!$K$18,'Sekolah ID'!$F$18)</f>
        <v>1 (satu)</v>
      </c>
    </row>
    <row r="35" spans="1:28" ht="15.75">
      <c r="A35" s="96">
        <v>28</v>
      </c>
      <c r="B35" s="92" t="str">
        <f>IFERROR(IF(SISWA!C35="","",SISWA!C35),"")</f>
        <v/>
      </c>
      <c r="C35" s="93" t="str">
        <f>AGM!AH32</f>
        <v/>
      </c>
      <c r="D35" s="94" t="str">
        <f>PP!AH32</f>
        <v/>
      </c>
      <c r="E35" s="94" t="str">
        <f>BIN!AH32</f>
        <v/>
      </c>
      <c r="F35" s="94" t="str">
        <f>MAT!AH32</f>
        <v/>
      </c>
      <c r="G35" s="94" t="str">
        <f>IPAS!AH32</f>
        <v/>
      </c>
      <c r="H35" s="94" t="str">
        <f>SMUSIK!AH32</f>
        <v/>
      </c>
      <c r="I35" s="94" t="str">
        <f>STARI!AH32</f>
        <v/>
      </c>
      <c r="J35" s="94" t="str">
        <f>SRUPA!AH32</f>
        <v/>
      </c>
      <c r="K35" s="94" t="str">
        <f>PJOK!AH32</f>
        <v/>
      </c>
      <c r="L35" s="94" t="str">
        <f>BING!AH32</f>
        <v/>
      </c>
      <c r="M35" s="94" t="str">
        <f>KKA!AH32</f>
        <v/>
      </c>
      <c r="N35" s="93" t="str">
        <f>BJW!AH32</f>
        <v/>
      </c>
      <c r="O35" s="94" t="str">
        <f>Mulok2!AH32</f>
        <v/>
      </c>
      <c r="P35" s="94" t="str">
        <f>Mulok3!AH32</f>
        <v/>
      </c>
      <c r="Q35" s="94" t="str">
        <f>Mulok4!AH32</f>
        <v/>
      </c>
      <c r="R35" s="95" t="str">
        <f>Mulok5!AH32</f>
        <v/>
      </c>
      <c r="S35" s="148" t="str">
        <f>IF('ABS&amp;EKSKUL'!E35="a","Sangat baik",IF('ABS&amp;EKSKUL'!E35="b","Baik",IF('ABS&amp;EKSKUL'!E35="c","Cukup","")))</f>
        <v/>
      </c>
      <c r="T35" s="150" t="str">
        <f>IF('ABS&amp;EKSKUL'!G35="a","Sangat baik",IF('ABS&amp;EKSKUL'!G35="b","Baik",IF('ABS&amp;EKSKUL'!G35="c","Cukup","")))</f>
        <v/>
      </c>
      <c r="U35" s="150" t="str">
        <f>IF('ABS&amp;EKSKUL'!I35="a","Sangat baik",IF('ABS&amp;EKSKUL'!I35="b","Baik",IF('ABS&amp;EKSKUL'!I35="c","Cukup","")))</f>
        <v/>
      </c>
      <c r="V35" s="150" t="str">
        <f>IF('ABS&amp;EKSKUL'!K35="a","Sangat baik",IF('ABS&amp;EKSKUL'!K35="b","Baik",IF('ABS&amp;EKSKUL'!K35="c","Cukup","")))</f>
        <v/>
      </c>
      <c r="W35" s="151" t="str">
        <f>IF('ABS&amp;EKSKUL'!M35="a","Sangat baik",IF('ABS&amp;EKSKUL'!M35="b","Baik",IF('ABS&amp;EKSKUL'!M35="c","Cukup","")))</f>
        <v/>
      </c>
      <c r="X35" s="97" t="str">
        <f t="shared" si="0"/>
        <v/>
      </c>
      <c r="Y35" s="97" t="str">
        <f t="shared" si="1"/>
        <v/>
      </c>
      <c r="Z35" s="241" t="str">
        <f>(IF(X35&lt;KKTP!$L$3,"Pertahankan prestasimu",IF(X35&gt;=KKTP!$K$3,"Tingkatkan Belajarmu","Tingkatkan Prestasimu")))&amp;", tetap semangat, jangan lupa berdoa dan selalu berbakti kepada orang tua."</f>
        <v>Tingkatkan Belajarmu, tetap semangat, jangan lupa berdoa dan selalu berbakti kepada orang tua.</v>
      </c>
      <c r="AA35" s="51"/>
      <c r="AB35" s="43" t="str">
        <f>IF(AA35="Naik",'Sekolah ID'!$K$18,'Sekolah ID'!$F$18)</f>
        <v>1 (satu)</v>
      </c>
    </row>
    <row r="36" spans="1:28" ht="15.75">
      <c r="A36" s="96">
        <v>29</v>
      </c>
      <c r="B36" s="92" t="str">
        <f>IFERROR(IF(SISWA!C36="","",SISWA!C36),"")</f>
        <v/>
      </c>
      <c r="C36" s="93" t="str">
        <f>AGM!AH33</f>
        <v/>
      </c>
      <c r="D36" s="94" t="str">
        <f>PP!AH33</f>
        <v/>
      </c>
      <c r="E36" s="94" t="str">
        <f>BIN!AH33</f>
        <v/>
      </c>
      <c r="F36" s="94" t="str">
        <f>MAT!AH33</f>
        <v/>
      </c>
      <c r="G36" s="94" t="str">
        <f>IPAS!AH33</f>
        <v/>
      </c>
      <c r="H36" s="94" t="str">
        <f>SMUSIK!AH33</f>
        <v/>
      </c>
      <c r="I36" s="94" t="str">
        <f>STARI!AH33</f>
        <v/>
      </c>
      <c r="J36" s="94" t="str">
        <f>SRUPA!AH33</f>
        <v/>
      </c>
      <c r="K36" s="94" t="str">
        <f>PJOK!AH33</f>
        <v/>
      </c>
      <c r="L36" s="94" t="str">
        <f>BING!AH33</f>
        <v/>
      </c>
      <c r="M36" s="94" t="str">
        <f>KKA!AH33</f>
        <v/>
      </c>
      <c r="N36" s="93" t="str">
        <f>BJW!AH33</f>
        <v/>
      </c>
      <c r="O36" s="94" t="str">
        <f>Mulok2!AH33</f>
        <v/>
      </c>
      <c r="P36" s="94" t="str">
        <f>Mulok3!AH33</f>
        <v/>
      </c>
      <c r="Q36" s="94" t="str">
        <f>Mulok4!AH33</f>
        <v/>
      </c>
      <c r="R36" s="95" t="str">
        <f>Mulok5!AH33</f>
        <v/>
      </c>
      <c r="S36" s="148" t="str">
        <f>IF('ABS&amp;EKSKUL'!E36="a","Sangat baik",IF('ABS&amp;EKSKUL'!E36="b","Baik",IF('ABS&amp;EKSKUL'!E36="c","Cukup","")))</f>
        <v/>
      </c>
      <c r="T36" s="150" t="str">
        <f>IF('ABS&amp;EKSKUL'!G36="a","Sangat baik",IF('ABS&amp;EKSKUL'!G36="b","Baik",IF('ABS&amp;EKSKUL'!G36="c","Cukup","")))</f>
        <v/>
      </c>
      <c r="U36" s="150" t="str">
        <f>IF('ABS&amp;EKSKUL'!I36="a","Sangat baik",IF('ABS&amp;EKSKUL'!I36="b","Baik",IF('ABS&amp;EKSKUL'!I36="c","Cukup","")))</f>
        <v/>
      </c>
      <c r="V36" s="150" t="str">
        <f>IF('ABS&amp;EKSKUL'!K36="a","Sangat baik",IF('ABS&amp;EKSKUL'!K36="b","Baik",IF('ABS&amp;EKSKUL'!K36="c","Cukup","")))</f>
        <v/>
      </c>
      <c r="W36" s="151" t="str">
        <f>IF('ABS&amp;EKSKUL'!M36="a","Sangat baik",IF('ABS&amp;EKSKUL'!M36="b","Baik",IF('ABS&amp;EKSKUL'!M36="c","Cukup","")))</f>
        <v/>
      </c>
      <c r="X36" s="97" t="str">
        <f t="shared" si="0"/>
        <v/>
      </c>
      <c r="Y36" s="97" t="str">
        <f t="shared" si="1"/>
        <v/>
      </c>
      <c r="Z36" s="241" t="str">
        <f>(IF(X36&lt;KKTP!$L$3,"Pertahankan prestasimu",IF(X36&gt;=KKTP!$K$3,"Tingkatkan Belajarmu","Tingkatkan Prestasimu")))&amp;", tetap semangat, jangan lupa berdoa dan selalu berbakti kepada orang tua."</f>
        <v>Tingkatkan Belajarmu, tetap semangat, jangan lupa berdoa dan selalu berbakti kepada orang tua.</v>
      </c>
      <c r="AA36" s="51"/>
      <c r="AB36" s="43" t="str">
        <f>IF(AA36="Naik",'Sekolah ID'!$K$18,'Sekolah ID'!$F$18)</f>
        <v>1 (satu)</v>
      </c>
    </row>
    <row r="37" spans="1:28" ht="15.75">
      <c r="A37" s="96">
        <v>30</v>
      </c>
      <c r="B37" s="92" t="str">
        <f>IFERROR(IF(SISWA!C37="","",SISWA!C37),"")</f>
        <v/>
      </c>
      <c r="C37" s="93" t="str">
        <f>AGM!AH34</f>
        <v/>
      </c>
      <c r="D37" s="94" t="str">
        <f>PP!AH34</f>
        <v/>
      </c>
      <c r="E37" s="94" t="str">
        <f>BIN!AH34</f>
        <v/>
      </c>
      <c r="F37" s="94" t="str">
        <f>MAT!AH34</f>
        <v/>
      </c>
      <c r="G37" s="94" t="str">
        <f>IPAS!AH34</f>
        <v/>
      </c>
      <c r="H37" s="94" t="str">
        <f>SMUSIK!AH34</f>
        <v/>
      </c>
      <c r="I37" s="94" t="str">
        <f>STARI!AH34</f>
        <v/>
      </c>
      <c r="J37" s="94" t="str">
        <f>SRUPA!AH34</f>
        <v/>
      </c>
      <c r="K37" s="94" t="str">
        <f>PJOK!AH34</f>
        <v/>
      </c>
      <c r="L37" s="94" t="str">
        <f>BING!AH34</f>
        <v/>
      </c>
      <c r="M37" s="94" t="str">
        <f>KKA!AH34</f>
        <v/>
      </c>
      <c r="N37" s="93" t="str">
        <f>BJW!AH34</f>
        <v/>
      </c>
      <c r="O37" s="94" t="str">
        <f>Mulok2!AH34</f>
        <v/>
      </c>
      <c r="P37" s="94" t="str">
        <f>Mulok3!AH34</f>
        <v/>
      </c>
      <c r="Q37" s="94" t="str">
        <f>Mulok4!AH34</f>
        <v/>
      </c>
      <c r="R37" s="95" t="str">
        <f>Mulok5!AH34</f>
        <v/>
      </c>
      <c r="S37" s="148" t="str">
        <f>IF('ABS&amp;EKSKUL'!E37="a","Sangat baik",IF('ABS&amp;EKSKUL'!E37="b","Baik",IF('ABS&amp;EKSKUL'!E37="c","Cukup","")))</f>
        <v/>
      </c>
      <c r="T37" s="150" t="str">
        <f>IF('ABS&amp;EKSKUL'!G37="a","Sangat baik",IF('ABS&amp;EKSKUL'!G37="b","Baik",IF('ABS&amp;EKSKUL'!G37="c","Cukup","")))</f>
        <v/>
      </c>
      <c r="U37" s="150" t="str">
        <f>IF('ABS&amp;EKSKUL'!I37="a","Sangat baik",IF('ABS&amp;EKSKUL'!I37="b","Baik",IF('ABS&amp;EKSKUL'!I37="c","Cukup","")))</f>
        <v/>
      </c>
      <c r="V37" s="150" t="str">
        <f>IF('ABS&amp;EKSKUL'!K37="a","Sangat baik",IF('ABS&amp;EKSKUL'!K37="b","Baik",IF('ABS&amp;EKSKUL'!K37="c","Cukup","")))</f>
        <v/>
      </c>
      <c r="W37" s="151" t="str">
        <f>IF('ABS&amp;EKSKUL'!M37="a","Sangat baik",IF('ABS&amp;EKSKUL'!M37="b","Baik",IF('ABS&amp;EKSKUL'!M37="c","Cukup","")))</f>
        <v/>
      </c>
      <c r="X37" s="97" t="str">
        <f t="shared" si="0"/>
        <v/>
      </c>
      <c r="Y37" s="97" t="str">
        <f t="shared" si="1"/>
        <v/>
      </c>
      <c r="Z37" s="241" t="str">
        <f>(IF(X37&lt;KKTP!$L$3,"Pertahankan prestasimu",IF(X37&gt;=KKTP!$K$3,"Tingkatkan Belajarmu","Tingkatkan Prestasimu")))&amp;", tetap semangat, jangan lupa berdoa dan selalu berbakti kepada orang tua."</f>
        <v>Tingkatkan Belajarmu, tetap semangat, jangan lupa berdoa dan selalu berbakti kepada orang tua.</v>
      </c>
      <c r="AA37" s="51"/>
      <c r="AB37" s="43" t="str">
        <f>IF(AA37="Naik",'Sekolah ID'!$K$18,'Sekolah ID'!$F$18)</f>
        <v>1 (satu)</v>
      </c>
    </row>
    <row r="38" spans="1:28" ht="15.75">
      <c r="A38" s="96">
        <v>31</v>
      </c>
      <c r="B38" s="92" t="str">
        <f>IFERROR(IF(SISWA!C38="","",SISWA!C38),"")</f>
        <v/>
      </c>
      <c r="C38" s="93" t="str">
        <f>AGM!AH35</f>
        <v/>
      </c>
      <c r="D38" s="94" t="str">
        <f>PP!AH35</f>
        <v/>
      </c>
      <c r="E38" s="94" t="str">
        <f>BIN!AH35</f>
        <v/>
      </c>
      <c r="F38" s="94" t="str">
        <f>MAT!AH35</f>
        <v/>
      </c>
      <c r="G38" s="94" t="str">
        <f>IPAS!AH35</f>
        <v/>
      </c>
      <c r="H38" s="94" t="str">
        <f>SMUSIK!AH35</f>
        <v/>
      </c>
      <c r="I38" s="94" t="str">
        <f>STARI!AH35</f>
        <v/>
      </c>
      <c r="J38" s="94" t="str">
        <f>SRUPA!AH35</f>
        <v/>
      </c>
      <c r="K38" s="94" t="str">
        <f>PJOK!AH35</f>
        <v/>
      </c>
      <c r="L38" s="94" t="str">
        <f>BING!AH35</f>
        <v/>
      </c>
      <c r="M38" s="94" t="str">
        <f>KKA!AH35</f>
        <v/>
      </c>
      <c r="N38" s="93" t="str">
        <f>BJW!AH35</f>
        <v/>
      </c>
      <c r="O38" s="94" t="str">
        <f>Mulok2!AH35</f>
        <v/>
      </c>
      <c r="P38" s="94" t="str">
        <f>Mulok3!AH35</f>
        <v/>
      </c>
      <c r="Q38" s="94" t="str">
        <f>Mulok4!AH35</f>
        <v/>
      </c>
      <c r="R38" s="95" t="str">
        <f>Mulok5!AH35</f>
        <v/>
      </c>
      <c r="S38" s="148" t="str">
        <f>IF('ABS&amp;EKSKUL'!E38="a","Sangat baik",IF('ABS&amp;EKSKUL'!E38="b","Baik",IF('ABS&amp;EKSKUL'!E38="c","Cukup","")))</f>
        <v/>
      </c>
      <c r="T38" s="150" t="str">
        <f>IF('ABS&amp;EKSKUL'!G38="a","Sangat baik",IF('ABS&amp;EKSKUL'!G38="b","Baik",IF('ABS&amp;EKSKUL'!G38="c","Cukup","")))</f>
        <v/>
      </c>
      <c r="U38" s="150" t="str">
        <f>IF('ABS&amp;EKSKUL'!I38="a","Sangat baik",IF('ABS&amp;EKSKUL'!I38="b","Baik",IF('ABS&amp;EKSKUL'!I38="c","Cukup","")))</f>
        <v/>
      </c>
      <c r="V38" s="150" t="str">
        <f>IF('ABS&amp;EKSKUL'!K38="a","Sangat baik",IF('ABS&amp;EKSKUL'!K38="b","Baik",IF('ABS&amp;EKSKUL'!K38="c","Cukup","")))</f>
        <v/>
      </c>
      <c r="W38" s="151" t="str">
        <f>IF('ABS&amp;EKSKUL'!M38="a","Sangat baik",IF('ABS&amp;EKSKUL'!M38="b","Baik",IF('ABS&amp;EKSKUL'!M38="c","Cukup","")))</f>
        <v/>
      </c>
      <c r="X38" s="97" t="str">
        <f t="shared" si="0"/>
        <v/>
      </c>
      <c r="Y38" s="97" t="str">
        <f t="shared" si="1"/>
        <v/>
      </c>
      <c r="Z38" s="241" t="str">
        <f>(IF(X38&lt;KKTP!$L$3,"Pertahankan prestasimu",IF(X38&gt;=KKTP!$K$3,"Tingkatkan Belajarmu","Tingkatkan Prestasimu")))&amp;", tetap semangat, jangan lupa berdoa dan selalu berbakti kepada orang tua."</f>
        <v>Tingkatkan Belajarmu, tetap semangat, jangan lupa berdoa dan selalu berbakti kepada orang tua.</v>
      </c>
      <c r="AA38" s="51"/>
      <c r="AB38" s="43" t="str">
        <f>IF(AA38="Naik",'Sekolah ID'!$K$18,'Sekolah ID'!$F$18)</f>
        <v>1 (satu)</v>
      </c>
    </row>
    <row r="39" spans="1:28" ht="15.75">
      <c r="A39" s="96">
        <v>32</v>
      </c>
      <c r="B39" s="92" t="str">
        <f>IFERROR(IF(SISWA!C39="","",SISWA!C39),"")</f>
        <v/>
      </c>
      <c r="C39" s="93" t="str">
        <f>AGM!AH36</f>
        <v/>
      </c>
      <c r="D39" s="94" t="str">
        <f>PP!AH36</f>
        <v/>
      </c>
      <c r="E39" s="94" t="str">
        <f>BIN!AH36</f>
        <v/>
      </c>
      <c r="F39" s="94" t="str">
        <f>MAT!AH36</f>
        <v/>
      </c>
      <c r="G39" s="94" t="str">
        <f>IPAS!AH36</f>
        <v/>
      </c>
      <c r="H39" s="94" t="str">
        <f>SMUSIK!AH36</f>
        <v/>
      </c>
      <c r="I39" s="94" t="str">
        <f>STARI!AH36</f>
        <v/>
      </c>
      <c r="J39" s="94" t="str">
        <f>SRUPA!AH36</f>
        <v/>
      </c>
      <c r="K39" s="94" t="str">
        <f>PJOK!AH36</f>
        <v/>
      </c>
      <c r="L39" s="94" t="str">
        <f>BING!AH36</f>
        <v/>
      </c>
      <c r="M39" s="94" t="str">
        <f>KKA!AH36</f>
        <v/>
      </c>
      <c r="N39" s="93" t="str">
        <f>BJW!AH36</f>
        <v/>
      </c>
      <c r="O39" s="94" t="str">
        <f>Mulok2!AH36</f>
        <v/>
      </c>
      <c r="P39" s="94" t="str">
        <f>Mulok3!AH36</f>
        <v/>
      </c>
      <c r="Q39" s="94" t="str">
        <f>Mulok4!AH36</f>
        <v/>
      </c>
      <c r="R39" s="95" t="str">
        <f>Mulok5!AH36</f>
        <v/>
      </c>
      <c r="S39" s="148" t="str">
        <f>IF('ABS&amp;EKSKUL'!E39="a","Sangat baik",IF('ABS&amp;EKSKUL'!E39="b","Baik",IF('ABS&amp;EKSKUL'!E39="c","Cukup","")))</f>
        <v/>
      </c>
      <c r="T39" s="150" t="str">
        <f>IF('ABS&amp;EKSKUL'!G39="a","Sangat baik",IF('ABS&amp;EKSKUL'!G39="b","Baik",IF('ABS&amp;EKSKUL'!G39="c","Cukup","")))</f>
        <v/>
      </c>
      <c r="U39" s="150" t="str">
        <f>IF('ABS&amp;EKSKUL'!I39="a","Sangat baik",IF('ABS&amp;EKSKUL'!I39="b","Baik",IF('ABS&amp;EKSKUL'!I39="c","Cukup","")))</f>
        <v/>
      </c>
      <c r="V39" s="150" t="str">
        <f>IF('ABS&amp;EKSKUL'!K39="a","Sangat baik",IF('ABS&amp;EKSKUL'!K39="b","Baik",IF('ABS&amp;EKSKUL'!K39="c","Cukup","")))</f>
        <v/>
      </c>
      <c r="W39" s="151" t="str">
        <f>IF('ABS&amp;EKSKUL'!M39="a","Sangat baik",IF('ABS&amp;EKSKUL'!M39="b","Baik",IF('ABS&amp;EKSKUL'!M39="c","Cukup","")))</f>
        <v/>
      </c>
      <c r="X39" s="97" t="str">
        <f t="shared" si="0"/>
        <v/>
      </c>
      <c r="Y39" s="97" t="str">
        <f t="shared" si="1"/>
        <v/>
      </c>
      <c r="Z39" s="241" t="str">
        <f>(IF(X39&lt;KKTP!$L$3,"Pertahankan prestasimu",IF(X39&gt;=KKTP!$K$3,"Tingkatkan Belajarmu","Tingkatkan Prestasimu")))&amp;", tetap semangat, jangan lupa berdoa dan selalu berbakti kepada orang tua."</f>
        <v>Tingkatkan Belajarmu, tetap semangat, jangan lupa berdoa dan selalu berbakti kepada orang tua.</v>
      </c>
      <c r="AA39" s="51"/>
      <c r="AB39" s="43" t="str">
        <f>IF(AA39="Naik",'Sekolah ID'!$K$18,'Sekolah ID'!$F$18)</f>
        <v>1 (satu)</v>
      </c>
    </row>
    <row r="40" spans="1:28" ht="15.75">
      <c r="A40" s="96">
        <v>33</v>
      </c>
      <c r="B40" s="92" t="str">
        <f>IFERROR(IF(SISWA!C40="","",SISWA!C40),"")</f>
        <v/>
      </c>
      <c r="C40" s="93" t="str">
        <f>AGM!AH37</f>
        <v/>
      </c>
      <c r="D40" s="94" t="str">
        <f>PP!AH37</f>
        <v/>
      </c>
      <c r="E40" s="94" t="str">
        <f>BIN!AH37</f>
        <v/>
      </c>
      <c r="F40" s="94" t="str">
        <f>MAT!AH37</f>
        <v/>
      </c>
      <c r="G40" s="94" t="str">
        <f>IPAS!AH37</f>
        <v/>
      </c>
      <c r="H40" s="94" t="str">
        <f>SMUSIK!AH37</f>
        <v/>
      </c>
      <c r="I40" s="94" t="str">
        <f>STARI!AH37</f>
        <v/>
      </c>
      <c r="J40" s="94" t="str">
        <f>SRUPA!AH37</f>
        <v/>
      </c>
      <c r="K40" s="94" t="str">
        <f>PJOK!AH37</f>
        <v/>
      </c>
      <c r="L40" s="94" t="str">
        <f>BING!AH37</f>
        <v/>
      </c>
      <c r="M40" s="94" t="str">
        <f>KKA!AH37</f>
        <v/>
      </c>
      <c r="N40" s="93" t="str">
        <f>BJW!AH37</f>
        <v/>
      </c>
      <c r="O40" s="94" t="str">
        <f>Mulok2!AH37</f>
        <v/>
      </c>
      <c r="P40" s="94" t="str">
        <f>Mulok3!AH37</f>
        <v/>
      </c>
      <c r="Q40" s="94" t="str">
        <f>Mulok4!AH37</f>
        <v/>
      </c>
      <c r="R40" s="95" t="str">
        <f>Mulok5!AH37</f>
        <v/>
      </c>
      <c r="S40" s="148" t="str">
        <f>IF('ABS&amp;EKSKUL'!E40="a","Sangat baik",IF('ABS&amp;EKSKUL'!E40="b","Baik",IF('ABS&amp;EKSKUL'!E40="c","Cukup","")))</f>
        <v/>
      </c>
      <c r="T40" s="150" t="str">
        <f>IF('ABS&amp;EKSKUL'!G40="a","Sangat baik",IF('ABS&amp;EKSKUL'!G40="b","Baik",IF('ABS&amp;EKSKUL'!G40="c","Cukup","")))</f>
        <v/>
      </c>
      <c r="U40" s="150" t="str">
        <f>IF('ABS&amp;EKSKUL'!I40="a","Sangat baik",IF('ABS&amp;EKSKUL'!I40="b","Baik",IF('ABS&amp;EKSKUL'!I40="c","Cukup","")))</f>
        <v/>
      </c>
      <c r="V40" s="150" t="str">
        <f>IF('ABS&amp;EKSKUL'!K40="a","Sangat baik",IF('ABS&amp;EKSKUL'!K40="b","Baik",IF('ABS&amp;EKSKUL'!K40="c","Cukup","")))</f>
        <v/>
      </c>
      <c r="W40" s="151" t="str">
        <f>IF('ABS&amp;EKSKUL'!M40="a","Sangat baik",IF('ABS&amp;EKSKUL'!M40="b","Baik",IF('ABS&amp;EKSKUL'!M40="c","Cukup","")))</f>
        <v/>
      </c>
      <c r="X40" s="97" t="str">
        <f t="shared" ref="X40:X57" si="2">IF(B40="","",SUM(C40:R40))</f>
        <v/>
      </c>
      <c r="Y40" s="97" t="str">
        <f t="shared" si="1"/>
        <v/>
      </c>
      <c r="Z40" s="241" t="str">
        <f>(IF(X40&lt;KKTP!$L$3,"Pertahankan prestasimu",IF(X40&gt;=KKTP!$K$3,"Tingkatkan Belajarmu","Tingkatkan Prestasimu")))&amp;", tetap semangat, jangan lupa berdoa dan selalu berbakti kepada orang tua."</f>
        <v>Tingkatkan Belajarmu, tetap semangat, jangan lupa berdoa dan selalu berbakti kepada orang tua.</v>
      </c>
      <c r="AA40" s="51"/>
      <c r="AB40" s="43" t="str">
        <f>IF(AA40="Naik",'Sekolah ID'!$K$18,'Sekolah ID'!$F$18)</f>
        <v>1 (satu)</v>
      </c>
    </row>
    <row r="41" spans="1:28" ht="15.75">
      <c r="A41" s="96">
        <v>34</v>
      </c>
      <c r="B41" s="92" t="str">
        <f>IFERROR(IF(SISWA!C41="","",SISWA!C41),"")</f>
        <v/>
      </c>
      <c r="C41" s="93" t="str">
        <f>AGM!AH38</f>
        <v/>
      </c>
      <c r="D41" s="94" t="str">
        <f>PP!AH38</f>
        <v/>
      </c>
      <c r="E41" s="94" t="str">
        <f>BIN!AH38</f>
        <v/>
      </c>
      <c r="F41" s="94" t="str">
        <f>MAT!AH38</f>
        <v/>
      </c>
      <c r="G41" s="94" t="str">
        <f>IPAS!AH38</f>
        <v/>
      </c>
      <c r="H41" s="94" t="str">
        <f>SMUSIK!AH38</f>
        <v/>
      </c>
      <c r="I41" s="94" t="str">
        <f>STARI!AH38</f>
        <v/>
      </c>
      <c r="J41" s="94" t="str">
        <f>SRUPA!AH38</f>
        <v/>
      </c>
      <c r="K41" s="94" t="str">
        <f>PJOK!AH38</f>
        <v/>
      </c>
      <c r="L41" s="94" t="str">
        <f>BING!AH38</f>
        <v/>
      </c>
      <c r="M41" s="94" t="str">
        <f>KKA!AH38</f>
        <v/>
      </c>
      <c r="N41" s="93" t="str">
        <f>BJW!AH38</f>
        <v/>
      </c>
      <c r="O41" s="94" t="str">
        <f>Mulok2!AH38</f>
        <v/>
      </c>
      <c r="P41" s="94" t="str">
        <f>Mulok3!AH38</f>
        <v/>
      </c>
      <c r="Q41" s="94" t="str">
        <f>Mulok4!AH38</f>
        <v/>
      </c>
      <c r="R41" s="95" t="str">
        <f>Mulok5!AH38</f>
        <v/>
      </c>
      <c r="S41" s="148" t="str">
        <f>IF('ABS&amp;EKSKUL'!E41="a","Sangat baik",IF('ABS&amp;EKSKUL'!E41="b","Baik",IF('ABS&amp;EKSKUL'!E41="c","Cukup","")))</f>
        <v/>
      </c>
      <c r="T41" s="150" t="str">
        <f>IF('ABS&amp;EKSKUL'!G41="a","Sangat baik",IF('ABS&amp;EKSKUL'!G41="b","Baik",IF('ABS&amp;EKSKUL'!G41="c","Cukup","")))</f>
        <v/>
      </c>
      <c r="U41" s="150" t="str">
        <f>IF('ABS&amp;EKSKUL'!I41="a","Sangat baik",IF('ABS&amp;EKSKUL'!I41="b","Baik",IF('ABS&amp;EKSKUL'!I41="c","Cukup","")))</f>
        <v/>
      </c>
      <c r="V41" s="150" t="str">
        <f>IF('ABS&amp;EKSKUL'!K41="a","Sangat baik",IF('ABS&amp;EKSKUL'!K41="b","Baik",IF('ABS&amp;EKSKUL'!K41="c","Cukup","")))</f>
        <v/>
      </c>
      <c r="W41" s="151" t="str">
        <f>IF('ABS&amp;EKSKUL'!M41="a","Sangat baik",IF('ABS&amp;EKSKUL'!M41="b","Baik",IF('ABS&amp;EKSKUL'!M41="c","Cukup","")))</f>
        <v/>
      </c>
      <c r="X41" s="97" t="str">
        <f t="shared" si="2"/>
        <v/>
      </c>
      <c r="Y41" s="97" t="str">
        <f t="shared" si="1"/>
        <v/>
      </c>
      <c r="Z41" s="241" t="str">
        <f>(IF(X41&lt;KKTP!$L$3,"Pertahankan prestasimu",IF(X41&gt;=KKTP!$K$3,"Tingkatkan Belajarmu","Tingkatkan Prestasimu")))&amp;", tetap semangat, jangan lupa berdoa dan selalu berbakti kepada orang tua."</f>
        <v>Tingkatkan Belajarmu, tetap semangat, jangan lupa berdoa dan selalu berbakti kepada orang tua.</v>
      </c>
      <c r="AA41" s="51"/>
      <c r="AB41" s="43" t="str">
        <f>IF(AA41="Naik",'Sekolah ID'!$K$18,'Sekolah ID'!$F$18)</f>
        <v>1 (satu)</v>
      </c>
    </row>
    <row r="42" spans="1:28" ht="15.75">
      <c r="A42" s="96">
        <v>35</v>
      </c>
      <c r="B42" s="92" t="str">
        <f>IFERROR(IF(SISWA!C42="","",SISWA!C42),"")</f>
        <v/>
      </c>
      <c r="C42" s="93" t="str">
        <f>AGM!AH39</f>
        <v/>
      </c>
      <c r="D42" s="94" t="str">
        <f>PP!AH39</f>
        <v/>
      </c>
      <c r="E42" s="94" t="str">
        <f>BIN!AH39</f>
        <v/>
      </c>
      <c r="F42" s="94" t="str">
        <f>MAT!AH39</f>
        <v/>
      </c>
      <c r="G42" s="94" t="str">
        <f>IPAS!AH39</f>
        <v/>
      </c>
      <c r="H42" s="94" t="str">
        <f>SMUSIK!AH39</f>
        <v/>
      </c>
      <c r="I42" s="94" t="str">
        <f>STARI!AH39</f>
        <v/>
      </c>
      <c r="J42" s="94" t="str">
        <f>SRUPA!AH39</f>
        <v/>
      </c>
      <c r="K42" s="94" t="str">
        <f>PJOK!AH39</f>
        <v/>
      </c>
      <c r="L42" s="94" t="str">
        <f>BING!AH39</f>
        <v/>
      </c>
      <c r="M42" s="94" t="str">
        <f>KKA!AH39</f>
        <v/>
      </c>
      <c r="N42" s="93" t="str">
        <f>BJW!AH39</f>
        <v/>
      </c>
      <c r="O42" s="94" t="str">
        <f>Mulok2!AH39</f>
        <v/>
      </c>
      <c r="P42" s="94" t="str">
        <f>Mulok3!AH39</f>
        <v/>
      </c>
      <c r="Q42" s="94" t="str">
        <f>Mulok4!AH39</f>
        <v/>
      </c>
      <c r="R42" s="95" t="str">
        <f>Mulok5!AH39</f>
        <v/>
      </c>
      <c r="S42" s="148" t="str">
        <f>IF('ABS&amp;EKSKUL'!E42="a","Sangat baik",IF('ABS&amp;EKSKUL'!E42="b","Baik",IF('ABS&amp;EKSKUL'!E42="c","Cukup","")))</f>
        <v/>
      </c>
      <c r="T42" s="150" t="str">
        <f>IF('ABS&amp;EKSKUL'!G42="a","Sangat baik",IF('ABS&amp;EKSKUL'!G42="b","Baik",IF('ABS&amp;EKSKUL'!G42="c","Cukup","")))</f>
        <v/>
      </c>
      <c r="U42" s="150" t="str">
        <f>IF('ABS&amp;EKSKUL'!I42="a","Sangat baik",IF('ABS&amp;EKSKUL'!I42="b","Baik",IF('ABS&amp;EKSKUL'!I42="c","Cukup","")))</f>
        <v/>
      </c>
      <c r="V42" s="150" t="str">
        <f>IF('ABS&amp;EKSKUL'!K42="a","Sangat baik",IF('ABS&amp;EKSKUL'!K42="b","Baik",IF('ABS&amp;EKSKUL'!K42="c","Cukup","")))</f>
        <v/>
      </c>
      <c r="W42" s="151" t="str">
        <f>IF('ABS&amp;EKSKUL'!M42="a","Sangat baik",IF('ABS&amp;EKSKUL'!M42="b","Baik",IF('ABS&amp;EKSKUL'!M42="c","Cukup","")))</f>
        <v/>
      </c>
      <c r="X42" s="97" t="str">
        <f t="shared" si="2"/>
        <v/>
      </c>
      <c r="Y42" s="97" t="str">
        <f t="shared" si="1"/>
        <v/>
      </c>
      <c r="Z42" s="241" t="str">
        <f>(IF(X42&lt;KKTP!$L$3,"Pertahankan prestasimu",IF(X42&gt;=KKTP!$K$3,"Tingkatkan Belajarmu","Tingkatkan Prestasimu")))&amp;", tetap semangat, jangan lupa berdoa dan selalu berbakti kepada orang tua."</f>
        <v>Tingkatkan Belajarmu, tetap semangat, jangan lupa berdoa dan selalu berbakti kepada orang tua.</v>
      </c>
      <c r="AA42" s="51"/>
      <c r="AB42" s="43" t="str">
        <f>IF(AA42="Naik",'Sekolah ID'!$K$18,'Sekolah ID'!$F$18)</f>
        <v>1 (satu)</v>
      </c>
    </row>
    <row r="43" spans="1:28" ht="15.75">
      <c r="A43" s="96">
        <v>36</v>
      </c>
      <c r="B43" s="92" t="str">
        <f>IFERROR(IF(SISWA!C43="","",SISWA!C43),"")</f>
        <v/>
      </c>
      <c r="C43" s="93" t="str">
        <f>AGM!AH40</f>
        <v/>
      </c>
      <c r="D43" s="94" t="str">
        <f>PP!AH40</f>
        <v/>
      </c>
      <c r="E43" s="94" t="str">
        <f>BIN!AH40</f>
        <v/>
      </c>
      <c r="F43" s="94" t="str">
        <f>MAT!AH40</f>
        <v/>
      </c>
      <c r="G43" s="94" t="str">
        <f>IPAS!AH40</f>
        <v/>
      </c>
      <c r="H43" s="94" t="str">
        <f>SMUSIK!AH40</f>
        <v/>
      </c>
      <c r="I43" s="94" t="str">
        <f>STARI!AH40</f>
        <v/>
      </c>
      <c r="J43" s="94" t="str">
        <f>SRUPA!AH40</f>
        <v/>
      </c>
      <c r="K43" s="94" t="str">
        <f>PJOK!AH40</f>
        <v/>
      </c>
      <c r="L43" s="94" t="str">
        <f>BING!AH40</f>
        <v/>
      </c>
      <c r="M43" s="94" t="str">
        <f>KKA!AH40</f>
        <v/>
      </c>
      <c r="N43" s="93" t="str">
        <f>BJW!AH40</f>
        <v/>
      </c>
      <c r="O43" s="94" t="str">
        <f>Mulok2!AH40</f>
        <v/>
      </c>
      <c r="P43" s="94" t="str">
        <f>Mulok3!AH40</f>
        <v/>
      </c>
      <c r="Q43" s="94" t="str">
        <f>Mulok4!AH40</f>
        <v/>
      </c>
      <c r="R43" s="95" t="str">
        <f>Mulok5!AH40</f>
        <v/>
      </c>
      <c r="S43" s="148" t="str">
        <f>IF('ABS&amp;EKSKUL'!E43="a","Sangat baik",IF('ABS&amp;EKSKUL'!E43="b","Baik",IF('ABS&amp;EKSKUL'!E43="c","Cukup","")))</f>
        <v/>
      </c>
      <c r="T43" s="150" t="str">
        <f>IF('ABS&amp;EKSKUL'!G43="a","Sangat baik",IF('ABS&amp;EKSKUL'!G43="b","Baik",IF('ABS&amp;EKSKUL'!G43="c","Cukup","")))</f>
        <v/>
      </c>
      <c r="U43" s="150" t="str">
        <f>IF('ABS&amp;EKSKUL'!I43="a","Sangat baik",IF('ABS&amp;EKSKUL'!I43="b","Baik",IF('ABS&amp;EKSKUL'!I43="c","Cukup","")))</f>
        <v/>
      </c>
      <c r="V43" s="150" t="str">
        <f>IF('ABS&amp;EKSKUL'!K43="a","Sangat baik",IF('ABS&amp;EKSKUL'!K43="b","Baik",IF('ABS&amp;EKSKUL'!K43="c","Cukup","")))</f>
        <v/>
      </c>
      <c r="W43" s="151" t="str">
        <f>IF('ABS&amp;EKSKUL'!M43="a","Sangat baik",IF('ABS&amp;EKSKUL'!M43="b","Baik",IF('ABS&amp;EKSKUL'!M43="c","Cukup","")))</f>
        <v/>
      </c>
      <c r="X43" s="97" t="str">
        <f t="shared" si="2"/>
        <v/>
      </c>
      <c r="Y43" s="97" t="str">
        <f t="shared" si="1"/>
        <v/>
      </c>
      <c r="Z43" s="241" t="str">
        <f>(IF(X43&lt;KKTP!$L$3,"Pertahankan prestasimu",IF(X43&gt;=KKTP!$K$3,"Tingkatkan Belajarmu","Tingkatkan Prestasimu")))&amp;", tetap semangat, jangan lupa berdoa dan selalu berbakti kepada orang tua."</f>
        <v>Tingkatkan Belajarmu, tetap semangat, jangan lupa berdoa dan selalu berbakti kepada orang tua.</v>
      </c>
      <c r="AA43" s="51"/>
      <c r="AB43" s="43" t="str">
        <f>IF(AA43="Naik",'Sekolah ID'!$K$18,'Sekolah ID'!$F$18)</f>
        <v>1 (satu)</v>
      </c>
    </row>
    <row r="44" spans="1:28" ht="15.75">
      <c r="A44" s="96">
        <v>37</v>
      </c>
      <c r="B44" s="92" t="str">
        <f>IFERROR(IF(SISWA!C44="","",SISWA!C44),"")</f>
        <v/>
      </c>
      <c r="C44" s="93" t="str">
        <f>AGM!AH41</f>
        <v/>
      </c>
      <c r="D44" s="94" t="str">
        <f>PP!AH41</f>
        <v/>
      </c>
      <c r="E44" s="94" t="str">
        <f>BIN!AH41</f>
        <v/>
      </c>
      <c r="F44" s="94" t="str">
        <f>MAT!AH41</f>
        <v/>
      </c>
      <c r="G44" s="94" t="str">
        <f>IPAS!AH41</f>
        <v/>
      </c>
      <c r="H44" s="94" t="str">
        <f>SMUSIK!AH41</f>
        <v/>
      </c>
      <c r="I44" s="94" t="str">
        <f>STARI!AH41</f>
        <v/>
      </c>
      <c r="J44" s="94" t="str">
        <f>SRUPA!AH41</f>
        <v/>
      </c>
      <c r="K44" s="94" t="str">
        <f>PJOK!AH41</f>
        <v/>
      </c>
      <c r="L44" s="94" t="str">
        <f>BING!AH41</f>
        <v/>
      </c>
      <c r="M44" s="94" t="str">
        <f>KKA!AH41</f>
        <v/>
      </c>
      <c r="N44" s="93" t="str">
        <f>BJW!AH41</f>
        <v/>
      </c>
      <c r="O44" s="94" t="str">
        <f>Mulok2!AH41</f>
        <v/>
      </c>
      <c r="P44" s="94" t="str">
        <f>Mulok3!AH41</f>
        <v/>
      </c>
      <c r="Q44" s="94" t="str">
        <f>Mulok4!AH41</f>
        <v/>
      </c>
      <c r="R44" s="95" t="str">
        <f>Mulok5!AH41</f>
        <v/>
      </c>
      <c r="S44" s="148" t="str">
        <f>IF('ABS&amp;EKSKUL'!E44="a","Sangat baik",IF('ABS&amp;EKSKUL'!E44="b","Baik",IF('ABS&amp;EKSKUL'!E44="c","Cukup","")))</f>
        <v/>
      </c>
      <c r="T44" s="150" t="str">
        <f>IF('ABS&amp;EKSKUL'!G44="a","Sangat baik",IF('ABS&amp;EKSKUL'!G44="b","Baik",IF('ABS&amp;EKSKUL'!G44="c","Cukup","")))</f>
        <v/>
      </c>
      <c r="U44" s="150" t="str">
        <f>IF('ABS&amp;EKSKUL'!I44="a","Sangat baik",IF('ABS&amp;EKSKUL'!I44="b","Baik",IF('ABS&amp;EKSKUL'!I44="c","Cukup","")))</f>
        <v/>
      </c>
      <c r="V44" s="150" t="str">
        <f>IF('ABS&amp;EKSKUL'!K44="a","Sangat baik",IF('ABS&amp;EKSKUL'!K44="b","Baik",IF('ABS&amp;EKSKUL'!K44="c","Cukup","")))</f>
        <v/>
      </c>
      <c r="W44" s="151" t="str">
        <f>IF('ABS&amp;EKSKUL'!M44="a","Sangat baik",IF('ABS&amp;EKSKUL'!M44="b","Baik",IF('ABS&amp;EKSKUL'!M44="c","Cukup","")))</f>
        <v/>
      </c>
      <c r="X44" s="97" t="str">
        <f t="shared" si="2"/>
        <v/>
      </c>
      <c r="Y44" s="97" t="str">
        <f t="shared" si="1"/>
        <v/>
      </c>
      <c r="Z44" s="241" t="str">
        <f>(IF(X44&lt;KKTP!$L$3,"Pertahankan prestasimu",IF(X44&gt;=KKTP!$K$3,"Tingkatkan Belajarmu","Tingkatkan Prestasimu")))&amp;", tetap semangat, jangan lupa berdoa dan selalu berbakti kepada orang tua."</f>
        <v>Tingkatkan Belajarmu, tetap semangat, jangan lupa berdoa dan selalu berbakti kepada orang tua.</v>
      </c>
      <c r="AA44" s="51"/>
      <c r="AB44" s="43" t="str">
        <f>IF(AA44="Naik",'Sekolah ID'!$K$18,'Sekolah ID'!$F$18)</f>
        <v>1 (satu)</v>
      </c>
    </row>
    <row r="45" spans="1:28" ht="15.75">
      <c r="A45" s="96">
        <v>38</v>
      </c>
      <c r="B45" s="92" t="str">
        <f>IFERROR(IF(SISWA!C45="","",SISWA!C45),"")</f>
        <v/>
      </c>
      <c r="C45" s="93" t="str">
        <f>AGM!AH42</f>
        <v/>
      </c>
      <c r="D45" s="94" t="str">
        <f>PP!AH42</f>
        <v/>
      </c>
      <c r="E45" s="94" t="str">
        <f>BIN!AH42</f>
        <v/>
      </c>
      <c r="F45" s="94" t="str">
        <f>MAT!AH42</f>
        <v/>
      </c>
      <c r="G45" s="94" t="str">
        <f>IPAS!AH42</f>
        <v/>
      </c>
      <c r="H45" s="94" t="str">
        <f>SMUSIK!AH42</f>
        <v/>
      </c>
      <c r="I45" s="94" t="str">
        <f>STARI!AH42</f>
        <v/>
      </c>
      <c r="J45" s="94" t="str">
        <f>SRUPA!AH42</f>
        <v/>
      </c>
      <c r="K45" s="94" t="str">
        <f>PJOK!AH42</f>
        <v/>
      </c>
      <c r="L45" s="94" t="str">
        <f>BING!AH42</f>
        <v/>
      </c>
      <c r="M45" s="94" t="str">
        <f>KKA!AH42</f>
        <v/>
      </c>
      <c r="N45" s="93" t="str">
        <f>BJW!AH42</f>
        <v/>
      </c>
      <c r="O45" s="94" t="str">
        <f>Mulok2!AH42</f>
        <v/>
      </c>
      <c r="P45" s="94" t="str">
        <f>Mulok3!AH42</f>
        <v/>
      </c>
      <c r="Q45" s="94" t="str">
        <f>Mulok4!AH42</f>
        <v/>
      </c>
      <c r="R45" s="95" t="str">
        <f>Mulok5!AH42</f>
        <v/>
      </c>
      <c r="S45" s="148" t="str">
        <f>IF('ABS&amp;EKSKUL'!E45="a","Sangat baik",IF('ABS&amp;EKSKUL'!E45="b","Baik",IF('ABS&amp;EKSKUL'!E45="c","Cukup","")))</f>
        <v/>
      </c>
      <c r="T45" s="150" t="str">
        <f>IF('ABS&amp;EKSKUL'!G45="a","Sangat baik",IF('ABS&amp;EKSKUL'!G45="b","Baik",IF('ABS&amp;EKSKUL'!G45="c","Cukup","")))</f>
        <v/>
      </c>
      <c r="U45" s="150" t="str">
        <f>IF('ABS&amp;EKSKUL'!I45="a","Sangat baik",IF('ABS&amp;EKSKUL'!I45="b","Baik",IF('ABS&amp;EKSKUL'!I45="c","Cukup","")))</f>
        <v/>
      </c>
      <c r="V45" s="150" t="str">
        <f>IF('ABS&amp;EKSKUL'!K45="a","Sangat baik",IF('ABS&amp;EKSKUL'!K45="b","Baik",IF('ABS&amp;EKSKUL'!K45="c","Cukup","")))</f>
        <v/>
      </c>
      <c r="W45" s="151" t="str">
        <f>IF('ABS&amp;EKSKUL'!M45="a","Sangat baik",IF('ABS&amp;EKSKUL'!M45="b","Baik",IF('ABS&amp;EKSKUL'!M45="c","Cukup","")))</f>
        <v/>
      </c>
      <c r="X45" s="97" t="str">
        <f t="shared" si="2"/>
        <v/>
      </c>
      <c r="Y45" s="97" t="str">
        <f t="shared" si="1"/>
        <v/>
      </c>
      <c r="Z45" s="241" t="str">
        <f>(IF(X45&lt;KKTP!$L$3,"Pertahankan prestasimu",IF(X45&gt;=KKTP!$K$3,"Tingkatkan Belajarmu","Tingkatkan Prestasimu")))&amp;", tetap semangat, jangan lupa berdoa dan selalu berbakti kepada orang tua."</f>
        <v>Tingkatkan Belajarmu, tetap semangat, jangan lupa berdoa dan selalu berbakti kepada orang tua.</v>
      </c>
      <c r="AA45" s="51"/>
      <c r="AB45" s="43" t="str">
        <f>IF(AA45="Naik",'Sekolah ID'!$K$18,'Sekolah ID'!$F$18)</f>
        <v>1 (satu)</v>
      </c>
    </row>
    <row r="46" spans="1:28" ht="15.75">
      <c r="A46" s="96">
        <v>39</v>
      </c>
      <c r="B46" s="92" t="str">
        <f>IFERROR(IF(SISWA!C46="","",SISWA!C46),"")</f>
        <v/>
      </c>
      <c r="C46" s="93" t="str">
        <f>AGM!AH43</f>
        <v/>
      </c>
      <c r="D46" s="94" t="str">
        <f>PP!AH43</f>
        <v/>
      </c>
      <c r="E46" s="94" t="str">
        <f>BIN!AH43</f>
        <v/>
      </c>
      <c r="F46" s="94" t="str">
        <f>MAT!AH43</f>
        <v/>
      </c>
      <c r="G46" s="94" t="str">
        <f>IPAS!AH43</f>
        <v/>
      </c>
      <c r="H46" s="94" t="str">
        <f>SMUSIK!AH43</f>
        <v/>
      </c>
      <c r="I46" s="94" t="str">
        <f>STARI!AH43</f>
        <v/>
      </c>
      <c r="J46" s="94" t="str">
        <f>SRUPA!AH43</f>
        <v/>
      </c>
      <c r="K46" s="94" t="str">
        <f>PJOK!AH43</f>
        <v/>
      </c>
      <c r="L46" s="94" t="str">
        <f>BING!AH43</f>
        <v/>
      </c>
      <c r="M46" s="94" t="str">
        <f>KKA!AH43</f>
        <v/>
      </c>
      <c r="N46" s="93" t="str">
        <f>BJW!AH43</f>
        <v/>
      </c>
      <c r="O46" s="94" t="str">
        <f>Mulok2!AH43</f>
        <v/>
      </c>
      <c r="P46" s="94" t="str">
        <f>Mulok3!AH43</f>
        <v/>
      </c>
      <c r="Q46" s="94" t="str">
        <f>Mulok4!AH43</f>
        <v/>
      </c>
      <c r="R46" s="95" t="str">
        <f>Mulok5!AH43</f>
        <v/>
      </c>
      <c r="S46" s="148" t="str">
        <f>IF('ABS&amp;EKSKUL'!E46="a","Sangat baik",IF('ABS&amp;EKSKUL'!E46="b","Baik",IF('ABS&amp;EKSKUL'!E46="c","Cukup","")))</f>
        <v/>
      </c>
      <c r="T46" s="150" t="str">
        <f>IF('ABS&amp;EKSKUL'!G46="a","Sangat baik",IF('ABS&amp;EKSKUL'!G46="b","Baik",IF('ABS&amp;EKSKUL'!G46="c","Cukup","")))</f>
        <v/>
      </c>
      <c r="U46" s="150" t="str">
        <f>IF('ABS&amp;EKSKUL'!I46="a","Sangat baik",IF('ABS&amp;EKSKUL'!I46="b","Baik",IF('ABS&amp;EKSKUL'!I46="c","Cukup","")))</f>
        <v/>
      </c>
      <c r="V46" s="150" t="str">
        <f>IF('ABS&amp;EKSKUL'!K46="a","Sangat baik",IF('ABS&amp;EKSKUL'!K46="b","Baik",IF('ABS&amp;EKSKUL'!K46="c","Cukup","")))</f>
        <v/>
      </c>
      <c r="W46" s="151" t="str">
        <f>IF('ABS&amp;EKSKUL'!M46="a","Sangat baik",IF('ABS&amp;EKSKUL'!M46="b","Baik",IF('ABS&amp;EKSKUL'!M46="c","Cukup","")))</f>
        <v/>
      </c>
      <c r="X46" s="97" t="str">
        <f t="shared" si="2"/>
        <v/>
      </c>
      <c r="Y46" s="97" t="str">
        <f t="shared" si="1"/>
        <v/>
      </c>
      <c r="Z46" s="241" t="str">
        <f>(IF(X46&lt;KKTP!$L$3,"Pertahankan prestasimu",IF(X46&gt;=KKTP!$K$3,"Tingkatkan Belajarmu","Tingkatkan Prestasimu")))&amp;", tetap semangat, jangan lupa berdoa dan selalu berbakti kepada orang tua."</f>
        <v>Tingkatkan Belajarmu, tetap semangat, jangan lupa berdoa dan selalu berbakti kepada orang tua.</v>
      </c>
      <c r="AA46" s="51"/>
      <c r="AB46" s="43" t="str">
        <f>IF(AA46="Naik",'Sekolah ID'!$K$18,'Sekolah ID'!$F$18)</f>
        <v>1 (satu)</v>
      </c>
    </row>
    <row r="47" spans="1:28" ht="15.75">
      <c r="A47" s="96">
        <v>40</v>
      </c>
      <c r="B47" s="92" t="str">
        <f>IFERROR(IF(SISWA!C47="","",SISWA!C47),"")</f>
        <v/>
      </c>
      <c r="C47" s="93" t="str">
        <f>AGM!AH44</f>
        <v/>
      </c>
      <c r="D47" s="94" t="str">
        <f>PP!AH44</f>
        <v/>
      </c>
      <c r="E47" s="94" t="str">
        <f>BIN!AH44</f>
        <v/>
      </c>
      <c r="F47" s="94" t="str">
        <f>MAT!AH44</f>
        <v/>
      </c>
      <c r="G47" s="94" t="str">
        <f>IPAS!AH44</f>
        <v/>
      </c>
      <c r="H47" s="94" t="str">
        <f>SMUSIK!AH44</f>
        <v/>
      </c>
      <c r="I47" s="94" t="str">
        <f>STARI!AH44</f>
        <v/>
      </c>
      <c r="J47" s="94" t="str">
        <f>SRUPA!AH44</f>
        <v/>
      </c>
      <c r="K47" s="94" t="str">
        <f>PJOK!AH44</f>
        <v/>
      </c>
      <c r="L47" s="94" t="str">
        <f>BING!AH44</f>
        <v/>
      </c>
      <c r="M47" s="94" t="str">
        <f>KKA!AH44</f>
        <v/>
      </c>
      <c r="N47" s="93" t="str">
        <f>BJW!AH44</f>
        <v/>
      </c>
      <c r="O47" s="94" t="str">
        <f>Mulok2!AH44</f>
        <v/>
      </c>
      <c r="P47" s="94" t="str">
        <f>Mulok3!AH44</f>
        <v/>
      </c>
      <c r="Q47" s="94" t="str">
        <f>Mulok4!AH44</f>
        <v/>
      </c>
      <c r="R47" s="95" t="str">
        <f>Mulok5!AH44</f>
        <v/>
      </c>
      <c r="S47" s="148" t="str">
        <f>IF('ABS&amp;EKSKUL'!E47="a","Sangat baik",IF('ABS&amp;EKSKUL'!E47="b","Baik",IF('ABS&amp;EKSKUL'!E47="c","Cukup","")))</f>
        <v/>
      </c>
      <c r="T47" s="150" t="str">
        <f>IF('ABS&amp;EKSKUL'!G47="a","Sangat baik",IF('ABS&amp;EKSKUL'!G47="b","Baik",IF('ABS&amp;EKSKUL'!G47="c","Cukup","")))</f>
        <v/>
      </c>
      <c r="U47" s="150" t="str">
        <f>IF('ABS&amp;EKSKUL'!I47="a","Sangat baik",IF('ABS&amp;EKSKUL'!I47="b","Baik",IF('ABS&amp;EKSKUL'!I47="c","Cukup","")))</f>
        <v/>
      </c>
      <c r="V47" s="150" t="str">
        <f>IF('ABS&amp;EKSKUL'!K47="a","Sangat baik",IF('ABS&amp;EKSKUL'!K47="b","Baik",IF('ABS&amp;EKSKUL'!K47="c","Cukup","")))</f>
        <v/>
      </c>
      <c r="W47" s="151" t="str">
        <f>IF('ABS&amp;EKSKUL'!M47="a","Sangat baik",IF('ABS&amp;EKSKUL'!M47="b","Baik",IF('ABS&amp;EKSKUL'!M47="c","Cukup","")))</f>
        <v/>
      </c>
      <c r="X47" s="97" t="str">
        <f t="shared" si="2"/>
        <v/>
      </c>
      <c r="Y47" s="97" t="str">
        <f t="shared" si="1"/>
        <v/>
      </c>
      <c r="Z47" s="241" t="str">
        <f>(IF(X47&lt;KKTP!$L$3,"Pertahankan prestasimu",IF(X47&gt;=KKTP!$K$3,"Tingkatkan Belajarmu","Tingkatkan Prestasimu")))&amp;", tetap semangat, jangan lupa berdoa dan selalu berbakti kepada orang tua."</f>
        <v>Tingkatkan Belajarmu, tetap semangat, jangan lupa berdoa dan selalu berbakti kepada orang tua.</v>
      </c>
      <c r="AA47" s="51"/>
      <c r="AB47" s="43" t="str">
        <f>IF(AA47="Naik",'Sekolah ID'!$K$18,'Sekolah ID'!$F$18)</f>
        <v>1 (satu)</v>
      </c>
    </row>
    <row r="48" spans="1:28" ht="15.75">
      <c r="A48" s="96">
        <v>41</v>
      </c>
      <c r="B48" s="92" t="str">
        <f>IFERROR(IF(SISWA!C48="","",SISWA!C48),"")</f>
        <v/>
      </c>
      <c r="C48" s="93" t="str">
        <f>AGM!AH45</f>
        <v/>
      </c>
      <c r="D48" s="94" t="str">
        <f>PP!AH45</f>
        <v/>
      </c>
      <c r="E48" s="94" t="str">
        <f>BIN!AH45</f>
        <v/>
      </c>
      <c r="F48" s="94" t="str">
        <f>MAT!AH45</f>
        <v/>
      </c>
      <c r="G48" s="94" t="str">
        <f>IPAS!AH45</f>
        <v/>
      </c>
      <c r="H48" s="94" t="str">
        <f>SMUSIK!AH45</f>
        <v/>
      </c>
      <c r="I48" s="94" t="str">
        <f>STARI!AH45</f>
        <v/>
      </c>
      <c r="J48" s="94" t="str">
        <f>SRUPA!AH45</f>
        <v/>
      </c>
      <c r="K48" s="94" t="str">
        <f>PJOK!AH45</f>
        <v/>
      </c>
      <c r="L48" s="94" t="str">
        <f>BING!AH45</f>
        <v/>
      </c>
      <c r="M48" s="94" t="str">
        <f>KKA!AH45</f>
        <v/>
      </c>
      <c r="N48" s="93" t="str">
        <f>BJW!AH45</f>
        <v/>
      </c>
      <c r="O48" s="94" t="str">
        <f>Mulok2!AH45</f>
        <v/>
      </c>
      <c r="P48" s="94" t="str">
        <f>Mulok3!AH45</f>
        <v/>
      </c>
      <c r="Q48" s="94" t="str">
        <f>Mulok4!AH45</f>
        <v/>
      </c>
      <c r="R48" s="95" t="str">
        <f>Mulok5!AH45</f>
        <v/>
      </c>
      <c r="S48" s="148" t="str">
        <f>IF('ABS&amp;EKSKUL'!E48="a","Sangat baik",IF('ABS&amp;EKSKUL'!E48="b","Baik",IF('ABS&amp;EKSKUL'!E48="c","Cukup","")))</f>
        <v/>
      </c>
      <c r="T48" s="150" t="str">
        <f>IF('ABS&amp;EKSKUL'!G48="a","Sangat baik",IF('ABS&amp;EKSKUL'!G48="b","Baik",IF('ABS&amp;EKSKUL'!G48="c","Cukup","")))</f>
        <v/>
      </c>
      <c r="U48" s="150" t="str">
        <f>IF('ABS&amp;EKSKUL'!I48="a","Sangat baik",IF('ABS&amp;EKSKUL'!I48="b","Baik",IF('ABS&amp;EKSKUL'!I48="c","Cukup","")))</f>
        <v/>
      </c>
      <c r="V48" s="150" t="str">
        <f>IF('ABS&amp;EKSKUL'!K48="a","Sangat baik",IF('ABS&amp;EKSKUL'!K48="b","Baik",IF('ABS&amp;EKSKUL'!K48="c","Cukup","")))</f>
        <v/>
      </c>
      <c r="W48" s="151" t="str">
        <f>IF('ABS&amp;EKSKUL'!M48="a","Sangat baik",IF('ABS&amp;EKSKUL'!M48="b","Baik",IF('ABS&amp;EKSKUL'!M48="c","Cukup","")))</f>
        <v/>
      </c>
      <c r="X48" s="97" t="str">
        <f t="shared" si="2"/>
        <v/>
      </c>
      <c r="Y48" s="97" t="str">
        <f t="shared" si="1"/>
        <v/>
      </c>
      <c r="Z48" s="241" t="str">
        <f>(IF(X48&lt;KKTP!$L$3,"Pertahankan prestasimu",IF(X48&gt;=KKTP!$K$3,"Tingkatkan Belajarmu","Tingkatkan Prestasimu")))&amp;", tetap semangat, jangan lupa berdoa dan selalu berbakti kepada orang tua."</f>
        <v>Tingkatkan Belajarmu, tetap semangat, jangan lupa berdoa dan selalu berbakti kepada orang tua.</v>
      </c>
      <c r="AA48" s="51"/>
      <c r="AB48" s="43" t="str">
        <f>IF(AA48="Naik",'Sekolah ID'!$K$18,'Sekolah ID'!$F$18)</f>
        <v>1 (satu)</v>
      </c>
    </row>
    <row r="49" spans="1:29" ht="15.75">
      <c r="A49" s="96">
        <v>42</v>
      </c>
      <c r="B49" s="92" t="str">
        <f>IFERROR(IF(SISWA!C49="","",SISWA!C49),"")</f>
        <v/>
      </c>
      <c r="C49" s="93" t="str">
        <f>AGM!AH46</f>
        <v/>
      </c>
      <c r="D49" s="94" t="str">
        <f>PP!AH46</f>
        <v/>
      </c>
      <c r="E49" s="94" t="str">
        <f>BIN!AH46</f>
        <v/>
      </c>
      <c r="F49" s="94" t="str">
        <f>MAT!AH46</f>
        <v/>
      </c>
      <c r="G49" s="94" t="str">
        <f>IPAS!AH46</f>
        <v/>
      </c>
      <c r="H49" s="94" t="str">
        <f>SMUSIK!AH46</f>
        <v/>
      </c>
      <c r="I49" s="94" t="str">
        <f>STARI!AH46</f>
        <v/>
      </c>
      <c r="J49" s="94" t="str">
        <f>SRUPA!AH46</f>
        <v/>
      </c>
      <c r="K49" s="94" t="str">
        <f>PJOK!AH46</f>
        <v/>
      </c>
      <c r="L49" s="94" t="str">
        <f>BING!AH46</f>
        <v/>
      </c>
      <c r="M49" s="94" t="str">
        <f>KKA!AH46</f>
        <v/>
      </c>
      <c r="N49" s="93" t="str">
        <f>BJW!AH46</f>
        <v/>
      </c>
      <c r="O49" s="94" t="str">
        <f>Mulok2!AH46</f>
        <v/>
      </c>
      <c r="P49" s="94" t="str">
        <f>Mulok3!AH46</f>
        <v/>
      </c>
      <c r="Q49" s="94" t="str">
        <f>Mulok4!AH46</f>
        <v/>
      </c>
      <c r="R49" s="95" t="str">
        <f>Mulok5!AH46</f>
        <v/>
      </c>
      <c r="S49" s="148" t="str">
        <f>IF('ABS&amp;EKSKUL'!E49="a","Sangat baik",IF('ABS&amp;EKSKUL'!E49="b","Baik",IF('ABS&amp;EKSKUL'!E49="c","Cukup","")))</f>
        <v/>
      </c>
      <c r="T49" s="150" t="str">
        <f>IF('ABS&amp;EKSKUL'!G49="a","Sangat baik",IF('ABS&amp;EKSKUL'!G49="b","Baik",IF('ABS&amp;EKSKUL'!G49="c","Cukup","")))</f>
        <v/>
      </c>
      <c r="U49" s="150" t="str">
        <f>IF('ABS&amp;EKSKUL'!I49="a","Sangat baik",IF('ABS&amp;EKSKUL'!I49="b","Baik",IF('ABS&amp;EKSKUL'!I49="c","Cukup","")))</f>
        <v/>
      </c>
      <c r="V49" s="150" t="str">
        <f>IF('ABS&amp;EKSKUL'!K49="a","Sangat baik",IF('ABS&amp;EKSKUL'!K49="b","Baik",IF('ABS&amp;EKSKUL'!K49="c","Cukup","")))</f>
        <v/>
      </c>
      <c r="W49" s="151" t="str">
        <f>IF('ABS&amp;EKSKUL'!M49="a","Sangat baik",IF('ABS&amp;EKSKUL'!M49="b","Baik",IF('ABS&amp;EKSKUL'!M49="c","Cukup","")))</f>
        <v/>
      </c>
      <c r="X49" s="97" t="str">
        <f t="shared" si="2"/>
        <v/>
      </c>
      <c r="Y49" s="97" t="str">
        <f t="shared" si="1"/>
        <v/>
      </c>
      <c r="Z49" s="241" t="str">
        <f>(IF(X49&lt;KKTP!$L$3,"Pertahankan prestasimu",IF(X49&gt;=KKTP!$K$3,"Tingkatkan Belajarmu","Tingkatkan Prestasimu")))&amp;", tetap semangat, jangan lupa berdoa dan selalu berbakti kepada orang tua."</f>
        <v>Tingkatkan Belajarmu, tetap semangat, jangan lupa berdoa dan selalu berbakti kepada orang tua.</v>
      </c>
      <c r="AA49" s="51"/>
      <c r="AB49" s="43" t="str">
        <f>IF(AA49="Naik",'Sekolah ID'!$K$18,'Sekolah ID'!$F$18)</f>
        <v>1 (satu)</v>
      </c>
    </row>
    <row r="50" spans="1:29" ht="15.75">
      <c r="A50" s="96">
        <v>43</v>
      </c>
      <c r="B50" s="92" t="str">
        <f>IFERROR(IF(SISWA!C50="","",SISWA!C50),"")</f>
        <v/>
      </c>
      <c r="C50" s="93" t="str">
        <f>AGM!AH47</f>
        <v/>
      </c>
      <c r="D50" s="94" t="str">
        <f>PP!AH47</f>
        <v/>
      </c>
      <c r="E50" s="94" t="str">
        <f>BIN!AH47</f>
        <v/>
      </c>
      <c r="F50" s="94" t="str">
        <f>MAT!AH47</f>
        <v/>
      </c>
      <c r="G50" s="94" t="str">
        <f>IPAS!AH47</f>
        <v/>
      </c>
      <c r="H50" s="94" t="str">
        <f>SMUSIK!AH47</f>
        <v/>
      </c>
      <c r="I50" s="94" t="str">
        <f>STARI!AH47</f>
        <v/>
      </c>
      <c r="J50" s="94" t="str">
        <f>SRUPA!AH47</f>
        <v/>
      </c>
      <c r="K50" s="94" t="str">
        <f>PJOK!AH47</f>
        <v/>
      </c>
      <c r="L50" s="94" t="str">
        <f>BING!AH47</f>
        <v/>
      </c>
      <c r="M50" s="94" t="str">
        <f>KKA!AH47</f>
        <v/>
      </c>
      <c r="N50" s="93" t="str">
        <f>BJW!AH47</f>
        <v/>
      </c>
      <c r="O50" s="94" t="str">
        <f>Mulok2!AH47</f>
        <v/>
      </c>
      <c r="P50" s="94" t="str">
        <f>Mulok3!AH47</f>
        <v/>
      </c>
      <c r="Q50" s="94" t="str">
        <f>Mulok4!AH47</f>
        <v/>
      </c>
      <c r="R50" s="95" t="str">
        <f>Mulok5!AH47</f>
        <v/>
      </c>
      <c r="S50" s="148" t="str">
        <f>IF('ABS&amp;EKSKUL'!E50="a","Sangat baik",IF('ABS&amp;EKSKUL'!E50="b","Baik",IF('ABS&amp;EKSKUL'!E50="c","Cukup","")))</f>
        <v/>
      </c>
      <c r="T50" s="150" t="str">
        <f>IF('ABS&amp;EKSKUL'!G50="a","Sangat baik",IF('ABS&amp;EKSKUL'!G50="b","Baik",IF('ABS&amp;EKSKUL'!G50="c","Cukup","")))</f>
        <v/>
      </c>
      <c r="U50" s="150" t="str">
        <f>IF('ABS&amp;EKSKUL'!I50="a","Sangat baik",IF('ABS&amp;EKSKUL'!I50="b","Baik",IF('ABS&amp;EKSKUL'!I50="c","Cukup","")))</f>
        <v/>
      </c>
      <c r="V50" s="150" t="str">
        <f>IF('ABS&amp;EKSKUL'!K50="a","Sangat baik",IF('ABS&amp;EKSKUL'!K50="b","Baik",IF('ABS&amp;EKSKUL'!K50="c","Cukup","")))</f>
        <v/>
      </c>
      <c r="W50" s="151" t="str">
        <f>IF('ABS&amp;EKSKUL'!M50="a","Sangat baik",IF('ABS&amp;EKSKUL'!M50="b","Baik",IF('ABS&amp;EKSKUL'!M50="c","Cukup","")))</f>
        <v/>
      </c>
      <c r="X50" s="97" t="str">
        <f t="shared" si="2"/>
        <v/>
      </c>
      <c r="Y50" s="97" t="str">
        <f t="shared" si="1"/>
        <v/>
      </c>
      <c r="Z50" s="241" t="str">
        <f>(IF(X50&lt;KKTP!$L$3,"Pertahankan prestasimu",IF(X50&gt;=KKTP!$K$3,"Tingkatkan Belajarmu","Tingkatkan Prestasimu")))&amp;", tetap semangat, jangan lupa berdoa dan selalu berbakti kepada orang tua."</f>
        <v>Tingkatkan Belajarmu, tetap semangat, jangan lupa berdoa dan selalu berbakti kepada orang tua.</v>
      </c>
      <c r="AA50" s="51"/>
      <c r="AB50" s="43" t="str">
        <f>IF(AA50="Naik",'Sekolah ID'!$K$18,'Sekolah ID'!$F$18)</f>
        <v>1 (satu)</v>
      </c>
    </row>
    <row r="51" spans="1:29" ht="15.75">
      <c r="A51" s="96">
        <v>44</v>
      </c>
      <c r="B51" s="92" t="str">
        <f>IFERROR(IF(SISWA!C51="","",SISWA!C51),"")</f>
        <v/>
      </c>
      <c r="C51" s="93" t="str">
        <f>AGM!AH48</f>
        <v/>
      </c>
      <c r="D51" s="94" t="str">
        <f>PP!AH48</f>
        <v/>
      </c>
      <c r="E51" s="94" t="str">
        <f>BIN!AH48</f>
        <v/>
      </c>
      <c r="F51" s="94" t="str">
        <f>MAT!AH48</f>
        <v/>
      </c>
      <c r="G51" s="94" t="str">
        <f>IPAS!AH48</f>
        <v/>
      </c>
      <c r="H51" s="94" t="str">
        <f>SMUSIK!AH48</f>
        <v/>
      </c>
      <c r="I51" s="94" t="str">
        <f>STARI!AH48</f>
        <v/>
      </c>
      <c r="J51" s="94" t="str">
        <f>SRUPA!AH48</f>
        <v/>
      </c>
      <c r="K51" s="94" t="str">
        <f>PJOK!AH48</f>
        <v/>
      </c>
      <c r="L51" s="94" t="str">
        <f>BING!AH48</f>
        <v/>
      </c>
      <c r="M51" s="94" t="str">
        <f>KKA!AH48</f>
        <v/>
      </c>
      <c r="N51" s="93" t="str">
        <f>BJW!AH48</f>
        <v/>
      </c>
      <c r="O51" s="94" t="str">
        <f>Mulok2!AH48</f>
        <v/>
      </c>
      <c r="P51" s="94" t="str">
        <f>Mulok3!AH48</f>
        <v/>
      </c>
      <c r="Q51" s="94" t="str">
        <f>Mulok4!AH48</f>
        <v/>
      </c>
      <c r="R51" s="95" t="str">
        <f>Mulok5!AH48</f>
        <v/>
      </c>
      <c r="S51" s="148" t="str">
        <f>IF('ABS&amp;EKSKUL'!E51="a","Sangat baik",IF('ABS&amp;EKSKUL'!E51="b","Baik",IF('ABS&amp;EKSKUL'!E51="c","Cukup","")))</f>
        <v/>
      </c>
      <c r="T51" s="150" t="str">
        <f>IF('ABS&amp;EKSKUL'!G51="a","Sangat baik",IF('ABS&amp;EKSKUL'!G51="b","Baik",IF('ABS&amp;EKSKUL'!G51="c","Cukup","")))</f>
        <v/>
      </c>
      <c r="U51" s="150" t="str">
        <f>IF('ABS&amp;EKSKUL'!I51="a","Sangat baik",IF('ABS&amp;EKSKUL'!I51="b","Baik",IF('ABS&amp;EKSKUL'!I51="c","Cukup","")))</f>
        <v/>
      </c>
      <c r="V51" s="150" t="str">
        <f>IF('ABS&amp;EKSKUL'!K51="a","Sangat baik",IF('ABS&amp;EKSKUL'!K51="b","Baik",IF('ABS&amp;EKSKUL'!K51="c","Cukup","")))</f>
        <v/>
      </c>
      <c r="W51" s="151" t="str">
        <f>IF('ABS&amp;EKSKUL'!M51="a","Sangat baik",IF('ABS&amp;EKSKUL'!M51="b","Baik",IF('ABS&amp;EKSKUL'!M51="c","Cukup","")))</f>
        <v/>
      </c>
      <c r="X51" s="97" t="str">
        <f t="shared" si="2"/>
        <v/>
      </c>
      <c r="Y51" s="97" t="str">
        <f t="shared" si="1"/>
        <v/>
      </c>
      <c r="Z51" s="241" t="str">
        <f>(IF(X51&lt;KKTP!$L$3,"Pertahankan prestasimu",IF(X51&gt;=KKTP!$K$3,"Tingkatkan Belajarmu","Tingkatkan Prestasimu")))&amp;", tetap semangat, jangan lupa berdoa dan selalu berbakti kepada orang tua."</f>
        <v>Tingkatkan Belajarmu, tetap semangat, jangan lupa berdoa dan selalu berbakti kepada orang tua.</v>
      </c>
      <c r="AA51" s="51"/>
      <c r="AB51" s="43" t="str">
        <f>IF(AA51="Naik",'Sekolah ID'!$K$18,'Sekolah ID'!$F$18)</f>
        <v>1 (satu)</v>
      </c>
    </row>
    <row r="52" spans="1:29" ht="15.75">
      <c r="A52" s="96">
        <v>45</v>
      </c>
      <c r="B52" s="92" t="str">
        <f>IFERROR(IF(SISWA!C52="","",SISWA!C52),"")</f>
        <v/>
      </c>
      <c r="C52" s="93" t="str">
        <f>AGM!AH49</f>
        <v/>
      </c>
      <c r="D52" s="94" t="str">
        <f>PP!AH49</f>
        <v/>
      </c>
      <c r="E52" s="94" t="str">
        <f>BIN!AH49</f>
        <v/>
      </c>
      <c r="F52" s="94" t="str">
        <f>MAT!AH49</f>
        <v/>
      </c>
      <c r="G52" s="94" t="str">
        <f>IPAS!AH49</f>
        <v/>
      </c>
      <c r="H52" s="94" t="str">
        <f>SMUSIK!AH49</f>
        <v/>
      </c>
      <c r="I52" s="94" t="str">
        <f>STARI!AH49</f>
        <v/>
      </c>
      <c r="J52" s="94" t="str">
        <f>SRUPA!AH49</f>
        <v/>
      </c>
      <c r="K52" s="94" t="str">
        <f>PJOK!AH49</f>
        <v/>
      </c>
      <c r="L52" s="94" t="str">
        <f>BING!AH49</f>
        <v/>
      </c>
      <c r="M52" s="94" t="str">
        <f>KKA!AH49</f>
        <v/>
      </c>
      <c r="N52" s="93" t="str">
        <f>BJW!AH49</f>
        <v/>
      </c>
      <c r="O52" s="94" t="str">
        <f>Mulok2!AH49</f>
        <v/>
      </c>
      <c r="P52" s="94" t="str">
        <f>Mulok3!AH49</f>
        <v/>
      </c>
      <c r="Q52" s="94" t="str">
        <f>Mulok4!AH49</f>
        <v/>
      </c>
      <c r="R52" s="95" t="str">
        <f>Mulok5!AH49</f>
        <v/>
      </c>
      <c r="S52" s="148" t="str">
        <f>IF('ABS&amp;EKSKUL'!E52="a","Sangat baik",IF('ABS&amp;EKSKUL'!E52="b","Baik",IF('ABS&amp;EKSKUL'!E52="c","Cukup","")))</f>
        <v/>
      </c>
      <c r="T52" s="150" t="str">
        <f>IF('ABS&amp;EKSKUL'!G52="a","Sangat baik",IF('ABS&amp;EKSKUL'!G52="b","Baik",IF('ABS&amp;EKSKUL'!G52="c","Cukup","")))</f>
        <v/>
      </c>
      <c r="U52" s="150" t="str">
        <f>IF('ABS&amp;EKSKUL'!I52="a","Sangat baik",IF('ABS&amp;EKSKUL'!I52="b","Baik",IF('ABS&amp;EKSKUL'!I52="c","Cukup","")))</f>
        <v/>
      </c>
      <c r="V52" s="150" t="str">
        <f>IF('ABS&amp;EKSKUL'!K52="a","Sangat baik",IF('ABS&amp;EKSKUL'!K52="b","Baik",IF('ABS&amp;EKSKUL'!K52="c","Cukup","")))</f>
        <v/>
      </c>
      <c r="W52" s="151" t="str">
        <f>IF('ABS&amp;EKSKUL'!M52="a","Sangat baik",IF('ABS&amp;EKSKUL'!M52="b","Baik",IF('ABS&amp;EKSKUL'!M52="c","Cukup","")))</f>
        <v/>
      </c>
      <c r="X52" s="97" t="str">
        <f t="shared" si="2"/>
        <v/>
      </c>
      <c r="Y52" s="97" t="str">
        <f t="shared" si="1"/>
        <v/>
      </c>
      <c r="Z52" s="241" t="str">
        <f>(IF(X52&lt;KKTP!$L$3,"Pertahankan prestasimu",IF(X52&gt;=KKTP!$K$3,"Tingkatkan Belajarmu","Tingkatkan Prestasimu")))&amp;", tetap semangat, jangan lupa berdoa dan selalu berbakti kepada orang tua."</f>
        <v>Tingkatkan Belajarmu, tetap semangat, jangan lupa berdoa dan selalu berbakti kepada orang tua.</v>
      </c>
      <c r="AA52" s="51"/>
      <c r="AB52" s="43" t="str">
        <f>IF(AA52="Naik",'Sekolah ID'!$K$18,'Sekolah ID'!$F$18)</f>
        <v>1 (satu)</v>
      </c>
    </row>
    <row r="53" spans="1:29" ht="15.75">
      <c r="A53" s="96">
        <v>46</v>
      </c>
      <c r="B53" s="92" t="str">
        <f>IFERROR(IF(SISWA!C53="","",SISWA!C53),"")</f>
        <v/>
      </c>
      <c r="C53" s="93" t="str">
        <f>AGM!AH50</f>
        <v/>
      </c>
      <c r="D53" s="94" t="str">
        <f>PP!AH50</f>
        <v/>
      </c>
      <c r="E53" s="94" t="str">
        <f>BIN!AH50</f>
        <v/>
      </c>
      <c r="F53" s="94" t="str">
        <f>MAT!AH50</f>
        <v/>
      </c>
      <c r="G53" s="94" t="str">
        <f>IPAS!AH50</f>
        <v/>
      </c>
      <c r="H53" s="94" t="str">
        <f>SMUSIK!AH50</f>
        <v/>
      </c>
      <c r="I53" s="94" t="str">
        <f>STARI!AH50</f>
        <v/>
      </c>
      <c r="J53" s="94" t="str">
        <f>SRUPA!AH50</f>
        <v/>
      </c>
      <c r="K53" s="94" t="str">
        <f>PJOK!AH50</f>
        <v/>
      </c>
      <c r="L53" s="94" t="str">
        <f>BING!AH50</f>
        <v/>
      </c>
      <c r="M53" s="94" t="str">
        <f>KKA!AH50</f>
        <v/>
      </c>
      <c r="N53" s="93" t="str">
        <f>BJW!AH50</f>
        <v/>
      </c>
      <c r="O53" s="94" t="str">
        <f>Mulok2!AH50</f>
        <v/>
      </c>
      <c r="P53" s="94" t="str">
        <f>Mulok3!AH50</f>
        <v/>
      </c>
      <c r="Q53" s="94" t="str">
        <f>Mulok4!AH50</f>
        <v/>
      </c>
      <c r="R53" s="95" t="str">
        <f>Mulok5!AH50</f>
        <v/>
      </c>
      <c r="S53" s="148" t="str">
        <f>IF('ABS&amp;EKSKUL'!E53="a","Sangat baik",IF('ABS&amp;EKSKUL'!E53="b","Baik",IF('ABS&amp;EKSKUL'!E53="c","Cukup","")))</f>
        <v/>
      </c>
      <c r="T53" s="150" t="str">
        <f>IF('ABS&amp;EKSKUL'!G53="a","Sangat baik",IF('ABS&amp;EKSKUL'!G53="b","Baik",IF('ABS&amp;EKSKUL'!G53="c","Cukup","")))</f>
        <v/>
      </c>
      <c r="U53" s="150" t="str">
        <f>IF('ABS&amp;EKSKUL'!I53="a","Sangat baik",IF('ABS&amp;EKSKUL'!I53="b","Baik",IF('ABS&amp;EKSKUL'!I53="c","Cukup","")))</f>
        <v/>
      </c>
      <c r="V53" s="150" t="str">
        <f>IF('ABS&amp;EKSKUL'!K53="a","Sangat baik",IF('ABS&amp;EKSKUL'!K53="b","Baik",IF('ABS&amp;EKSKUL'!K53="c","Cukup","")))</f>
        <v/>
      </c>
      <c r="W53" s="151" t="str">
        <f>IF('ABS&amp;EKSKUL'!M53="a","Sangat baik",IF('ABS&amp;EKSKUL'!M53="b","Baik",IF('ABS&amp;EKSKUL'!M53="c","Cukup","")))</f>
        <v/>
      </c>
      <c r="X53" s="97" t="str">
        <f t="shared" si="2"/>
        <v/>
      </c>
      <c r="Y53" s="97" t="str">
        <f t="shared" si="1"/>
        <v/>
      </c>
      <c r="Z53" s="241" t="str">
        <f>(IF(X53&lt;KKTP!$L$3,"Pertahankan prestasimu",IF(X53&gt;=KKTP!$K$3,"Tingkatkan Belajarmu","Tingkatkan Prestasimu")))&amp;", tetap semangat, jangan lupa berdoa dan selalu berbakti kepada orang tua."</f>
        <v>Tingkatkan Belajarmu, tetap semangat, jangan lupa berdoa dan selalu berbakti kepada orang tua.</v>
      </c>
      <c r="AA53" s="51"/>
      <c r="AB53" s="43" t="str">
        <f>IF(AA53="Naik",'Sekolah ID'!$K$18,'Sekolah ID'!$F$18)</f>
        <v>1 (satu)</v>
      </c>
    </row>
    <row r="54" spans="1:29" ht="15.75">
      <c r="A54" s="96">
        <v>47</v>
      </c>
      <c r="B54" s="92" t="str">
        <f>IFERROR(IF(SISWA!C54="","",SISWA!C54),"")</f>
        <v/>
      </c>
      <c r="C54" s="93" t="str">
        <f>AGM!AH51</f>
        <v/>
      </c>
      <c r="D54" s="94" t="str">
        <f>PP!AH51</f>
        <v/>
      </c>
      <c r="E54" s="94" t="str">
        <f>BIN!AH51</f>
        <v/>
      </c>
      <c r="F54" s="94" t="str">
        <f>MAT!AH51</f>
        <v/>
      </c>
      <c r="G54" s="94" t="str">
        <f>IPAS!AH51</f>
        <v/>
      </c>
      <c r="H54" s="94" t="str">
        <f>SMUSIK!AH51</f>
        <v/>
      </c>
      <c r="I54" s="94" t="str">
        <f>STARI!AH51</f>
        <v/>
      </c>
      <c r="J54" s="94" t="str">
        <f>SRUPA!AH51</f>
        <v/>
      </c>
      <c r="K54" s="94" t="str">
        <f>PJOK!AH51</f>
        <v/>
      </c>
      <c r="L54" s="94" t="str">
        <f>BING!AH51</f>
        <v/>
      </c>
      <c r="M54" s="94" t="str">
        <f>KKA!AH51</f>
        <v/>
      </c>
      <c r="N54" s="93" t="str">
        <f>BJW!AH51</f>
        <v/>
      </c>
      <c r="O54" s="94" t="str">
        <f>Mulok2!AH51</f>
        <v/>
      </c>
      <c r="P54" s="94" t="str">
        <f>Mulok3!AH51</f>
        <v/>
      </c>
      <c r="Q54" s="94" t="str">
        <f>Mulok4!AH51</f>
        <v/>
      </c>
      <c r="R54" s="95" t="str">
        <f>Mulok5!AH51</f>
        <v/>
      </c>
      <c r="S54" s="148" t="str">
        <f>IF('ABS&amp;EKSKUL'!E54="a","Sangat baik",IF('ABS&amp;EKSKUL'!E54="b","Baik",IF('ABS&amp;EKSKUL'!E54="c","Cukup","")))</f>
        <v/>
      </c>
      <c r="T54" s="150" t="str">
        <f>IF('ABS&amp;EKSKUL'!G54="a","Sangat baik",IF('ABS&amp;EKSKUL'!G54="b","Baik",IF('ABS&amp;EKSKUL'!G54="c","Cukup","")))</f>
        <v/>
      </c>
      <c r="U54" s="150" t="str">
        <f>IF('ABS&amp;EKSKUL'!I54="a","Sangat baik",IF('ABS&amp;EKSKUL'!I54="b","Baik",IF('ABS&amp;EKSKUL'!I54="c","Cukup","")))</f>
        <v/>
      </c>
      <c r="V54" s="150" t="str">
        <f>IF('ABS&amp;EKSKUL'!K54="a","Sangat baik",IF('ABS&amp;EKSKUL'!K54="b","Baik",IF('ABS&amp;EKSKUL'!K54="c","Cukup","")))</f>
        <v/>
      </c>
      <c r="W54" s="151" t="str">
        <f>IF('ABS&amp;EKSKUL'!M54="a","Sangat baik",IF('ABS&amp;EKSKUL'!M54="b","Baik",IF('ABS&amp;EKSKUL'!M54="c","Cukup","")))</f>
        <v/>
      </c>
      <c r="X54" s="97" t="str">
        <f t="shared" si="2"/>
        <v/>
      </c>
      <c r="Y54" s="97" t="str">
        <f t="shared" si="1"/>
        <v/>
      </c>
      <c r="Z54" s="241" t="str">
        <f>(IF(X54&lt;KKTP!$L$3,"Pertahankan prestasimu",IF(X54&gt;=KKTP!$K$3,"Tingkatkan Belajarmu","Tingkatkan Prestasimu")))&amp;", tetap semangat, jangan lupa berdoa dan selalu berbakti kepada orang tua."</f>
        <v>Tingkatkan Belajarmu, tetap semangat, jangan lupa berdoa dan selalu berbakti kepada orang tua.</v>
      </c>
      <c r="AA54" s="51"/>
      <c r="AB54" s="43" t="str">
        <f>IF(AA54="Naik",'Sekolah ID'!$K$18,'Sekolah ID'!$F$18)</f>
        <v>1 (satu)</v>
      </c>
    </row>
    <row r="55" spans="1:29" ht="15.75">
      <c r="A55" s="96">
        <v>48</v>
      </c>
      <c r="B55" s="92" t="str">
        <f>IFERROR(IF(SISWA!C55="","",SISWA!C55),"")</f>
        <v/>
      </c>
      <c r="C55" s="93" t="str">
        <f>AGM!AH52</f>
        <v/>
      </c>
      <c r="D55" s="94" t="str">
        <f>PP!AH52</f>
        <v/>
      </c>
      <c r="E55" s="94" t="str">
        <f>BIN!AH52</f>
        <v/>
      </c>
      <c r="F55" s="94" t="str">
        <f>MAT!AH52</f>
        <v/>
      </c>
      <c r="G55" s="94" t="str">
        <f>IPAS!AH52</f>
        <v/>
      </c>
      <c r="H55" s="94" t="str">
        <f>SMUSIK!AH52</f>
        <v/>
      </c>
      <c r="I55" s="94" t="str">
        <f>STARI!AH52</f>
        <v/>
      </c>
      <c r="J55" s="94" t="str">
        <f>SRUPA!AH52</f>
        <v/>
      </c>
      <c r="K55" s="94" t="str">
        <f>PJOK!AH52</f>
        <v/>
      </c>
      <c r="L55" s="94" t="str">
        <f>BING!AH52</f>
        <v/>
      </c>
      <c r="M55" s="94" t="str">
        <f>KKA!AH52</f>
        <v/>
      </c>
      <c r="N55" s="93" t="str">
        <f>BJW!AH52</f>
        <v/>
      </c>
      <c r="O55" s="94" t="str">
        <f>Mulok2!AH52</f>
        <v/>
      </c>
      <c r="P55" s="94" t="str">
        <f>Mulok3!AH52</f>
        <v/>
      </c>
      <c r="Q55" s="94" t="str">
        <f>Mulok4!AH52</f>
        <v/>
      </c>
      <c r="R55" s="95" t="str">
        <f>Mulok5!AH52</f>
        <v/>
      </c>
      <c r="S55" s="148" t="str">
        <f>IF('ABS&amp;EKSKUL'!E55="a","Sangat baik",IF('ABS&amp;EKSKUL'!E55="b","Baik",IF('ABS&amp;EKSKUL'!E55="c","Cukup","")))</f>
        <v/>
      </c>
      <c r="T55" s="150" t="str">
        <f>IF('ABS&amp;EKSKUL'!G55="a","Sangat baik",IF('ABS&amp;EKSKUL'!G55="b","Baik",IF('ABS&amp;EKSKUL'!G55="c","Cukup","")))</f>
        <v/>
      </c>
      <c r="U55" s="150" t="str">
        <f>IF('ABS&amp;EKSKUL'!I55="a","Sangat baik",IF('ABS&amp;EKSKUL'!I55="b","Baik",IF('ABS&amp;EKSKUL'!I55="c","Cukup","")))</f>
        <v/>
      </c>
      <c r="V55" s="150" t="str">
        <f>IF('ABS&amp;EKSKUL'!K55="a","Sangat baik",IF('ABS&amp;EKSKUL'!K55="b","Baik",IF('ABS&amp;EKSKUL'!K55="c","Cukup","")))</f>
        <v/>
      </c>
      <c r="W55" s="151" t="str">
        <f>IF('ABS&amp;EKSKUL'!M55="a","Sangat baik",IF('ABS&amp;EKSKUL'!M55="b","Baik",IF('ABS&amp;EKSKUL'!M55="c","Cukup","")))</f>
        <v/>
      </c>
      <c r="X55" s="97" t="str">
        <f t="shared" si="2"/>
        <v/>
      </c>
      <c r="Y55" s="97" t="str">
        <f t="shared" si="1"/>
        <v/>
      </c>
      <c r="Z55" s="241" t="str">
        <f>(IF(X55&lt;KKTP!$L$3,"Pertahankan prestasimu",IF(X55&gt;=KKTP!$K$3,"Tingkatkan Belajarmu","Tingkatkan Prestasimu")))&amp;", tetap semangat, jangan lupa berdoa dan selalu berbakti kepada orang tua."</f>
        <v>Tingkatkan Belajarmu, tetap semangat, jangan lupa berdoa dan selalu berbakti kepada orang tua.</v>
      </c>
      <c r="AA55" s="51"/>
      <c r="AB55" s="43" t="str">
        <f>IF(AA55="Naik",'Sekolah ID'!$K$18,'Sekolah ID'!$F$18)</f>
        <v>1 (satu)</v>
      </c>
    </row>
    <row r="56" spans="1:29" ht="15.75">
      <c r="A56" s="96">
        <v>49</v>
      </c>
      <c r="B56" s="92" t="str">
        <f>IFERROR(IF(SISWA!C56="","",SISWA!C56),"")</f>
        <v/>
      </c>
      <c r="C56" s="93" t="str">
        <f>AGM!AH53</f>
        <v/>
      </c>
      <c r="D56" s="94" t="str">
        <f>PP!AH53</f>
        <v/>
      </c>
      <c r="E56" s="94" t="str">
        <f>BIN!AH53</f>
        <v/>
      </c>
      <c r="F56" s="94" t="str">
        <f>MAT!AH53</f>
        <v/>
      </c>
      <c r="G56" s="94" t="str">
        <f>IPAS!AH53</f>
        <v/>
      </c>
      <c r="H56" s="94" t="str">
        <f>SMUSIK!AH53</f>
        <v/>
      </c>
      <c r="I56" s="94" t="str">
        <f>STARI!AH53</f>
        <v/>
      </c>
      <c r="J56" s="94" t="str">
        <f>SRUPA!AH53</f>
        <v/>
      </c>
      <c r="K56" s="94" t="str">
        <f>PJOK!AH53</f>
        <v/>
      </c>
      <c r="L56" s="94" t="str">
        <f>BING!AH53</f>
        <v/>
      </c>
      <c r="M56" s="94" t="str">
        <f>KKA!AH53</f>
        <v/>
      </c>
      <c r="N56" s="93" t="str">
        <f>BJW!AH53</f>
        <v/>
      </c>
      <c r="O56" s="94" t="str">
        <f>Mulok2!AH53</f>
        <v/>
      </c>
      <c r="P56" s="94" t="str">
        <f>Mulok3!AH53</f>
        <v/>
      </c>
      <c r="Q56" s="94" t="str">
        <f>Mulok4!AH53</f>
        <v/>
      </c>
      <c r="R56" s="95" t="str">
        <f>Mulok5!AH53</f>
        <v/>
      </c>
      <c r="S56" s="148" t="str">
        <f>IF('ABS&amp;EKSKUL'!E56="a","Sangat baik",IF('ABS&amp;EKSKUL'!E56="b","Baik",IF('ABS&amp;EKSKUL'!E56="c","Cukup","")))</f>
        <v/>
      </c>
      <c r="T56" s="150" t="str">
        <f>IF('ABS&amp;EKSKUL'!G56="a","Sangat baik",IF('ABS&amp;EKSKUL'!G56="b","Baik",IF('ABS&amp;EKSKUL'!G56="c","Cukup","")))</f>
        <v/>
      </c>
      <c r="U56" s="150" t="str">
        <f>IF('ABS&amp;EKSKUL'!I56="a","Sangat baik",IF('ABS&amp;EKSKUL'!I56="b","Baik",IF('ABS&amp;EKSKUL'!I56="c","Cukup","")))</f>
        <v/>
      </c>
      <c r="V56" s="150" t="str">
        <f>IF('ABS&amp;EKSKUL'!K56="a","Sangat baik",IF('ABS&amp;EKSKUL'!K56="b","Baik",IF('ABS&amp;EKSKUL'!K56="c","Cukup","")))</f>
        <v/>
      </c>
      <c r="W56" s="151" t="str">
        <f>IF('ABS&amp;EKSKUL'!M56="a","Sangat baik",IF('ABS&amp;EKSKUL'!M56="b","Baik",IF('ABS&amp;EKSKUL'!M56="c","Cukup","")))</f>
        <v/>
      </c>
      <c r="X56" s="97" t="str">
        <f t="shared" si="2"/>
        <v/>
      </c>
      <c r="Y56" s="97" t="str">
        <f t="shared" si="1"/>
        <v/>
      </c>
      <c r="Z56" s="241" t="str">
        <f>(IF(X56&lt;KKTP!$L$3,"Pertahankan prestasimu",IF(X56&gt;=KKTP!$K$3,"Tingkatkan Belajarmu","Tingkatkan Prestasimu")))&amp;", tetap semangat, jangan lupa berdoa dan selalu berbakti kepada orang tua."</f>
        <v>Tingkatkan Belajarmu, tetap semangat, jangan lupa berdoa dan selalu berbakti kepada orang tua.</v>
      </c>
      <c r="AA56" s="51"/>
      <c r="AB56" s="43" t="str">
        <f>IF(AA56="Naik",'Sekolah ID'!$K$18,'Sekolah ID'!$F$18)</f>
        <v>1 (satu)</v>
      </c>
    </row>
    <row r="57" spans="1:29" ht="16.5" thickBot="1">
      <c r="A57" s="96">
        <v>50</v>
      </c>
      <c r="B57" s="92" t="str">
        <f>IFERROR(IF(SISWA!C57="","",SISWA!C57),"")</f>
        <v/>
      </c>
      <c r="C57" s="93" t="str">
        <f>AGM!AH54</f>
        <v/>
      </c>
      <c r="D57" s="94" t="str">
        <f>PP!AH54</f>
        <v/>
      </c>
      <c r="E57" s="94" t="str">
        <f>BIN!AH54</f>
        <v/>
      </c>
      <c r="F57" s="94" t="str">
        <f>MAT!AH54</f>
        <v/>
      </c>
      <c r="G57" s="94" t="str">
        <f>IPAS!AH54</f>
        <v/>
      </c>
      <c r="H57" s="94" t="str">
        <f>SMUSIK!AH54</f>
        <v/>
      </c>
      <c r="I57" s="94" t="str">
        <f>STARI!AH54</f>
        <v/>
      </c>
      <c r="J57" s="94" t="str">
        <f>SRUPA!AH54</f>
        <v/>
      </c>
      <c r="K57" s="94" t="str">
        <f>PJOK!AH54</f>
        <v/>
      </c>
      <c r="L57" s="94" t="str">
        <f>BING!AH54</f>
        <v/>
      </c>
      <c r="M57" s="94" t="str">
        <f>KKA!AH54</f>
        <v/>
      </c>
      <c r="N57" s="93" t="str">
        <f>BJW!AH54</f>
        <v/>
      </c>
      <c r="O57" s="94" t="str">
        <f>Mulok2!AH54</f>
        <v/>
      </c>
      <c r="P57" s="94" t="str">
        <f>Mulok3!AH54</f>
        <v/>
      </c>
      <c r="Q57" s="94" t="str">
        <f>Mulok4!AH54</f>
        <v/>
      </c>
      <c r="R57" s="95" t="str">
        <f>Mulok5!AH54</f>
        <v/>
      </c>
      <c r="S57" s="149" t="str">
        <f>IF('ABS&amp;EKSKUL'!E57="a","Sangat baik",IF('ABS&amp;EKSKUL'!E57="b","Baik",IF('ABS&amp;EKSKUL'!E57="c","Cukup","")))</f>
        <v/>
      </c>
      <c r="T57" s="152" t="str">
        <f>IF('ABS&amp;EKSKUL'!G57="a","Sangat baik",IF('ABS&amp;EKSKUL'!G57="b","Baik",IF('ABS&amp;EKSKUL'!G57="c","Cukup","")))</f>
        <v/>
      </c>
      <c r="U57" s="152" t="str">
        <f>IF('ABS&amp;EKSKUL'!I57="a","Sangat baik",IF('ABS&amp;EKSKUL'!I57="b","Baik",IF('ABS&amp;EKSKUL'!I57="c","Cukup","")))</f>
        <v/>
      </c>
      <c r="V57" s="152" t="str">
        <f>IF('ABS&amp;EKSKUL'!K57="a","Sangat baik",IF('ABS&amp;EKSKUL'!K57="b","Baik",IF('ABS&amp;EKSKUL'!K57="c","Cukup","")))</f>
        <v/>
      </c>
      <c r="W57" s="153" t="str">
        <f>IF('ABS&amp;EKSKUL'!M57="a","Sangat baik",IF('ABS&amp;EKSKUL'!M57="b","Baik",IF('ABS&amp;EKSKUL'!M57="c","Cukup","")))</f>
        <v/>
      </c>
      <c r="X57" s="97" t="str">
        <f t="shared" si="2"/>
        <v/>
      </c>
      <c r="Y57" s="98" t="str">
        <f t="shared" si="1"/>
        <v/>
      </c>
      <c r="Z57" s="241" t="str">
        <f>(IF(X57&lt;KKTP!$L$3,"Pertahankan prestasimu",IF(X57&gt;=KKTP!$K$3,"Tingkatkan Belajarmu","Tingkatkan Prestasimu")))&amp;", tetap semangat, jangan lupa berdoa dan selalu berbakti kepada orang tua."</f>
        <v>Tingkatkan Belajarmu, tetap semangat, jangan lupa berdoa dan selalu berbakti kepada orang tua.</v>
      </c>
      <c r="AA57" s="51"/>
      <c r="AB57" s="43" t="str">
        <f>IF(AA57="Naik",'Sekolah ID'!$K$18,'Sekolah ID'!$F$18)</f>
        <v>1 (satu)</v>
      </c>
      <c r="AC57" s="99"/>
    </row>
    <row r="58" spans="1:29" ht="15.75" thickBot="1">
      <c r="A58" s="578" t="s">
        <v>58</v>
      </c>
      <c r="B58" s="579"/>
      <c r="C58" s="100">
        <f>IFERROR(AVERAGE(C8:C57),0)</f>
        <v>0</v>
      </c>
      <c r="D58" s="101">
        <f t="shared" ref="D58:W58" si="3">IFERROR(AVERAGE(D8:D57),0)</f>
        <v>74.95</v>
      </c>
      <c r="E58" s="101">
        <f t="shared" si="3"/>
        <v>73.45</v>
      </c>
      <c r="F58" s="101">
        <f t="shared" si="3"/>
        <v>68.542857142857144</v>
      </c>
      <c r="G58" s="101">
        <f t="shared" si="3"/>
        <v>0</v>
      </c>
      <c r="H58" s="101">
        <f t="shared" si="3"/>
        <v>0</v>
      </c>
      <c r="I58" s="101">
        <f t="shared" si="3"/>
        <v>0</v>
      </c>
      <c r="J58" s="101">
        <f t="shared" si="3"/>
        <v>65.257142857142853</v>
      </c>
      <c r="K58" s="101">
        <f t="shared" si="3"/>
        <v>0</v>
      </c>
      <c r="L58" s="101">
        <f t="shared" si="3"/>
        <v>0</v>
      </c>
      <c r="M58" s="101">
        <f t="shared" si="3"/>
        <v>0</v>
      </c>
      <c r="N58" s="100">
        <f t="shared" si="3"/>
        <v>69.625714285714281</v>
      </c>
      <c r="O58" s="101">
        <f t="shared" si="3"/>
        <v>0</v>
      </c>
      <c r="P58" s="101">
        <f t="shared" si="3"/>
        <v>0</v>
      </c>
      <c r="Q58" s="101">
        <f t="shared" si="3"/>
        <v>0</v>
      </c>
      <c r="R58" s="102">
        <f t="shared" si="3"/>
        <v>0</v>
      </c>
      <c r="S58" s="102">
        <f t="shared" si="3"/>
        <v>0</v>
      </c>
      <c r="T58" s="102">
        <f t="shared" si="3"/>
        <v>0</v>
      </c>
      <c r="U58" s="102">
        <f t="shared" si="3"/>
        <v>0</v>
      </c>
      <c r="V58" s="102">
        <f t="shared" si="3"/>
        <v>0</v>
      </c>
      <c r="W58" s="102">
        <f t="shared" si="3"/>
        <v>0</v>
      </c>
      <c r="X58" s="102"/>
      <c r="Y58" s="103"/>
      <c r="Z58" s="241" t="str">
        <f>(IF(X58&lt;KKTP!$L$3,"Pertahankan prestasimu",IF(X58&gt;=KKTP!$K$3,"Tingkatkan Belajarmu","Tingkatkan Prestasimu")))&amp;", tetap semangat, jangan lupa berdoa dan selalu berbakti kepada orang tua."</f>
        <v>Pertahankan prestasimu, tetap semangat, jangan lupa berdoa dan selalu berbakti kepada orang tua.</v>
      </c>
      <c r="AA58" s="51"/>
      <c r="AB58" s="43" t="str">
        <f>IF(AA58="Naik",'Sekolah ID'!$K$18,'Sekolah ID'!$F$18)</f>
        <v>1 (satu)</v>
      </c>
    </row>
    <row r="59" spans="1:29" ht="15">
      <c r="A59" s="104"/>
      <c r="B59" s="104"/>
      <c r="C59" s="105"/>
      <c r="D59" s="105"/>
      <c r="E59" s="105"/>
      <c r="F59" s="105"/>
      <c r="G59" s="105"/>
      <c r="H59" s="105"/>
      <c r="I59" s="105"/>
      <c r="J59" s="105"/>
      <c r="K59" s="105"/>
      <c r="L59" s="105"/>
      <c r="M59" s="105"/>
      <c r="N59" s="105"/>
      <c r="O59" s="105"/>
      <c r="P59" s="105"/>
      <c r="Q59" s="105"/>
      <c r="R59" s="105"/>
      <c r="S59" s="105"/>
      <c r="T59" s="105"/>
      <c r="U59" s="105"/>
      <c r="V59" s="105"/>
      <c r="W59" s="105"/>
      <c r="X59" s="105"/>
      <c r="Y59" s="105"/>
      <c r="Z59" s="105"/>
    </row>
    <row r="60" spans="1:29" ht="15">
      <c r="A60" s="104"/>
      <c r="B60" s="104"/>
      <c r="C60" s="105"/>
      <c r="D60" s="105" t="s">
        <v>87</v>
      </c>
      <c r="E60" s="105"/>
      <c r="F60" s="105"/>
      <c r="G60" s="105"/>
      <c r="H60" s="105"/>
      <c r="I60" s="105"/>
      <c r="J60" s="105"/>
      <c r="K60" s="105"/>
      <c r="L60" s="105"/>
      <c r="M60" s="105"/>
      <c r="N60" s="105"/>
      <c r="O60" s="105"/>
      <c r="P60" s="105"/>
      <c r="Q60" s="105"/>
      <c r="R60" s="105"/>
      <c r="S60" s="105"/>
      <c r="T60" s="105"/>
      <c r="U60" s="105"/>
      <c r="V60" s="105"/>
      <c r="W60" s="105"/>
      <c r="X60" s="105"/>
      <c r="Y60" s="105"/>
      <c r="Z60" s="105"/>
    </row>
    <row r="61" spans="1:29" ht="15">
      <c r="A61" s="104"/>
      <c r="B61" s="104"/>
      <c r="C61" s="105"/>
      <c r="D61" s="105" t="s">
        <v>88</v>
      </c>
      <c r="E61" s="105"/>
      <c r="F61" s="105"/>
      <c r="G61" s="105"/>
      <c r="H61" s="105"/>
      <c r="I61" s="105"/>
      <c r="J61" s="105"/>
      <c r="K61" s="105"/>
      <c r="L61" s="105"/>
      <c r="M61" s="105"/>
      <c r="N61" s="105"/>
      <c r="O61" s="105"/>
      <c r="P61" s="105"/>
      <c r="Q61" s="105"/>
      <c r="R61" s="105"/>
      <c r="S61" s="105"/>
      <c r="T61" s="105"/>
      <c r="U61" s="105"/>
      <c r="V61" s="105" t="s">
        <v>89</v>
      </c>
      <c r="W61" s="105"/>
      <c r="X61" s="105"/>
      <c r="Y61" s="105"/>
      <c r="Z61" s="105"/>
    </row>
    <row r="62" spans="1:29" ht="15">
      <c r="A62" s="104"/>
      <c r="B62" s="104"/>
      <c r="C62" s="105"/>
      <c r="D62" s="105"/>
      <c r="E62" s="105"/>
      <c r="F62" s="105"/>
      <c r="G62" s="105"/>
      <c r="H62" s="105"/>
      <c r="I62" s="105"/>
      <c r="J62" s="105"/>
      <c r="K62" s="105"/>
      <c r="L62" s="105"/>
      <c r="M62" s="105"/>
      <c r="N62" s="105"/>
      <c r="O62" s="105"/>
      <c r="P62" s="105"/>
      <c r="Q62" s="105"/>
      <c r="R62" s="105"/>
      <c r="S62" s="105"/>
      <c r="T62" s="105"/>
      <c r="U62" s="105"/>
      <c r="V62" s="105"/>
      <c r="W62" s="105"/>
      <c r="X62" s="105"/>
      <c r="Y62" s="105"/>
      <c r="Z62" s="105"/>
    </row>
    <row r="63" spans="1:29" ht="15">
      <c r="A63" s="104"/>
      <c r="B63" s="104"/>
      <c r="C63" s="105"/>
      <c r="D63" s="105"/>
      <c r="E63" s="105"/>
      <c r="F63" s="105"/>
      <c r="G63" s="105"/>
      <c r="H63" s="105"/>
      <c r="I63" s="105"/>
      <c r="J63" s="105"/>
      <c r="K63" s="105"/>
      <c r="L63" s="105"/>
      <c r="M63" s="105"/>
      <c r="N63" s="105"/>
      <c r="O63" s="105"/>
      <c r="P63" s="105"/>
      <c r="Q63" s="105"/>
      <c r="R63" s="105"/>
      <c r="S63" s="105"/>
      <c r="T63" s="105"/>
      <c r="U63" s="105"/>
      <c r="V63" s="105"/>
      <c r="W63" s="105"/>
      <c r="X63" s="105"/>
      <c r="Y63" s="105"/>
      <c r="Z63" s="105"/>
    </row>
    <row r="64" spans="1:29" ht="15">
      <c r="A64" s="104"/>
      <c r="B64" s="104"/>
      <c r="C64" s="105"/>
      <c r="D64" s="105"/>
      <c r="E64" s="105"/>
      <c r="F64" s="105"/>
      <c r="G64" s="105"/>
      <c r="H64" s="105"/>
      <c r="I64" s="105"/>
      <c r="J64" s="105"/>
      <c r="K64" s="105"/>
      <c r="L64" s="105"/>
      <c r="M64" s="105"/>
      <c r="N64" s="105"/>
      <c r="O64" s="105"/>
      <c r="P64" s="105"/>
      <c r="Q64" s="105"/>
      <c r="R64" s="105"/>
      <c r="S64" s="105"/>
      <c r="T64" s="105"/>
      <c r="U64" s="105"/>
      <c r="V64" s="105"/>
      <c r="W64" s="105"/>
      <c r="X64" s="105"/>
      <c r="Y64" s="105"/>
      <c r="Z64" s="105"/>
    </row>
    <row r="65" spans="1:26" ht="15">
      <c r="A65" s="104"/>
      <c r="B65" s="104"/>
      <c r="C65" s="105"/>
      <c r="D65" s="105" t="str">
        <f>'Sekolah ID'!F15</f>
        <v>Suyati, S.Pd</v>
      </c>
      <c r="E65" s="105"/>
      <c r="F65" s="105"/>
      <c r="G65" s="105"/>
      <c r="H65" s="105"/>
      <c r="I65" s="105"/>
      <c r="J65" s="105"/>
      <c r="K65" s="105"/>
      <c r="L65" s="105"/>
      <c r="M65" s="105"/>
      <c r="N65" s="105"/>
      <c r="O65" s="105"/>
      <c r="P65" s="105"/>
      <c r="Q65" s="105"/>
      <c r="R65" s="105"/>
      <c r="S65" s="105"/>
      <c r="T65" s="105"/>
      <c r="U65" s="105"/>
      <c r="V65" s="105" t="str">
        <f>'Sekolah ID'!F23</f>
        <v>Manis Ari Wahyuni,S.Pd</v>
      </c>
      <c r="W65" s="105"/>
      <c r="X65" s="105"/>
      <c r="Y65" s="105"/>
      <c r="Z65" s="105"/>
    </row>
    <row r="66" spans="1:26" ht="15">
      <c r="A66" s="104"/>
      <c r="B66" s="104"/>
      <c r="C66" s="105"/>
      <c r="D66" s="105" t="str">
        <f>"NIP. "&amp;'Sekolah ID'!F16</f>
        <v>NIP. 198405052019032012</v>
      </c>
      <c r="E66" s="105"/>
      <c r="F66" s="105"/>
      <c r="G66" s="105"/>
      <c r="H66" s="105"/>
      <c r="I66" s="105"/>
      <c r="J66" s="105"/>
      <c r="K66" s="105"/>
      <c r="L66" s="105"/>
      <c r="M66" s="105"/>
      <c r="N66" s="105"/>
      <c r="O66" s="105"/>
      <c r="P66" s="105"/>
      <c r="Q66" s="105"/>
      <c r="R66" s="105"/>
      <c r="S66" s="105"/>
      <c r="T66" s="105"/>
      <c r="U66" s="105"/>
      <c r="V66" s="105" t="str">
        <f>"NIP. "&amp;'Sekolah ID'!F24</f>
        <v>NIP. 197210092025212003</v>
      </c>
      <c r="W66" s="105"/>
      <c r="X66" s="105"/>
      <c r="Y66" s="105"/>
      <c r="Z66" s="105"/>
    </row>
    <row r="67" spans="1:26">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row>
  </sheetData>
  <mergeCells count="12">
    <mergeCell ref="AA4:AA6"/>
    <mergeCell ref="A58:B58"/>
    <mergeCell ref="S5:W5"/>
    <mergeCell ref="C1:Z3"/>
    <mergeCell ref="A4:A6"/>
    <mergeCell ref="B4:B6"/>
    <mergeCell ref="C4:Y4"/>
    <mergeCell ref="Z4:Z6"/>
    <mergeCell ref="C5:M5"/>
    <mergeCell ref="N5:R5"/>
    <mergeCell ref="X5:X6"/>
    <mergeCell ref="Y5:Y6"/>
  </mergeCells>
  <conditionalFormatting sqref="Y8:Y57">
    <cfRule type="cellIs" dxfId="1" priority="6" operator="lessThan">
      <formula>10</formula>
    </cfRule>
  </conditionalFormatting>
  <conditionalFormatting sqref="AA8:AA58">
    <cfRule type="containsText" dxfId="0" priority="1" operator="containsText" text="Tidak Naik">
      <formula>NOT(ISERROR(SEARCH("Tidak Naik",AA8)))</formula>
    </cfRule>
  </conditionalFormatting>
  <dataValidations count="1">
    <dataValidation type="list" allowBlank="1" showInputMessage="1" showErrorMessage="1" sqref="AA8:AA58">
      <formula1>"Naik, Tidak Naik"</formula1>
    </dataValidation>
  </dataValidation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FF00"/>
  </sheetPr>
  <dimension ref="A1:CV51"/>
  <sheetViews>
    <sheetView workbookViewId="0">
      <selection activeCell="CV2" sqref="CV2"/>
    </sheetView>
  </sheetViews>
  <sheetFormatPr defaultRowHeight="15"/>
  <sheetData>
    <row r="1" spans="1:100">
      <c r="A1" s="208" t="s">
        <v>262</v>
      </c>
      <c r="B1" s="208" t="s">
        <v>263</v>
      </c>
      <c r="C1" s="208" t="s">
        <v>264</v>
      </c>
      <c r="D1" s="208" t="s">
        <v>265</v>
      </c>
      <c r="E1" s="208" t="s">
        <v>266</v>
      </c>
      <c r="F1" s="208" t="s">
        <v>267</v>
      </c>
      <c r="G1" s="208" t="s">
        <v>268</v>
      </c>
      <c r="H1" s="208" t="s">
        <v>269</v>
      </c>
      <c r="I1" s="208" t="s">
        <v>270</v>
      </c>
      <c r="J1" s="208" t="s">
        <v>271</v>
      </c>
      <c r="K1" s="208" t="s">
        <v>272</v>
      </c>
      <c r="L1" s="208" t="s">
        <v>273</v>
      </c>
      <c r="M1" s="208" t="s">
        <v>274</v>
      </c>
      <c r="N1" s="208" t="s">
        <v>275</v>
      </c>
      <c r="O1" s="208" t="s">
        <v>276</v>
      </c>
      <c r="P1" s="208" t="s">
        <v>332</v>
      </c>
      <c r="Q1" s="208" t="s">
        <v>346</v>
      </c>
      <c r="R1" s="208" t="s">
        <v>277</v>
      </c>
      <c r="S1" s="208" t="s">
        <v>278</v>
      </c>
      <c r="T1" s="208" t="s">
        <v>279</v>
      </c>
      <c r="U1" s="208" t="s">
        <v>280</v>
      </c>
      <c r="V1" s="208" t="s">
        <v>283</v>
      </c>
      <c r="W1" s="208" t="s">
        <v>340</v>
      </c>
      <c r="X1" s="208" t="s">
        <v>282</v>
      </c>
      <c r="Y1" s="208" t="s">
        <v>281</v>
      </c>
      <c r="Z1" s="208" t="s">
        <v>284</v>
      </c>
      <c r="AA1" s="208" t="s">
        <v>285</v>
      </c>
      <c r="AB1" s="208" t="s">
        <v>286</v>
      </c>
      <c r="AC1" s="208" t="s">
        <v>287</v>
      </c>
      <c r="AD1" s="208" t="s">
        <v>288</v>
      </c>
      <c r="AE1" s="208" t="s">
        <v>289</v>
      </c>
      <c r="AF1" s="208" t="s">
        <v>290</v>
      </c>
      <c r="AG1" s="208" t="s">
        <v>291</v>
      </c>
      <c r="AH1" s="208" t="s">
        <v>292</v>
      </c>
      <c r="AI1" s="208" t="s">
        <v>293</v>
      </c>
      <c r="AJ1" s="208" t="s">
        <v>294</v>
      </c>
      <c r="AK1" s="208" t="s">
        <v>295</v>
      </c>
      <c r="AL1" s="208" t="s">
        <v>296</v>
      </c>
      <c r="AM1" s="208" t="s">
        <v>297</v>
      </c>
      <c r="AN1" s="208" t="s">
        <v>298</v>
      </c>
      <c r="AO1" s="208" t="s">
        <v>299</v>
      </c>
      <c r="AP1" s="208" t="s">
        <v>300</v>
      </c>
      <c r="AQ1" s="208" t="s">
        <v>301</v>
      </c>
      <c r="AR1" s="208" t="s">
        <v>349</v>
      </c>
      <c r="AS1" s="208" t="s">
        <v>350</v>
      </c>
      <c r="AT1" s="208" t="s">
        <v>302</v>
      </c>
      <c r="AU1" s="208" t="s">
        <v>303</v>
      </c>
      <c r="AV1" s="208" t="s">
        <v>304</v>
      </c>
      <c r="AW1" s="208" t="s">
        <v>305</v>
      </c>
      <c r="AX1" s="208" t="s">
        <v>306</v>
      </c>
      <c r="AY1" s="208" t="s">
        <v>307</v>
      </c>
      <c r="AZ1" s="208" t="s">
        <v>384</v>
      </c>
      <c r="BA1" s="208" t="s">
        <v>385</v>
      </c>
      <c r="BB1" s="208" t="s">
        <v>386</v>
      </c>
      <c r="BC1" s="208" t="s">
        <v>387</v>
      </c>
      <c r="BD1" s="208" t="s">
        <v>388</v>
      </c>
      <c r="BE1" s="208" t="s">
        <v>389</v>
      </c>
      <c r="BF1" s="208" t="s">
        <v>308</v>
      </c>
      <c r="BG1" s="208" t="s">
        <v>309</v>
      </c>
      <c r="BH1" s="208" t="s">
        <v>310</v>
      </c>
      <c r="BI1" s="208" t="s">
        <v>311</v>
      </c>
      <c r="BJ1" s="208" t="s">
        <v>347</v>
      </c>
      <c r="BK1" s="208" t="s">
        <v>348</v>
      </c>
      <c r="BL1" s="208" t="s">
        <v>390</v>
      </c>
      <c r="BM1" s="208" t="s">
        <v>312</v>
      </c>
      <c r="BN1" s="208" t="s">
        <v>313</v>
      </c>
      <c r="BO1" s="208" t="s">
        <v>391</v>
      </c>
      <c r="BP1" s="208" t="s">
        <v>359</v>
      </c>
      <c r="BQ1" s="208" t="s">
        <v>360</v>
      </c>
      <c r="BR1" s="208" t="s">
        <v>392</v>
      </c>
      <c r="BS1" s="208" t="s">
        <v>361</v>
      </c>
      <c r="BT1" s="208" t="s">
        <v>362</v>
      </c>
      <c r="BU1" s="208" t="s">
        <v>393</v>
      </c>
      <c r="BV1" s="208" t="s">
        <v>363</v>
      </c>
      <c r="BW1" s="208" t="s">
        <v>364</v>
      </c>
      <c r="BX1" s="208" t="s">
        <v>394</v>
      </c>
      <c r="BY1" s="208" t="s">
        <v>365</v>
      </c>
      <c r="BZ1" s="208" t="s">
        <v>366</v>
      </c>
      <c r="CA1" s="208" t="s">
        <v>371</v>
      </c>
      <c r="CB1" s="208" t="s">
        <v>314</v>
      </c>
      <c r="CC1" s="208" t="s">
        <v>315</v>
      </c>
      <c r="CD1" s="208" t="s">
        <v>316</v>
      </c>
      <c r="CE1" s="208" t="s">
        <v>317</v>
      </c>
      <c r="CF1" s="208" t="s">
        <v>318</v>
      </c>
      <c r="CG1" s="208" t="s">
        <v>319</v>
      </c>
      <c r="CH1" s="208" t="s">
        <v>320</v>
      </c>
      <c r="CI1" s="208" t="s">
        <v>321</v>
      </c>
      <c r="CJ1" s="208" t="s">
        <v>322</v>
      </c>
      <c r="CK1" s="208" t="s">
        <v>323</v>
      </c>
      <c r="CL1" s="208" t="s">
        <v>324</v>
      </c>
      <c r="CM1" s="208" t="s">
        <v>325</v>
      </c>
      <c r="CN1" s="208" t="s">
        <v>326</v>
      </c>
      <c r="CO1" s="208" t="s">
        <v>327</v>
      </c>
      <c r="CP1" s="208" t="s">
        <v>328</v>
      </c>
      <c r="CQ1" s="208" t="s">
        <v>329</v>
      </c>
      <c r="CR1" s="208" t="s">
        <v>330</v>
      </c>
      <c r="CS1" s="208" t="s">
        <v>46</v>
      </c>
      <c r="CT1" s="208" t="s">
        <v>395</v>
      </c>
      <c r="CU1" s="214" t="s">
        <v>331</v>
      </c>
      <c r="CV1" s="214" t="s">
        <v>396</v>
      </c>
    </row>
    <row r="2" spans="1:100">
      <c r="A2" s="209" t="str">
        <f>'Sekolah ID'!$F4</f>
        <v>SD Negeri 2 Tulus besar</v>
      </c>
      <c r="B2" s="209" t="str">
        <f>'Sekolah ID'!F5</f>
        <v>20517698</v>
      </c>
      <c r="C2" t="str">
        <f>'Sekolah ID'!F6</f>
        <v>Jl. Mangundarmo No. 85 Tulusbesar Tulusbesar, Tumpang, Malang</v>
      </c>
      <c r="D2" s="209" t="str">
        <f>'Sekolah ID'!F18</f>
        <v>1 (satu)</v>
      </c>
      <c r="E2" s="209" t="str">
        <f>'Sekolah ID'!F17</f>
        <v>A</v>
      </c>
      <c r="F2" s="209" t="str">
        <f>'Sekolah ID'!F19</f>
        <v>1 (Ganjil)</v>
      </c>
      <c r="G2" s="209" t="str">
        <f>'Sekolah ID'!F23</f>
        <v>Manis Ari Wahyuni,S.Pd</v>
      </c>
      <c r="H2" s="209" t="str">
        <f>'Sekolah ID'!F24</f>
        <v>197210092025212003</v>
      </c>
      <c r="I2" s="209" t="str">
        <f>'Sekolah ID'!F15</f>
        <v>Suyati, S.Pd</v>
      </c>
      <c r="J2" s="209" t="str">
        <f>'Sekolah ID'!F16</f>
        <v>198405052019032012</v>
      </c>
      <c r="K2" s="209" t="str">
        <f>'Sekolah ID'!F21</f>
        <v>2025-2026</v>
      </c>
      <c r="L2" s="209" t="str">
        <f>'Sekolah ID'!F11</f>
        <v>Tulusbesar</v>
      </c>
      <c r="M2" s="209" t="str">
        <f>'Sekolah ID'!F12</f>
        <v>Tumpang</v>
      </c>
      <c r="N2" s="209" t="str">
        <f>'Sekolah ID'!F13</f>
        <v>Malang</v>
      </c>
      <c r="O2" s="209" t="str">
        <f>'Sekolah ID'!F14</f>
        <v>Jawa Timur</v>
      </c>
      <c r="P2" s="209">
        <f>'Sekolah ID'!F25</f>
        <v>0</v>
      </c>
      <c r="Q2" s="209" t="str">
        <f>'Sekolah ID'!F26</f>
        <v>sdn2tulusbesar@gmail.com</v>
      </c>
      <c r="R2" s="209" t="str">
        <f>'Sekolah ID'!F22</f>
        <v>14</v>
      </c>
      <c r="S2" s="209" t="str">
        <f>'Sekolah ID'!F20</f>
        <v>20 Desember 2025</v>
      </c>
      <c r="T2">
        <f>IF(SISWA!A8=0,"",SISWA!A8)</f>
        <v>1</v>
      </c>
      <c r="U2" t="str">
        <f>IF(SISWA!B8=0,"",SISWA!B8)</f>
        <v>AFIF PUTRA RAMADHAN</v>
      </c>
      <c r="V2" t="str">
        <f>IF(SISWA!C8=0,"",SISWA!C8)</f>
        <v>AFIF</v>
      </c>
      <c r="W2">
        <f>IF(SISWA!D8=0,"",SISWA!D8)</f>
        <v>1130</v>
      </c>
      <c r="X2" t="str">
        <f>IF(SISWA!E8=0,"",SISWA!E8)</f>
        <v>Laki-laki</v>
      </c>
      <c r="Y2" t="str">
        <f>IF(SISWA!F8=0,"",SISWA!F8)</f>
        <v>3189211023</v>
      </c>
      <c r="Z2" t="str">
        <f>IF(SISWA!J8=0,"",SISWA!J8)</f>
        <v>MALANG, 43318</v>
      </c>
      <c r="AA2" t="str">
        <f>IF(SISWA!G8=0,"",SISWA!G8)</f>
        <v>Islam</v>
      </c>
      <c r="AB2" t="str">
        <f>IF(SISWA!Q8=0,"",SISWA!Q8)</f>
        <v>Jl. MANGUNDARMO RT. 35 RW. 03 DESA TULUSBESAR KEC. TUMPANG RT  RW  Slamet Tumpang. Kode Pos: 65156</v>
      </c>
      <c r="AC2" t="str">
        <f>IF(SISWA!R8=0,"",SISWA!R8)</f>
        <v>AHMAD ZAINUL</v>
      </c>
      <c r="AD2" t="str">
        <f>IF(SISWA!S8=0,"",SISWA!S8)</f>
        <v>ISTIANI</v>
      </c>
      <c r="AE2" t="str">
        <f>IF(SISWA!T8=0,"",SISWA!T8)</f>
        <v/>
      </c>
      <c r="AF2" t="str">
        <f>IF(SISWA!U8=0,"",SISWA!U8)</f>
        <v/>
      </c>
      <c r="AG2" t="str">
        <f>IF(SISWA!V8=0,"",SISWA!V8)</f>
        <v>Jl. MANGUNDARMO RT. 35 RW. 03 DESA TULUSBESAR KEC. TUMPANG</v>
      </c>
      <c r="AH2" t="str">
        <f>IF(SISWA!W8=0,"",SISWA!W8)</f>
        <v/>
      </c>
      <c r="AI2" t="str">
        <f>IF(SISWA!X8=0,"",SISWA!X8)</f>
        <v/>
      </c>
      <c r="AJ2" t="str">
        <f>IF(SISWA!Y8=0,"",SISWA!Y8)</f>
        <v>MALANG</v>
      </c>
      <c r="AK2" t="str">
        <f>IF(SISWA!Z8=0,"",SISWA!Z8)</f>
        <v>JAWA TIMUR</v>
      </c>
      <c r="AL2" t="str">
        <f>IF(SISWA!AA8=0,"",SISWA!AA8)</f>
        <v/>
      </c>
      <c r="AM2" t="str">
        <f>IF(SISWA!AB8=0,"",SISWA!AB8)</f>
        <v/>
      </c>
      <c r="AN2" t="str">
        <f>IF(SISWA!AC8=0,"",SISWA!AC8)</f>
        <v/>
      </c>
      <c r="AO2" t="str">
        <f>IF(SISWA!AD8=0,"",SISWA!AD8)</f>
        <v/>
      </c>
      <c r="AP2" s="213" t="str">
        <f>AGM!AH5</f>
        <v/>
      </c>
      <c r="AQ2" t="str">
        <f ca="1">AGM!DK5</f>
        <v/>
      </c>
      <c r="AR2" s="213">
        <f>PP!AH5</f>
        <v>77.8</v>
      </c>
      <c r="AS2" t="str">
        <f ca="1">PP!AO5</f>
        <v/>
      </c>
      <c r="AT2" s="213">
        <f>BIN!AH5</f>
        <v>76.550000000000011</v>
      </c>
      <c r="AU2" t="str">
        <f ca="1">BIN!AO5</f>
        <v/>
      </c>
      <c r="AV2" s="213">
        <f>MAT!AH5</f>
        <v>80.400000000000006</v>
      </c>
      <c r="AW2" t="str">
        <f ca="1">MAT!AO5</f>
        <v/>
      </c>
      <c r="AX2" s="213" t="str">
        <f>IPAS!AH5</f>
        <v/>
      </c>
      <c r="AY2" t="str">
        <f ca="1">IPAS!AO5</f>
        <v/>
      </c>
      <c r="AZ2" s="213" t="str">
        <f>SMUSIK!AH5</f>
        <v/>
      </c>
      <c r="BA2" t="str">
        <f ca="1">SMUSIK!AO5</f>
        <v/>
      </c>
      <c r="BB2" s="213" t="str">
        <f>STARI!AH5</f>
        <v/>
      </c>
      <c r="BC2" t="str">
        <f ca="1">STARI!AO5</f>
        <v/>
      </c>
      <c r="BD2" s="213">
        <f>SRUPA!AH5</f>
        <v>70.199999999999989</v>
      </c>
      <c r="BE2" t="str">
        <f ca="1">SRUPA!AO5</f>
        <v/>
      </c>
      <c r="BF2" s="213" t="str">
        <f>PJOK!AH5</f>
        <v/>
      </c>
      <c r="BG2" t="str">
        <f ca="1">PJOK!AO5</f>
        <v/>
      </c>
      <c r="BH2" s="213" t="str">
        <f>BING!AH5</f>
        <v/>
      </c>
      <c r="BI2" t="str">
        <f ca="1">BING!AO5</f>
        <v/>
      </c>
      <c r="BJ2" s="213" t="str">
        <f>KKA!AH5</f>
        <v/>
      </c>
      <c r="BK2" t="str">
        <f ca="1">KKA!AO5</f>
        <v/>
      </c>
      <c r="BL2" t="str">
        <f>Mapel!$C$17</f>
        <v>Bahasa Daerah</v>
      </c>
      <c r="BM2" s="213">
        <f>BJW!AH5</f>
        <v>73.960000000000008</v>
      </c>
      <c r="BN2" t="str">
        <f ca="1">BJW!AO5</f>
        <v/>
      </c>
      <c r="BO2" t="str">
        <f>Mapel!$C$18</f>
        <v>Bahasa Mandarin</v>
      </c>
      <c r="BP2" s="213" t="str">
        <f>Mulok2!AH5</f>
        <v/>
      </c>
      <c r="BQ2" t="str">
        <f ca="1">Mulok2!AO5</f>
        <v/>
      </c>
      <c r="BR2" t="str">
        <f>Mapel!$C$19</f>
        <v>Mulok 3</v>
      </c>
      <c r="BS2" s="213" t="str">
        <f>Mulok3!AH5</f>
        <v/>
      </c>
      <c r="BT2" t="str">
        <f ca="1">Mulok3!AO5</f>
        <v/>
      </c>
      <c r="BU2" t="str">
        <f>Mapel!$C$20</f>
        <v>Mulok 4</v>
      </c>
      <c r="BV2" s="213" t="str">
        <f>Mulok4!AH5</f>
        <v/>
      </c>
      <c r="BW2" t="str">
        <f ca="1">Mulok4!AO5</f>
        <v/>
      </c>
      <c r="BX2" t="str">
        <f>Mapel!$C$21</f>
        <v>Mulok 5</v>
      </c>
      <c r="BY2" s="213" t="str">
        <f>Mulok5!AH5</f>
        <v/>
      </c>
      <c r="BZ2" t="str">
        <f ca="1">Mulok5!AO5</f>
        <v/>
      </c>
      <c r="CA2" t="e">
        <f ca="1">'Input Nilai'!AH7</f>
        <v>#NAME?</v>
      </c>
      <c r="CB2" t="str">
        <f>IF('ABS&amp;EKSKUL'!D8=0,"",'ABS&amp;EKSKUL'!D8)</f>
        <v>Pramuka</v>
      </c>
      <c r="CC2" t="str">
        <f>IF('ABS&amp;EKSKUL'!E8=0,"",'ABS&amp;EKSKUL'!E8)</f>
        <v/>
      </c>
      <c r="CD2" s="213" t="str">
        <f>Legger!S8</f>
        <v/>
      </c>
      <c r="CE2" t="str">
        <f>IF('ABS&amp;EKSKUL'!F8=0,"",'ABS&amp;EKSKUL'!F8)</f>
        <v/>
      </c>
      <c r="CF2" t="str">
        <f>IF('ABS&amp;EKSKUL'!G8=0,"",'ABS&amp;EKSKUL'!G8)</f>
        <v/>
      </c>
      <c r="CG2" s="213" t="str">
        <f>Legger!T8</f>
        <v/>
      </c>
      <c r="CH2" t="str">
        <f>IF('ABS&amp;EKSKUL'!H8=0,"",'ABS&amp;EKSKUL'!H8)</f>
        <v/>
      </c>
      <c r="CI2" t="str">
        <f>IF('ABS&amp;EKSKUL'!I8=0,"",'ABS&amp;EKSKUL'!I8)</f>
        <v/>
      </c>
      <c r="CJ2" s="213" t="str">
        <f>Legger!U8</f>
        <v/>
      </c>
      <c r="CK2" t="str">
        <f>IF('ABS&amp;EKSKUL'!J8=0,"",'ABS&amp;EKSKUL'!J8)</f>
        <v/>
      </c>
      <c r="CL2" t="str">
        <f>IF('ABS&amp;EKSKUL'!K8=0,"",'ABS&amp;EKSKUL'!K8)</f>
        <v/>
      </c>
      <c r="CM2" s="213" t="str">
        <f>Legger!V8</f>
        <v/>
      </c>
      <c r="CN2" t="str">
        <f>IF('ABS&amp;EKSKUL'!L8=0,"",'ABS&amp;EKSKUL'!L8)</f>
        <v/>
      </c>
      <c r="CO2" t="str">
        <f>IF('ABS&amp;EKSKUL'!M8=0,"",'ABS&amp;EKSKUL'!M8)</f>
        <v/>
      </c>
      <c r="CP2" s="213" t="str">
        <f>Legger!W8</f>
        <v/>
      </c>
      <c r="CQ2">
        <f>IF('ABS&amp;EKSKUL'!N8=0,"",'ABS&amp;EKSKUL'!N8)</f>
        <v>2</v>
      </c>
      <c r="CR2" t="str">
        <f>IF('ABS&amp;EKSKUL'!O8=0,"",'ABS&amp;EKSKUL'!O8)</f>
        <v/>
      </c>
      <c r="CS2" t="str">
        <f>IF('ABS&amp;EKSKUL'!P8=0,"",'ABS&amp;EKSKUL'!P8)</f>
        <v/>
      </c>
      <c r="CT2" s="213" t="str">
        <f>Legger!Z8</f>
        <v>Tingkatkan Belajarmu, tetap semangat, jangan lupa berdoa dan selalu berbakti kepada orang tua.</v>
      </c>
      <c r="CU2" s="213" t="str">
        <f>IF(Legger!AA8=0,"",Legger!AA8)</f>
        <v/>
      </c>
      <c r="CV2" t="str">
        <f>Legger!AB8</f>
        <v>1 (satu)</v>
      </c>
    </row>
    <row r="3" spans="1:100">
      <c r="A3" s="209" t="str">
        <f>A2</f>
        <v>SD Negeri 2 Tulus besar</v>
      </c>
      <c r="B3" s="209" t="str">
        <f t="shared" ref="B3:S3" si="0">B2</f>
        <v>20517698</v>
      </c>
      <c r="C3" s="209" t="str">
        <f t="shared" si="0"/>
        <v>Jl. Mangundarmo No. 85 Tulusbesar Tulusbesar, Tumpang, Malang</v>
      </c>
      <c r="D3" s="209" t="str">
        <f t="shared" si="0"/>
        <v>1 (satu)</v>
      </c>
      <c r="E3" s="209" t="str">
        <f t="shared" si="0"/>
        <v>A</v>
      </c>
      <c r="F3" s="209" t="str">
        <f t="shared" si="0"/>
        <v>1 (Ganjil)</v>
      </c>
      <c r="G3" s="209" t="str">
        <f t="shared" si="0"/>
        <v>Manis Ari Wahyuni,S.Pd</v>
      </c>
      <c r="H3" s="209" t="str">
        <f t="shared" si="0"/>
        <v>197210092025212003</v>
      </c>
      <c r="I3" s="209" t="str">
        <f t="shared" si="0"/>
        <v>Suyati, S.Pd</v>
      </c>
      <c r="J3" s="209" t="str">
        <f t="shared" si="0"/>
        <v>198405052019032012</v>
      </c>
      <c r="K3" s="209" t="str">
        <f t="shared" si="0"/>
        <v>2025-2026</v>
      </c>
      <c r="L3" s="209" t="str">
        <f t="shared" si="0"/>
        <v>Tulusbesar</v>
      </c>
      <c r="M3" s="209" t="str">
        <f t="shared" si="0"/>
        <v>Tumpang</v>
      </c>
      <c r="N3" s="209" t="str">
        <f t="shared" si="0"/>
        <v>Malang</v>
      </c>
      <c r="O3" s="209" t="str">
        <f t="shared" si="0"/>
        <v>Jawa Timur</v>
      </c>
      <c r="P3" s="209">
        <f t="shared" si="0"/>
        <v>0</v>
      </c>
      <c r="Q3" s="209" t="str">
        <f t="shared" si="0"/>
        <v>sdn2tulusbesar@gmail.com</v>
      </c>
      <c r="R3" s="209" t="str">
        <f t="shared" si="0"/>
        <v>14</v>
      </c>
      <c r="S3" s="209" t="str">
        <f t="shared" si="0"/>
        <v>20 Desember 2025</v>
      </c>
      <c r="T3">
        <f>SISWA!A9</f>
        <v>2</v>
      </c>
      <c r="U3" t="str">
        <f>IF(SISWA!B9=0,"",SISWA!B9)</f>
        <v>AKHTARI BIMANTARA</v>
      </c>
      <c r="V3" t="str">
        <f>IF(SISWA!C9=0,"",SISWA!C9)</f>
        <v>BIMA</v>
      </c>
      <c r="W3">
        <f>IF(SISWA!D9=0,"",SISWA!D9)</f>
        <v>1131</v>
      </c>
      <c r="X3" t="str">
        <f>IF(SISWA!E9=0,"",SISWA!E9)</f>
        <v>Laki-laki</v>
      </c>
      <c r="Y3">
        <f>IF(SISWA!F9=0,"",SISWA!F9)</f>
        <v>3187763857</v>
      </c>
      <c r="Z3" t="str">
        <f>IF(SISWA!J9=0,"",SISWA!J9)</f>
        <v/>
      </c>
      <c r="AA3" t="str">
        <f>IF(SISWA!G9=0,"",SISWA!G9)</f>
        <v>Islam</v>
      </c>
      <c r="AB3" t="str">
        <f>IF(SISWA!Q9=0,"",SISWA!Q9)</f>
        <v/>
      </c>
      <c r="AC3" t="str">
        <f>IF(SISWA!R9=0,"",SISWA!R9)</f>
        <v>CHORI WAHYU SETYA</v>
      </c>
      <c r="AD3" t="str">
        <f>IF(SISWA!S9=0,"",SISWA!S9)</f>
        <v>MINA TOYIBATUL</v>
      </c>
      <c r="AE3" t="str">
        <f>IF(SISWA!T9=0,"",SISWA!T9)</f>
        <v/>
      </c>
      <c r="AF3" t="str">
        <f>IF(SISWA!U9=0,"",SISWA!U9)</f>
        <v/>
      </c>
      <c r="AG3" t="str">
        <f>IF(SISWA!V9=0,"",SISWA!V9)</f>
        <v>Jl. RAYA BELUNG UTARA RT. 01 RW. 01 DESA BELUNG KEC. PONCOKUSUMO</v>
      </c>
      <c r="AH3" t="str">
        <f>IF(SISWA!W9=0,"",SISWA!W9)</f>
        <v/>
      </c>
      <c r="AI3" t="str">
        <f>IF(SISWA!X9=0,"",SISWA!X9)</f>
        <v/>
      </c>
      <c r="AJ3" t="str">
        <f>IF(SISWA!Y9=0,"",SISWA!Y9)</f>
        <v>MALANG</v>
      </c>
      <c r="AK3" t="str">
        <f>IF(SISWA!Z9=0,"",SISWA!Z9)</f>
        <v>JAWA TIMUR</v>
      </c>
      <c r="AL3" t="str">
        <f>IF(SISWA!AA9=0,"",SISWA!AA9)</f>
        <v/>
      </c>
      <c r="AM3" t="str">
        <f>IF(SISWA!AB9=0,"",SISWA!AB9)</f>
        <v/>
      </c>
      <c r="AN3" t="str">
        <f>IF(SISWA!AC9=0,"",SISWA!AC9)</f>
        <v/>
      </c>
      <c r="AO3" t="str">
        <f>IF(SISWA!AD9=0,"",SISWA!AD9)</f>
        <v/>
      </c>
      <c r="AP3" s="213" t="str">
        <f>AGM!AH6</f>
        <v/>
      </c>
      <c r="AQ3" t="str">
        <f ca="1">AGM!DK6</f>
        <v/>
      </c>
      <c r="AR3" s="213">
        <f>PP!AH6</f>
        <v>67.199999999999989</v>
      </c>
      <c r="AS3" t="str">
        <f ca="1">PP!AO6</f>
        <v/>
      </c>
      <c r="AT3" s="213">
        <f>BIN!AH6</f>
        <v>73.699999999999989</v>
      </c>
      <c r="AU3" t="str">
        <f ca="1">BIN!AO6</f>
        <v/>
      </c>
      <c r="AV3" s="213">
        <f>MAT!AH6</f>
        <v>57.3</v>
      </c>
      <c r="AW3" t="str">
        <f ca="1">MAT!AO6</f>
        <v/>
      </c>
      <c r="AX3" s="213" t="str">
        <f>IPAS!AH6</f>
        <v/>
      </c>
      <c r="AY3" t="str">
        <f ca="1">IPAS!AO6</f>
        <v/>
      </c>
      <c r="AZ3" s="213" t="str">
        <f>SMUSIK!AH6</f>
        <v/>
      </c>
      <c r="BA3" t="str">
        <f ca="1">SMUSIK!AO6</f>
        <v/>
      </c>
      <c r="BB3" s="213" t="str">
        <f>STARI!AH6</f>
        <v/>
      </c>
      <c r="BC3" t="str">
        <f ca="1">STARI!AO6</f>
        <v/>
      </c>
      <c r="BD3" s="213">
        <f>SRUPA!AH6</f>
        <v>59.866666666666667</v>
      </c>
      <c r="BE3" t="str">
        <f ca="1">SRUPA!AO6</f>
        <v/>
      </c>
      <c r="BF3" s="213" t="str">
        <f>PJOK!AH6</f>
        <v/>
      </c>
      <c r="BG3" t="str">
        <f ca="1">PJOK!AO6</f>
        <v/>
      </c>
      <c r="BH3" s="213" t="str">
        <f>BING!AH6</f>
        <v/>
      </c>
      <c r="BI3" t="str">
        <f ca="1">BING!AO6</f>
        <v/>
      </c>
      <c r="BJ3" s="213" t="str">
        <f>KKA!AH6</f>
        <v/>
      </c>
      <c r="BK3" t="str">
        <f ca="1">KKA!AO6</f>
        <v/>
      </c>
      <c r="BL3" t="str">
        <f>Mapel!$C$17</f>
        <v>Bahasa Daerah</v>
      </c>
      <c r="BM3" s="213">
        <f>BJW!AH6</f>
        <v>71.84</v>
      </c>
      <c r="BN3" t="str">
        <f ca="1">BJW!AO6</f>
        <v/>
      </c>
      <c r="BO3" t="str">
        <f>Mapel!$C$18</f>
        <v>Bahasa Mandarin</v>
      </c>
      <c r="BP3" s="213" t="str">
        <f>Mulok2!AH6</f>
        <v/>
      </c>
      <c r="BQ3" t="str">
        <f ca="1">Mulok2!AO6</f>
        <v/>
      </c>
      <c r="BR3" t="str">
        <f>Mapel!$C$19</f>
        <v>Mulok 3</v>
      </c>
      <c r="BS3" s="213" t="str">
        <f>Mulok3!AH6</f>
        <v/>
      </c>
      <c r="BT3" t="str">
        <f ca="1">Mulok3!AO6</f>
        <v/>
      </c>
      <c r="BU3" t="str">
        <f>Mapel!$C$20</f>
        <v>Mulok 4</v>
      </c>
      <c r="BV3" s="213" t="str">
        <f>Mulok4!AH6</f>
        <v/>
      </c>
      <c r="BW3" t="str">
        <f ca="1">Mulok4!AO6</f>
        <v/>
      </c>
      <c r="BX3" t="str">
        <f>Mapel!$C$21</f>
        <v>Mulok 5</v>
      </c>
      <c r="BY3" s="213" t="str">
        <f>Mulok5!AH6</f>
        <v/>
      </c>
      <c r="BZ3" t="str">
        <f ca="1">Mulok5!AO6</f>
        <v/>
      </c>
      <c r="CA3" t="e">
        <f ca="1">'Input Nilai'!AH8</f>
        <v>#NAME?</v>
      </c>
      <c r="CB3" t="str">
        <f>IF('ABS&amp;EKSKUL'!D9=0,"",'ABS&amp;EKSKUL'!D9)</f>
        <v>Pramuka</v>
      </c>
      <c r="CC3" t="str">
        <f>IF('ABS&amp;EKSKUL'!E9=0,"",'ABS&amp;EKSKUL'!E9)</f>
        <v/>
      </c>
      <c r="CD3" s="213" t="str">
        <f>Legger!S9</f>
        <v/>
      </c>
      <c r="CE3" t="str">
        <f>IF('ABS&amp;EKSKUL'!F9=0,"",'ABS&amp;EKSKUL'!F9)</f>
        <v/>
      </c>
      <c r="CF3" t="str">
        <f>IF('ABS&amp;EKSKUL'!G9=0,"",'ABS&amp;EKSKUL'!G9)</f>
        <v/>
      </c>
      <c r="CG3" s="213" t="str">
        <f>Legger!T9</f>
        <v/>
      </c>
      <c r="CH3" t="str">
        <f>IF('ABS&amp;EKSKUL'!H9=0,"",'ABS&amp;EKSKUL'!H9)</f>
        <v/>
      </c>
      <c r="CI3" t="str">
        <f>IF('ABS&amp;EKSKUL'!I9=0,"",'ABS&amp;EKSKUL'!I9)</f>
        <v/>
      </c>
      <c r="CJ3" s="213" t="str">
        <f>Legger!U9</f>
        <v/>
      </c>
      <c r="CK3" t="str">
        <f>IF('ABS&amp;EKSKUL'!J9=0,"",'ABS&amp;EKSKUL'!J9)</f>
        <v/>
      </c>
      <c r="CL3" t="str">
        <f>IF('ABS&amp;EKSKUL'!K9=0,"",'ABS&amp;EKSKUL'!K9)</f>
        <v/>
      </c>
      <c r="CM3" s="213" t="str">
        <f>Legger!V9</f>
        <v/>
      </c>
      <c r="CN3" t="str">
        <f>IF('ABS&amp;EKSKUL'!L9=0,"",'ABS&amp;EKSKUL'!L9)</f>
        <v/>
      </c>
      <c r="CO3" t="str">
        <f>IF('ABS&amp;EKSKUL'!M9=0,"",'ABS&amp;EKSKUL'!M9)</f>
        <v/>
      </c>
      <c r="CP3" s="213" t="str">
        <f>Legger!W9</f>
        <v/>
      </c>
      <c r="CQ3">
        <f>IF('ABS&amp;EKSKUL'!N9=0,"",'ABS&amp;EKSKUL'!N9)</f>
        <v>2</v>
      </c>
      <c r="CR3">
        <f>IF('ABS&amp;EKSKUL'!O9=0,"",'ABS&amp;EKSKUL'!O9)</f>
        <v>1</v>
      </c>
      <c r="CS3">
        <f>IF('ABS&amp;EKSKUL'!P9=0,"",'ABS&amp;EKSKUL'!P9)</f>
        <v>2</v>
      </c>
      <c r="CT3" s="213" t="str">
        <f>Legger!Z9</f>
        <v>Tingkatkan Belajarmu, tetap semangat, jangan lupa berdoa dan selalu berbakti kepada orang tua.</v>
      </c>
      <c r="CU3" s="213" t="str">
        <f>IF(Legger!AA9=0,"",Legger!AA9)</f>
        <v/>
      </c>
      <c r="CV3" t="str">
        <f>Legger!AB9</f>
        <v>1 (satu)</v>
      </c>
    </row>
    <row r="4" spans="1:100">
      <c r="A4" s="209" t="str">
        <f t="shared" ref="A4:P19" si="1">A3</f>
        <v>SD Negeri 2 Tulus besar</v>
      </c>
      <c r="B4" s="209" t="str">
        <f t="shared" si="1"/>
        <v>20517698</v>
      </c>
      <c r="C4" s="209" t="str">
        <f t="shared" si="1"/>
        <v>Jl. Mangundarmo No. 85 Tulusbesar Tulusbesar, Tumpang, Malang</v>
      </c>
      <c r="D4" s="209" t="str">
        <f t="shared" si="1"/>
        <v>1 (satu)</v>
      </c>
      <c r="E4" s="209" t="str">
        <f t="shared" si="1"/>
        <v>A</v>
      </c>
      <c r="F4" s="209" t="str">
        <f t="shared" si="1"/>
        <v>1 (Ganjil)</v>
      </c>
      <c r="G4" s="209" t="str">
        <f t="shared" si="1"/>
        <v>Manis Ari Wahyuni,S.Pd</v>
      </c>
      <c r="H4" s="209" t="str">
        <f t="shared" si="1"/>
        <v>197210092025212003</v>
      </c>
      <c r="I4" s="209" t="str">
        <f t="shared" si="1"/>
        <v>Suyati, S.Pd</v>
      </c>
      <c r="J4" s="209" t="str">
        <f t="shared" si="1"/>
        <v>198405052019032012</v>
      </c>
      <c r="K4" s="209" t="str">
        <f t="shared" si="1"/>
        <v>2025-2026</v>
      </c>
      <c r="L4" s="209" t="str">
        <f t="shared" si="1"/>
        <v>Tulusbesar</v>
      </c>
      <c r="M4" s="209" t="str">
        <f t="shared" si="1"/>
        <v>Tumpang</v>
      </c>
      <c r="N4" s="209" t="str">
        <f t="shared" si="1"/>
        <v>Malang</v>
      </c>
      <c r="O4" s="209" t="str">
        <f t="shared" si="1"/>
        <v>Jawa Timur</v>
      </c>
      <c r="P4" s="209">
        <f t="shared" si="1"/>
        <v>0</v>
      </c>
      <c r="Q4" s="209" t="str">
        <f t="shared" ref="Q4:S4" si="2">Q3</f>
        <v>sdn2tulusbesar@gmail.com</v>
      </c>
      <c r="R4" s="209" t="str">
        <f t="shared" si="2"/>
        <v>14</v>
      </c>
      <c r="S4" s="209" t="str">
        <f t="shared" si="2"/>
        <v>20 Desember 2025</v>
      </c>
      <c r="T4">
        <f>SISWA!A10</f>
        <v>3</v>
      </c>
      <c r="U4" t="str">
        <f>IF(SISWA!B10=0,"",SISWA!B10)</f>
        <v>ALMIRA AHZARA</v>
      </c>
      <c r="V4" t="str">
        <f>IF(SISWA!C10=0,"",SISWA!C10)</f>
        <v>ALMIRA</v>
      </c>
      <c r="W4">
        <f>IF(SISWA!D10=0,"",SISWA!D10)</f>
        <v>1132</v>
      </c>
      <c r="X4" t="str">
        <f>IF(SISWA!E10=0,"",SISWA!E10)</f>
        <v>Perempuan</v>
      </c>
      <c r="Y4" t="str">
        <f>IF(SISWA!F10=0,"",SISWA!F10)</f>
        <v>3189639338</v>
      </c>
      <c r="Z4" t="str">
        <f>IF(SISWA!J10=0,"",SISWA!J10)</f>
        <v/>
      </c>
      <c r="AA4" t="str">
        <f>IF(SISWA!G10=0,"",SISWA!G10)</f>
        <v>Islam</v>
      </c>
      <c r="AB4" t="str">
        <f>IF(SISWA!Q10=0,"",SISWA!Q10)</f>
        <v/>
      </c>
      <c r="AC4" t="str">
        <f>IF(SISWA!R10=0,"",SISWA!R10)</f>
        <v>KHOIRUL MUSTAIN</v>
      </c>
      <c r="AD4" t="str">
        <f>IF(SISWA!S10=0,"",SISWA!S10)</f>
        <v>RIANAH</v>
      </c>
      <c r="AE4" t="str">
        <f>IF(SISWA!T10=0,"",SISWA!T10)</f>
        <v/>
      </c>
      <c r="AF4" t="str">
        <f>IF(SISWA!U10=0,"",SISWA!U10)</f>
        <v/>
      </c>
      <c r="AG4" t="str">
        <f>IF(SISWA!V10=0,"",SISWA!V10)</f>
        <v>Jl. RAYA BELUNG RT. 01 RW. 01 DESA BELUNG KEC. PONCOKUSUMO</v>
      </c>
      <c r="AH4" t="str">
        <f>IF(SISWA!W10=0,"",SISWA!W10)</f>
        <v/>
      </c>
      <c r="AI4" t="str">
        <f>IF(SISWA!X10=0,"",SISWA!X10)</f>
        <v/>
      </c>
      <c r="AJ4" t="str">
        <f>IF(SISWA!Y10=0,"",SISWA!Y10)</f>
        <v>MALANG</v>
      </c>
      <c r="AK4" t="str">
        <f>IF(SISWA!Z10=0,"",SISWA!Z10)</f>
        <v>JAWA TIMUR</v>
      </c>
      <c r="AL4" t="str">
        <f>IF(SISWA!AA10=0,"",SISWA!AA10)</f>
        <v/>
      </c>
      <c r="AM4" t="str">
        <f>IF(SISWA!AB10=0,"",SISWA!AB10)</f>
        <v/>
      </c>
      <c r="AN4" t="str">
        <f>IF(SISWA!AC10=0,"",SISWA!AC10)</f>
        <v/>
      </c>
      <c r="AO4" t="str">
        <f>IF(SISWA!AD10=0,"",SISWA!AD10)</f>
        <v/>
      </c>
      <c r="AP4" s="213" t="str">
        <f>AGM!AH7</f>
        <v/>
      </c>
      <c r="AQ4" t="str">
        <f ca="1">AGM!DK7</f>
        <v/>
      </c>
      <c r="AR4" s="213">
        <f>PP!AH7</f>
        <v>72.5</v>
      </c>
      <c r="AS4" t="str">
        <f ca="1">PP!AO7</f>
        <v/>
      </c>
      <c r="AT4" s="213">
        <f>BIN!AH7</f>
        <v>68.599999999999994</v>
      </c>
      <c r="AU4" t="str">
        <f ca="1">BIN!AO7</f>
        <v/>
      </c>
      <c r="AV4" s="213">
        <f>MAT!AH7</f>
        <v>65.3</v>
      </c>
      <c r="AW4" t="str">
        <f ca="1">MAT!AO7</f>
        <v/>
      </c>
      <c r="AX4" s="213" t="str">
        <f>IPAS!AH7</f>
        <v/>
      </c>
      <c r="AY4" t="str">
        <f ca="1">IPAS!AO7</f>
        <v/>
      </c>
      <c r="AZ4" s="213" t="str">
        <f>SMUSIK!AH7</f>
        <v/>
      </c>
      <c r="BA4" t="str">
        <f ca="1">SMUSIK!AO7</f>
        <v/>
      </c>
      <c r="BB4" s="213" t="str">
        <f>STARI!AH7</f>
        <v/>
      </c>
      <c r="BC4" t="str">
        <f ca="1">STARI!AO7</f>
        <v/>
      </c>
      <c r="BD4" s="213">
        <f>SRUPA!AH7</f>
        <v>50.666666666666664</v>
      </c>
      <c r="BE4" t="str">
        <f ca="1">SRUPA!AO7</f>
        <v/>
      </c>
      <c r="BF4" s="213" t="str">
        <f>PJOK!AH7</f>
        <v/>
      </c>
      <c r="BG4" t="str">
        <f ca="1">PJOK!AO7</f>
        <v/>
      </c>
      <c r="BH4" s="213" t="str">
        <f>BING!AH7</f>
        <v/>
      </c>
      <c r="BI4" t="str">
        <f ca="1">BING!AO7</f>
        <v/>
      </c>
      <c r="BJ4" s="213" t="str">
        <f>KKA!AH7</f>
        <v/>
      </c>
      <c r="BK4" t="str">
        <f ca="1">KKA!AO7</f>
        <v/>
      </c>
      <c r="BL4" t="str">
        <f>Mapel!$C$17</f>
        <v>Bahasa Daerah</v>
      </c>
      <c r="BM4" s="213">
        <f>BJW!AH7</f>
        <v>58.56</v>
      </c>
      <c r="BN4" t="str">
        <f ca="1">BJW!AO7</f>
        <v/>
      </c>
      <c r="BO4" t="str">
        <f>Mapel!$C$18</f>
        <v>Bahasa Mandarin</v>
      </c>
      <c r="BP4" s="213" t="str">
        <f>Mulok2!AH7</f>
        <v/>
      </c>
      <c r="BQ4" t="str">
        <f ca="1">Mulok2!AO7</f>
        <v/>
      </c>
      <c r="BR4" t="str">
        <f>Mapel!$C$19</f>
        <v>Mulok 3</v>
      </c>
      <c r="BS4" s="213" t="str">
        <f>Mulok3!AH7</f>
        <v/>
      </c>
      <c r="BT4" t="str">
        <f ca="1">Mulok3!AO7</f>
        <v/>
      </c>
      <c r="BU4" t="str">
        <f>Mapel!$C$20</f>
        <v>Mulok 4</v>
      </c>
      <c r="BV4" s="213" t="str">
        <f>Mulok4!AH7</f>
        <v/>
      </c>
      <c r="BW4" t="str">
        <f ca="1">Mulok4!AO7</f>
        <v/>
      </c>
      <c r="BX4" t="str">
        <f>Mapel!$C$21</f>
        <v>Mulok 5</v>
      </c>
      <c r="BY4" s="213" t="str">
        <f>Mulok5!AH7</f>
        <v/>
      </c>
      <c r="BZ4" t="str">
        <f ca="1">Mulok5!AO7</f>
        <v/>
      </c>
      <c r="CA4" t="e">
        <f ca="1">'Input Nilai'!AH9</f>
        <v>#NAME?</v>
      </c>
      <c r="CB4" t="str">
        <f>IF('ABS&amp;EKSKUL'!D10=0,"",'ABS&amp;EKSKUL'!D10)</f>
        <v>Pramuka</v>
      </c>
      <c r="CC4" t="str">
        <f>IF('ABS&amp;EKSKUL'!E10=0,"",'ABS&amp;EKSKUL'!E10)</f>
        <v/>
      </c>
      <c r="CD4" s="213" t="str">
        <f>Legger!S10</f>
        <v/>
      </c>
      <c r="CE4" t="str">
        <f>IF('ABS&amp;EKSKUL'!F10=0,"",'ABS&amp;EKSKUL'!F10)</f>
        <v/>
      </c>
      <c r="CF4" t="str">
        <f>IF('ABS&amp;EKSKUL'!G10=0,"",'ABS&amp;EKSKUL'!G10)</f>
        <v/>
      </c>
      <c r="CG4" s="213" t="str">
        <f>Legger!T10</f>
        <v/>
      </c>
      <c r="CH4" t="str">
        <f>IF('ABS&amp;EKSKUL'!H10=0,"",'ABS&amp;EKSKUL'!H10)</f>
        <v/>
      </c>
      <c r="CI4" t="str">
        <f>IF('ABS&amp;EKSKUL'!I10=0,"",'ABS&amp;EKSKUL'!I10)</f>
        <v/>
      </c>
      <c r="CJ4" s="213" t="str">
        <f>Legger!U10</f>
        <v/>
      </c>
      <c r="CK4" t="str">
        <f>IF('ABS&amp;EKSKUL'!J10=0,"",'ABS&amp;EKSKUL'!J10)</f>
        <v/>
      </c>
      <c r="CL4" t="str">
        <f>IF('ABS&amp;EKSKUL'!K10=0,"",'ABS&amp;EKSKUL'!K10)</f>
        <v/>
      </c>
      <c r="CM4" s="213" t="str">
        <f>Legger!V10</f>
        <v/>
      </c>
      <c r="CN4" t="str">
        <f>IF('ABS&amp;EKSKUL'!L10=0,"",'ABS&amp;EKSKUL'!L10)</f>
        <v/>
      </c>
      <c r="CO4" t="str">
        <f>IF('ABS&amp;EKSKUL'!M10=0,"",'ABS&amp;EKSKUL'!M10)</f>
        <v/>
      </c>
      <c r="CP4" s="213" t="str">
        <f>Legger!W10</f>
        <v/>
      </c>
      <c r="CQ4">
        <f>IF('ABS&amp;EKSKUL'!N10=0,"",'ABS&amp;EKSKUL'!N10)</f>
        <v>3</v>
      </c>
      <c r="CR4" t="str">
        <f>IF('ABS&amp;EKSKUL'!O10=0,"",'ABS&amp;EKSKUL'!O10)</f>
        <v/>
      </c>
      <c r="CS4" t="str">
        <f>IF('ABS&amp;EKSKUL'!P10=0,"",'ABS&amp;EKSKUL'!P10)</f>
        <v/>
      </c>
      <c r="CT4" s="213" t="str">
        <f>Legger!Z10</f>
        <v>Tingkatkan Belajarmu, tetap semangat, jangan lupa berdoa dan selalu berbakti kepada orang tua.</v>
      </c>
      <c r="CU4" s="213" t="str">
        <f>IF(Legger!AA10=0,"",Legger!AA10)</f>
        <v/>
      </c>
      <c r="CV4" t="str">
        <f>Legger!AB10</f>
        <v>1 (satu)</v>
      </c>
    </row>
    <row r="5" spans="1:100">
      <c r="A5" s="209" t="str">
        <f t="shared" si="1"/>
        <v>SD Negeri 2 Tulus besar</v>
      </c>
      <c r="B5" s="209" t="str">
        <f t="shared" si="1"/>
        <v>20517698</v>
      </c>
      <c r="C5" s="209" t="str">
        <f t="shared" si="1"/>
        <v>Jl. Mangundarmo No. 85 Tulusbesar Tulusbesar, Tumpang, Malang</v>
      </c>
      <c r="D5" s="209" t="str">
        <f t="shared" si="1"/>
        <v>1 (satu)</v>
      </c>
      <c r="E5" s="209" t="str">
        <f t="shared" si="1"/>
        <v>A</v>
      </c>
      <c r="F5" s="209" t="str">
        <f t="shared" si="1"/>
        <v>1 (Ganjil)</v>
      </c>
      <c r="G5" s="209" t="str">
        <f t="shared" si="1"/>
        <v>Manis Ari Wahyuni,S.Pd</v>
      </c>
      <c r="H5" s="209" t="str">
        <f t="shared" si="1"/>
        <v>197210092025212003</v>
      </c>
      <c r="I5" s="209" t="str">
        <f t="shared" si="1"/>
        <v>Suyati, S.Pd</v>
      </c>
      <c r="J5" s="209" t="str">
        <f t="shared" si="1"/>
        <v>198405052019032012</v>
      </c>
      <c r="K5" s="209" t="str">
        <f t="shared" si="1"/>
        <v>2025-2026</v>
      </c>
      <c r="L5" s="209" t="str">
        <f t="shared" si="1"/>
        <v>Tulusbesar</v>
      </c>
      <c r="M5" s="209" t="str">
        <f t="shared" si="1"/>
        <v>Tumpang</v>
      </c>
      <c r="N5" s="209" t="str">
        <f t="shared" si="1"/>
        <v>Malang</v>
      </c>
      <c r="O5" s="209" t="str">
        <f t="shared" si="1"/>
        <v>Jawa Timur</v>
      </c>
      <c r="P5" s="209">
        <f t="shared" si="1"/>
        <v>0</v>
      </c>
      <c r="Q5" s="209" t="str">
        <f t="shared" ref="Q5:S5" si="3">Q4</f>
        <v>sdn2tulusbesar@gmail.com</v>
      </c>
      <c r="R5" s="209" t="str">
        <f t="shared" si="3"/>
        <v>14</v>
      </c>
      <c r="S5" s="209" t="str">
        <f t="shared" si="3"/>
        <v>20 Desember 2025</v>
      </c>
      <c r="T5">
        <f>SISWA!A11</f>
        <v>4</v>
      </c>
      <c r="U5" t="str">
        <f>IF(SISWA!B11=0,"",SISWA!B11)</f>
        <v>ANNASYA KEYLA AURISKA</v>
      </c>
      <c r="V5" t="str">
        <f>IF(SISWA!C11=0,"",SISWA!C11)</f>
        <v>KEYLA</v>
      </c>
      <c r="W5">
        <f>IF(SISWA!D11=0,"",SISWA!D11)</f>
        <v>1133</v>
      </c>
      <c r="X5" t="str">
        <f>IF(SISWA!E11=0,"",SISWA!E11)</f>
        <v>Perempuan</v>
      </c>
      <c r="Y5">
        <f>IF(SISWA!F11=0,"",SISWA!F11)</f>
        <v>3190167469</v>
      </c>
      <c r="Z5" t="str">
        <f>IF(SISWA!J11=0,"",SISWA!J11)</f>
        <v/>
      </c>
      <c r="AA5" t="str">
        <f>IF(SISWA!G11=0,"",SISWA!G11)</f>
        <v>Islam</v>
      </c>
      <c r="AB5" t="str">
        <f>IF(SISWA!Q11=0,"",SISWA!Q11)</f>
        <v/>
      </c>
      <c r="AC5" t="str">
        <f>IF(SISWA!R11=0,"",SISWA!R11)</f>
        <v>SIGIT ILONAH</v>
      </c>
      <c r="AD5" t="str">
        <f>IF(SISWA!S11=0,"",SISWA!S11)</f>
        <v>IRMA ANDRIANI NINGSIH</v>
      </c>
      <c r="AE5" t="str">
        <f>IF(SISWA!T11=0,"",SISWA!T11)</f>
        <v/>
      </c>
      <c r="AF5" t="str">
        <f>IF(SISWA!U11=0,"",SISWA!U11)</f>
        <v/>
      </c>
      <c r="AG5" t="str">
        <f>IF(SISWA!V11=0,"",SISWA!V11)</f>
        <v>Jl. MANGUNDARMO RT. 35 RW. 03 DESA TULUSBESAR KEC. TUMPANG</v>
      </c>
      <c r="AH5" t="str">
        <f>IF(SISWA!W11=0,"",SISWA!W11)</f>
        <v/>
      </c>
      <c r="AI5" t="str">
        <f>IF(SISWA!X11=0,"",SISWA!X11)</f>
        <v/>
      </c>
      <c r="AJ5" t="str">
        <f>IF(SISWA!Y11=0,"",SISWA!Y11)</f>
        <v>MALANG</v>
      </c>
      <c r="AK5" t="str">
        <f>IF(SISWA!Z11=0,"",SISWA!Z11)</f>
        <v>JAWA TIMUR</v>
      </c>
      <c r="AL5" t="str">
        <f>IF(SISWA!AA11=0,"",SISWA!AA11)</f>
        <v/>
      </c>
      <c r="AM5" t="str">
        <f>IF(SISWA!AB11=0,"",SISWA!AB11)</f>
        <v/>
      </c>
      <c r="AN5" t="str">
        <f>IF(SISWA!AC11=0,"",SISWA!AC11)</f>
        <v/>
      </c>
      <c r="AO5" t="str">
        <f>IF(SISWA!AD11=0,"",SISWA!AD11)</f>
        <v/>
      </c>
      <c r="AP5" s="213" t="str">
        <f>AGM!AH8</f>
        <v/>
      </c>
      <c r="AQ5" t="str">
        <f ca="1">AGM!DK8</f>
        <v/>
      </c>
      <c r="AR5" s="213">
        <f>PP!AH8</f>
        <v>87.4</v>
      </c>
      <c r="AS5" t="str">
        <f ca="1">PP!AO8</f>
        <v/>
      </c>
      <c r="AT5" s="213">
        <f>BIN!AH8</f>
        <v>83.4</v>
      </c>
      <c r="AU5" t="str">
        <f ca="1">BIN!AO8</f>
        <v/>
      </c>
      <c r="AV5" s="213">
        <f>MAT!AH8</f>
        <v>75</v>
      </c>
      <c r="AW5" t="str">
        <f ca="1">MAT!AO8</f>
        <v/>
      </c>
      <c r="AX5" s="213" t="str">
        <f>IPAS!AH8</f>
        <v/>
      </c>
      <c r="AY5" t="str">
        <f ca="1">IPAS!AO8</f>
        <v/>
      </c>
      <c r="AZ5" s="213" t="str">
        <f>SMUSIK!AH8</f>
        <v/>
      </c>
      <c r="BA5" t="str">
        <f ca="1">SMUSIK!AO8</f>
        <v/>
      </c>
      <c r="BB5" s="213" t="str">
        <f>STARI!AH8</f>
        <v/>
      </c>
      <c r="BC5" t="str">
        <f ca="1">STARI!AO8</f>
        <v/>
      </c>
      <c r="BD5" s="213">
        <f>SRUPA!AH8</f>
        <v>70</v>
      </c>
      <c r="BE5" t="str">
        <f ca="1">SRUPA!AO8</f>
        <v/>
      </c>
      <c r="BF5" s="213" t="str">
        <f>PJOK!AH8</f>
        <v/>
      </c>
      <c r="BG5" t="str">
        <f ca="1">PJOK!AO8</f>
        <v/>
      </c>
      <c r="BH5" s="213" t="str">
        <f>BING!AH8</f>
        <v/>
      </c>
      <c r="BI5" t="str">
        <f ca="1">BING!AO8</f>
        <v/>
      </c>
      <c r="BJ5" s="213" t="str">
        <f>KKA!AH8</f>
        <v/>
      </c>
      <c r="BK5" t="str">
        <f ca="1">KKA!AO8</f>
        <v/>
      </c>
      <c r="BL5" t="str">
        <f>Mapel!$C$17</f>
        <v>Bahasa Daerah</v>
      </c>
      <c r="BM5" s="213">
        <f>BJW!AH8</f>
        <v>69.47999999999999</v>
      </c>
      <c r="BN5" t="str">
        <f ca="1">BJW!AO8</f>
        <v/>
      </c>
      <c r="BO5" t="str">
        <f>Mapel!$C$18</f>
        <v>Bahasa Mandarin</v>
      </c>
      <c r="BP5" s="213" t="str">
        <f>Mulok2!AH8</f>
        <v/>
      </c>
      <c r="BQ5" t="str">
        <f ca="1">Mulok2!AO8</f>
        <v/>
      </c>
      <c r="BR5" t="str">
        <f>Mapel!$C$19</f>
        <v>Mulok 3</v>
      </c>
      <c r="BS5" s="213" t="str">
        <f>Mulok3!AH8</f>
        <v/>
      </c>
      <c r="BT5" t="str">
        <f ca="1">Mulok3!AO8</f>
        <v/>
      </c>
      <c r="BU5" t="str">
        <f>Mapel!$C$20</f>
        <v>Mulok 4</v>
      </c>
      <c r="BV5" s="213" t="str">
        <f>Mulok4!AH8</f>
        <v/>
      </c>
      <c r="BW5" t="str">
        <f ca="1">Mulok4!AO8</f>
        <v/>
      </c>
      <c r="BX5" t="str">
        <f>Mapel!$C$21</f>
        <v>Mulok 5</v>
      </c>
      <c r="BY5" s="213" t="str">
        <f>Mulok5!AH8</f>
        <v/>
      </c>
      <c r="BZ5" t="str">
        <f ca="1">Mulok5!AO8</f>
        <v/>
      </c>
      <c r="CA5" t="e">
        <f ca="1">'Input Nilai'!AH10</f>
        <v>#NAME?</v>
      </c>
      <c r="CB5" t="str">
        <f>IF('ABS&amp;EKSKUL'!D11=0,"",'ABS&amp;EKSKUL'!D11)</f>
        <v>Pramuka</v>
      </c>
      <c r="CC5" t="str">
        <f>IF('ABS&amp;EKSKUL'!E11=0,"",'ABS&amp;EKSKUL'!E11)</f>
        <v/>
      </c>
      <c r="CD5" s="213" t="str">
        <f>Legger!S11</f>
        <v/>
      </c>
      <c r="CE5" t="str">
        <f>IF('ABS&amp;EKSKUL'!F11=0,"",'ABS&amp;EKSKUL'!F11)</f>
        <v/>
      </c>
      <c r="CF5" t="str">
        <f>IF('ABS&amp;EKSKUL'!G11=0,"",'ABS&amp;EKSKUL'!G11)</f>
        <v/>
      </c>
      <c r="CG5" s="213" t="str">
        <f>Legger!T11</f>
        <v/>
      </c>
      <c r="CH5" t="str">
        <f>IF('ABS&amp;EKSKUL'!H11=0,"",'ABS&amp;EKSKUL'!H11)</f>
        <v/>
      </c>
      <c r="CI5" t="str">
        <f>IF('ABS&amp;EKSKUL'!I11=0,"",'ABS&amp;EKSKUL'!I11)</f>
        <v/>
      </c>
      <c r="CJ5" s="213" t="str">
        <f>Legger!U11</f>
        <v/>
      </c>
      <c r="CK5" t="str">
        <f>IF('ABS&amp;EKSKUL'!J11=0,"",'ABS&amp;EKSKUL'!J11)</f>
        <v/>
      </c>
      <c r="CL5" t="str">
        <f>IF('ABS&amp;EKSKUL'!K11=0,"",'ABS&amp;EKSKUL'!K11)</f>
        <v/>
      </c>
      <c r="CM5" s="213" t="str">
        <f>Legger!V11</f>
        <v/>
      </c>
      <c r="CN5" t="str">
        <f>IF('ABS&amp;EKSKUL'!L11=0,"",'ABS&amp;EKSKUL'!L11)</f>
        <v/>
      </c>
      <c r="CO5" t="str">
        <f>IF('ABS&amp;EKSKUL'!M11=0,"",'ABS&amp;EKSKUL'!M11)</f>
        <v/>
      </c>
      <c r="CP5" s="213" t="str">
        <f>Legger!W11</f>
        <v/>
      </c>
      <c r="CQ5" t="str">
        <f>IF('ABS&amp;EKSKUL'!N11=0,"",'ABS&amp;EKSKUL'!N11)</f>
        <v/>
      </c>
      <c r="CR5">
        <f>IF('ABS&amp;EKSKUL'!O11=0,"",'ABS&amp;EKSKUL'!O11)</f>
        <v>2</v>
      </c>
      <c r="CS5" t="str">
        <f>IF('ABS&amp;EKSKUL'!P11=0,"",'ABS&amp;EKSKUL'!P11)</f>
        <v/>
      </c>
      <c r="CT5" s="213" t="str">
        <f>Legger!Z11</f>
        <v>Tingkatkan Belajarmu, tetap semangat, jangan lupa berdoa dan selalu berbakti kepada orang tua.</v>
      </c>
      <c r="CU5" s="213" t="str">
        <f>IF(Legger!AA11=0,"",Legger!AA11)</f>
        <v/>
      </c>
      <c r="CV5" t="str">
        <f>Legger!AB11</f>
        <v>1 (satu)</v>
      </c>
    </row>
    <row r="6" spans="1:100">
      <c r="A6" s="209" t="str">
        <f t="shared" si="1"/>
        <v>SD Negeri 2 Tulus besar</v>
      </c>
      <c r="B6" s="209" t="str">
        <f t="shared" si="1"/>
        <v>20517698</v>
      </c>
      <c r="C6" s="209" t="str">
        <f t="shared" si="1"/>
        <v>Jl. Mangundarmo No. 85 Tulusbesar Tulusbesar, Tumpang, Malang</v>
      </c>
      <c r="D6" s="209" t="str">
        <f t="shared" si="1"/>
        <v>1 (satu)</v>
      </c>
      <c r="E6" s="209" t="str">
        <f t="shared" si="1"/>
        <v>A</v>
      </c>
      <c r="F6" s="209" t="str">
        <f t="shared" si="1"/>
        <v>1 (Ganjil)</v>
      </c>
      <c r="G6" s="209" t="str">
        <f t="shared" si="1"/>
        <v>Manis Ari Wahyuni,S.Pd</v>
      </c>
      <c r="H6" s="209" t="str">
        <f t="shared" si="1"/>
        <v>197210092025212003</v>
      </c>
      <c r="I6" s="209" t="str">
        <f t="shared" si="1"/>
        <v>Suyati, S.Pd</v>
      </c>
      <c r="J6" s="209" t="str">
        <f t="shared" si="1"/>
        <v>198405052019032012</v>
      </c>
      <c r="K6" s="209" t="str">
        <f t="shared" si="1"/>
        <v>2025-2026</v>
      </c>
      <c r="L6" s="209" t="str">
        <f t="shared" si="1"/>
        <v>Tulusbesar</v>
      </c>
      <c r="M6" s="209" t="str">
        <f t="shared" si="1"/>
        <v>Tumpang</v>
      </c>
      <c r="N6" s="209" t="str">
        <f t="shared" si="1"/>
        <v>Malang</v>
      </c>
      <c r="O6" s="209" t="str">
        <f t="shared" si="1"/>
        <v>Jawa Timur</v>
      </c>
      <c r="P6" s="209">
        <f t="shared" si="1"/>
        <v>0</v>
      </c>
      <c r="Q6" s="209" t="str">
        <f t="shared" ref="Q6:S6" si="4">Q5</f>
        <v>sdn2tulusbesar@gmail.com</v>
      </c>
      <c r="R6" s="209" t="str">
        <f t="shared" si="4"/>
        <v>14</v>
      </c>
      <c r="S6" s="209" t="str">
        <f t="shared" si="4"/>
        <v>20 Desember 2025</v>
      </c>
      <c r="T6">
        <f>SISWA!A12</f>
        <v>5</v>
      </c>
      <c r="U6" t="str">
        <f>IF(SISWA!B12=0,"",SISWA!B12)</f>
        <v>AQILA DEVIANA AL ZAHRA</v>
      </c>
      <c r="V6" t="str">
        <f>IF(SISWA!C12=0,"",SISWA!C12)</f>
        <v>AQILA</v>
      </c>
      <c r="W6">
        <f>IF(SISWA!D12=0,"",SISWA!D12)</f>
        <v>1134</v>
      </c>
      <c r="X6" t="str">
        <f>IF(SISWA!E12=0,"",SISWA!E12)</f>
        <v>Perempuan</v>
      </c>
      <c r="Y6">
        <f>IF(SISWA!F12=0,"",SISWA!F12)</f>
        <v>3194629363</v>
      </c>
      <c r="Z6" t="str">
        <f>IF(SISWA!J12=0,"",SISWA!J12)</f>
        <v/>
      </c>
      <c r="AA6" t="str">
        <f>IF(SISWA!G12=0,"",SISWA!G12)</f>
        <v>Islam</v>
      </c>
      <c r="AB6" t="str">
        <f>IF(SISWA!Q12=0,"",SISWA!Q12)</f>
        <v/>
      </c>
      <c r="AC6" t="str">
        <f>IF(SISWA!R12=0,"",SISWA!R12)</f>
        <v>HARIANTO</v>
      </c>
      <c r="AD6" t="str">
        <f>IF(SISWA!S12=0,"",SISWA!S12)</f>
        <v>CICIK RAHAYU</v>
      </c>
      <c r="AE6" t="str">
        <f>IF(SISWA!T12=0,"",SISWA!T12)</f>
        <v/>
      </c>
      <c r="AF6" t="str">
        <f>IF(SISWA!U12=0,"",SISWA!U12)</f>
        <v/>
      </c>
      <c r="AG6" t="str">
        <f>IF(SISWA!V12=0,"",SISWA!V12)</f>
        <v>Jl. MPU BARADA RT. 22 RW. 02 DESA TULUSBESAR KEC. TUMPANG</v>
      </c>
      <c r="AH6" t="str">
        <f>IF(SISWA!W12=0,"",SISWA!W12)</f>
        <v/>
      </c>
      <c r="AI6" t="str">
        <f>IF(SISWA!X12=0,"",SISWA!X12)</f>
        <v/>
      </c>
      <c r="AJ6" t="str">
        <f>IF(SISWA!Y12=0,"",SISWA!Y12)</f>
        <v>MALANG</v>
      </c>
      <c r="AK6" t="str">
        <f>IF(SISWA!Z12=0,"",SISWA!Z12)</f>
        <v>JAWA TIMUR</v>
      </c>
      <c r="AL6" t="str">
        <f>IF(SISWA!AA12=0,"",SISWA!AA12)</f>
        <v/>
      </c>
      <c r="AM6" t="str">
        <f>IF(SISWA!AB12=0,"",SISWA!AB12)</f>
        <v/>
      </c>
      <c r="AN6" t="str">
        <f>IF(SISWA!AC12=0,"",SISWA!AC12)</f>
        <v/>
      </c>
      <c r="AO6" t="str">
        <f>IF(SISWA!AD12=0,"",SISWA!AD12)</f>
        <v/>
      </c>
      <c r="AP6" s="213" t="str">
        <f>AGM!AH9</f>
        <v/>
      </c>
      <c r="AQ6" t="str">
        <f ca="1">AGM!DK9</f>
        <v/>
      </c>
      <c r="AR6" s="213">
        <f>PP!AH9</f>
        <v>68.7</v>
      </c>
      <c r="AS6" t="str">
        <f ca="1">PP!AO9</f>
        <v/>
      </c>
      <c r="AT6" s="213">
        <f>BIN!AH9</f>
        <v>83.9</v>
      </c>
      <c r="AU6" t="str">
        <f ca="1">BIN!AO9</f>
        <v/>
      </c>
      <c r="AV6" s="213">
        <f>MAT!AH9</f>
        <v>73.400000000000006</v>
      </c>
      <c r="AW6" t="str">
        <f ca="1">MAT!AO9</f>
        <v/>
      </c>
      <c r="AX6" s="213" t="str">
        <f>IPAS!AH9</f>
        <v/>
      </c>
      <c r="AY6" t="str">
        <f ca="1">IPAS!AO9</f>
        <v/>
      </c>
      <c r="AZ6" s="213" t="str">
        <f>SMUSIK!AH9</f>
        <v/>
      </c>
      <c r="BA6" t="str">
        <f ca="1">SMUSIK!AO9</f>
        <v/>
      </c>
      <c r="BB6" s="213" t="str">
        <f>STARI!AH9</f>
        <v/>
      </c>
      <c r="BC6" t="str">
        <f ca="1">STARI!AO9</f>
        <v/>
      </c>
      <c r="BD6" s="213">
        <f>SRUPA!AH9</f>
        <v>75.333333333333329</v>
      </c>
      <c r="BE6" t="str">
        <f ca="1">SRUPA!AO9</f>
        <v/>
      </c>
      <c r="BF6" s="213" t="str">
        <f>PJOK!AH9</f>
        <v/>
      </c>
      <c r="BG6" t="str">
        <f ca="1">PJOK!AO9</f>
        <v/>
      </c>
      <c r="BH6" s="213" t="str">
        <f>BING!AH9</f>
        <v/>
      </c>
      <c r="BI6" t="str">
        <f ca="1">BING!AO9</f>
        <v/>
      </c>
      <c r="BJ6" s="213" t="str">
        <f>KKA!AH9</f>
        <v/>
      </c>
      <c r="BK6" t="str">
        <f ca="1">KKA!AO9</f>
        <v/>
      </c>
      <c r="BL6" t="str">
        <f>Mapel!$C$17</f>
        <v>Bahasa Daerah</v>
      </c>
      <c r="BM6" s="213">
        <f>BJW!AH9</f>
        <v>76.8</v>
      </c>
      <c r="BN6" t="str">
        <f ca="1">BJW!AO9</f>
        <v/>
      </c>
      <c r="BO6" t="str">
        <f>Mapel!$C$18</f>
        <v>Bahasa Mandarin</v>
      </c>
      <c r="BP6" s="213" t="str">
        <f>Mulok2!AH9</f>
        <v/>
      </c>
      <c r="BQ6" t="str">
        <f ca="1">Mulok2!AO9</f>
        <v/>
      </c>
      <c r="BR6" t="str">
        <f>Mapel!$C$19</f>
        <v>Mulok 3</v>
      </c>
      <c r="BS6" s="213" t="str">
        <f>Mulok3!AH9</f>
        <v/>
      </c>
      <c r="BT6" t="str">
        <f ca="1">Mulok3!AO9</f>
        <v/>
      </c>
      <c r="BU6" t="str">
        <f>Mapel!$C$20</f>
        <v>Mulok 4</v>
      </c>
      <c r="BV6" s="213" t="str">
        <f>Mulok4!AH9</f>
        <v/>
      </c>
      <c r="BW6" t="str">
        <f ca="1">Mulok4!AO9</f>
        <v/>
      </c>
      <c r="BX6" t="str">
        <f>Mapel!$C$21</f>
        <v>Mulok 5</v>
      </c>
      <c r="BY6" s="213" t="str">
        <f>Mulok5!AH9</f>
        <v/>
      </c>
      <c r="BZ6" t="str">
        <f ca="1">Mulok5!AO9</f>
        <v/>
      </c>
      <c r="CA6" t="e">
        <f ca="1">'Input Nilai'!AH11</f>
        <v>#NAME?</v>
      </c>
      <c r="CB6" t="str">
        <f>IF('ABS&amp;EKSKUL'!D12=0,"",'ABS&amp;EKSKUL'!D12)</f>
        <v>Pramuka</v>
      </c>
      <c r="CC6" t="str">
        <f>IF('ABS&amp;EKSKUL'!E12=0,"",'ABS&amp;EKSKUL'!E12)</f>
        <v/>
      </c>
      <c r="CD6" s="213" t="str">
        <f>Legger!S12</f>
        <v/>
      </c>
      <c r="CE6" t="str">
        <f>IF('ABS&amp;EKSKUL'!F12=0,"",'ABS&amp;EKSKUL'!F12)</f>
        <v/>
      </c>
      <c r="CF6" t="str">
        <f>IF('ABS&amp;EKSKUL'!G12=0,"",'ABS&amp;EKSKUL'!G12)</f>
        <v/>
      </c>
      <c r="CG6" s="213" t="str">
        <f>Legger!T12</f>
        <v/>
      </c>
      <c r="CH6" t="str">
        <f>IF('ABS&amp;EKSKUL'!H12=0,"",'ABS&amp;EKSKUL'!H12)</f>
        <v/>
      </c>
      <c r="CI6" t="str">
        <f>IF('ABS&amp;EKSKUL'!I12=0,"",'ABS&amp;EKSKUL'!I12)</f>
        <v/>
      </c>
      <c r="CJ6" s="213" t="str">
        <f>Legger!U12</f>
        <v/>
      </c>
      <c r="CK6" t="str">
        <f>IF('ABS&amp;EKSKUL'!J12=0,"",'ABS&amp;EKSKUL'!J12)</f>
        <v/>
      </c>
      <c r="CL6" t="str">
        <f>IF('ABS&amp;EKSKUL'!K12=0,"",'ABS&amp;EKSKUL'!K12)</f>
        <v/>
      </c>
      <c r="CM6" s="213" t="str">
        <f>Legger!V12</f>
        <v/>
      </c>
      <c r="CN6" t="str">
        <f>IF('ABS&amp;EKSKUL'!L12=0,"",'ABS&amp;EKSKUL'!L12)</f>
        <v/>
      </c>
      <c r="CO6" t="str">
        <f>IF('ABS&amp;EKSKUL'!M12=0,"",'ABS&amp;EKSKUL'!M12)</f>
        <v/>
      </c>
      <c r="CP6" s="213" t="str">
        <f>Legger!W12</f>
        <v/>
      </c>
      <c r="CQ6" t="str">
        <f>IF('ABS&amp;EKSKUL'!N12=0,"",'ABS&amp;EKSKUL'!N12)</f>
        <v/>
      </c>
      <c r="CR6" t="str">
        <f>IF('ABS&amp;EKSKUL'!O12=0,"",'ABS&amp;EKSKUL'!O12)</f>
        <v/>
      </c>
      <c r="CS6" t="str">
        <f>IF('ABS&amp;EKSKUL'!P12=0,"",'ABS&amp;EKSKUL'!P12)</f>
        <v/>
      </c>
      <c r="CT6" s="213" t="str">
        <f>Legger!Z12</f>
        <v>Tingkatkan Belajarmu, tetap semangat, jangan lupa berdoa dan selalu berbakti kepada orang tua.</v>
      </c>
      <c r="CU6" s="213" t="str">
        <f>IF(Legger!AA12=0,"",Legger!AA12)</f>
        <v/>
      </c>
      <c r="CV6" t="str">
        <f>Legger!AB12</f>
        <v>1 (satu)</v>
      </c>
    </row>
    <row r="7" spans="1:100">
      <c r="A7" s="209" t="str">
        <f t="shared" si="1"/>
        <v>SD Negeri 2 Tulus besar</v>
      </c>
      <c r="B7" s="209" t="str">
        <f t="shared" si="1"/>
        <v>20517698</v>
      </c>
      <c r="C7" s="209" t="str">
        <f t="shared" si="1"/>
        <v>Jl. Mangundarmo No. 85 Tulusbesar Tulusbesar, Tumpang, Malang</v>
      </c>
      <c r="D7" s="209" t="str">
        <f t="shared" si="1"/>
        <v>1 (satu)</v>
      </c>
      <c r="E7" s="209" t="str">
        <f t="shared" si="1"/>
        <v>A</v>
      </c>
      <c r="F7" s="209" t="str">
        <f t="shared" si="1"/>
        <v>1 (Ganjil)</v>
      </c>
      <c r="G7" s="209" t="str">
        <f t="shared" si="1"/>
        <v>Manis Ari Wahyuni,S.Pd</v>
      </c>
      <c r="H7" s="209" t="str">
        <f t="shared" si="1"/>
        <v>197210092025212003</v>
      </c>
      <c r="I7" s="209" t="str">
        <f t="shared" si="1"/>
        <v>Suyati, S.Pd</v>
      </c>
      <c r="J7" s="209" t="str">
        <f t="shared" si="1"/>
        <v>198405052019032012</v>
      </c>
      <c r="K7" s="209" t="str">
        <f t="shared" si="1"/>
        <v>2025-2026</v>
      </c>
      <c r="L7" s="209" t="str">
        <f t="shared" si="1"/>
        <v>Tulusbesar</v>
      </c>
      <c r="M7" s="209" t="str">
        <f t="shared" si="1"/>
        <v>Tumpang</v>
      </c>
      <c r="N7" s="209" t="str">
        <f t="shared" si="1"/>
        <v>Malang</v>
      </c>
      <c r="O7" s="209" t="str">
        <f t="shared" si="1"/>
        <v>Jawa Timur</v>
      </c>
      <c r="P7" s="209">
        <f t="shared" si="1"/>
        <v>0</v>
      </c>
      <c r="Q7" s="209" t="str">
        <f t="shared" ref="Q7:S7" si="5">Q6</f>
        <v>sdn2tulusbesar@gmail.com</v>
      </c>
      <c r="R7" s="209" t="str">
        <f t="shared" si="5"/>
        <v>14</v>
      </c>
      <c r="S7" s="209" t="str">
        <f t="shared" si="5"/>
        <v>20 Desember 2025</v>
      </c>
      <c r="T7">
        <f>SISWA!A13</f>
        <v>6</v>
      </c>
      <c r="U7" t="str">
        <f>IF(SISWA!B13=0,"",SISWA!B13)</f>
        <v>ARISTA ADINDA ZAHRANY</v>
      </c>
      <c r="V7" t="str">
        <f>IF(SISWA!C13=0,"",SISWA!C13)</f>
        <v>ARISTA</v>
      </c>
      <c r="W7">
        <f>IF(SISWA!D13=0,"",SISWA!D13)</f>
        <v>1135</v>
      </c>
      <c r="X7" t="str">
        <f>IF(SISWA!E13=0,"",SISWA!E13)</f>
        <v>Perempuan</v>
      </c>
      <c r="Y7">
        <f>IF(SISWA!F13=0,"",SISWA!F13)</f>
        <v>3185710853</v>
      </c>
      <c r="Z7" t="str">
        <f>IF(SISWA!J13=0,"",SISWA!J13)</f>
        <v/>
      </c>
      <c r="AA7" t="str">
        <f>IF(SISWA!G13=0,"",SISWA!G13)</f>
        <v>Islam</v>
      </c>
      <c r="AB7" t="str">
        <f>IF(SISWA!Q13=0,"",SISWA!Q13)</f>
        <v/>
      </c>
      <c r="AC7" t="str">
        <f>IF(SISWA!R13=0,"",SISWA!R13)</f>
        <v>MUHAMMAD AGUS ARIF</v>
      </c>
      <c r="AD7" t="str">
        <f>IF(SISWA!S13=0,"",SISWA!S13)</f>
        <v>RENNY FITRIA</v>
      </c>
      <c r="AE7" t="str">
        <f>IF(SISWA!T13=0,"",SISWA!T13)</f>
        <v/>
      </c>
      <c r="AF7" t="str">
        <f>IF(SISWA!U13=0,"",SISWA!U13)</f>
        <v/>
      </c>
      <c r="AG7" t="str">
        <f>IF(SISWA!V13=0,"",SISWA!V13)</f>
        <v>DUSUN PRAPATAN RT. 37 RW. 04 DESA TULUSBESAR KEC. TUMPANG</v>
      </c>
      <c r="AH7" t="str">
        <f>IF(SISWA!W13=0,"",SISWA!W13)</f>
        <v/>
      </c>
      <c r="AI7" t="str">
        <f>IF(SISWA!X13=0,"",SISWA!X13)</f>
        <v/>
      </c>
      <c r="AJ7" t="str">
        <f>IF(SISWA!Y13=0,"",SISWA!Y13)</f>
        <v>MALANG</v>
      </c>
      <c r="AK7" t="str">
        <f>IF(SISWA!Z13=0,"",SISWA!Z13)</f>
        <v>JAWA TIMUR</v>
      </c>
      <c r="AL7" t="str">
        <f>IF(SISWA!AA13=0,"",SISWA!AA13)</f>
        <v/>
      </c>
      <c r="AM7" t="str">
        <f>IF(SISWA!AB13=0,"",SISWA!AB13)</f>
        <v/>
      </c>
      <c r="AN7" t="str">
        <f>IF(SISWA!AC13=0,"",SISWA!AC13)</f>
        <v/>
      </c>
      <c r="AO7" t="str">
        <f>IF(SISWA!AD13=0,"",SISWA!AD13)</f>
        <v/>
      </c>
      <c r="AP7" s="213" t="str">
        <f>AGM!AH10</f>
        <v/>
      </c>
      <c r="AQ7" t="str">
        <f ca="1">AGM!DK10</f>
        <v/>
      </c>
      <c r="AR7" s="213">
        <f>PP!AH10</f>
        <v>74</v>
      </c>
      <c r="AS7" t="str">
        <f ca="1">PP!AO10</f>
        <v/>
      </c>
      <c r="AT7" s="213">
        <f>BIN!AH10</f>
        <v>67.75</v>
      </c>
      <c r="AU7" t="str">
        <f ca="1">BIN!AO10</f>
        <v/>
      </c>
      <c r="AV7" s="213">
        <f>MAT!AH10</f>
        <v>67.3</v>
      </c>
      <c r="AW7" t="str">
        <f ca="1">MAT!AO10</f>
        <v/>
      </c>
      <c r="AX7" s="213" t="str">
        <f>IPAS!AH10</f>
        <v/>
      </c>
      <c r="AY7" t="str">
        <f ca="1">IPAS!AO10</f>
        <v/>
      </c>
      <c r="AZ7" s="213" t="str">
        <f>SMUSIK!AH10</f>
        <v/>
      </c>
      <c r="BA7" t="str">
        <f ca="1">SMUSIK!AO10</f>
        <v/>
      </c>
      <c r="BB7" s="213" t="str">
        <f>STARI!AH10</f>
        <v/>
      </c>
      <c r="BC7" t="str">
        <f ca="1">STARI!AO10</f>
        <v/>
      </c>
      <c r="BD7" s="213">
        <f>SRUPA!AH10</f>
        <v>52.866666666666674</v>
      </c>
      <c r="BE7" t="str">
        <f ca="1">SRUPA!AO10</f>
        <v/>
      </c>
      <c r="BF7" s="213" t="str">
        <f>PJOK!AH10</f>
        <v/>
      </c>
      <c r="BG7" t="str">
        <f ca="1">PJOK!AO10</f>
        <v/>
      </c>
      <c r="BH7" s="213" t="str">
        <f>BING!AH10</f>
        <v/>
      </c>
      <c r="BI7" t="str">
        <f ca="1">BING!AO10</f>
        <v/>
      </c>
      <c r="BJ7" s="213" t="str">
        <f>KKA!AH10</f>
        <v/>
      </c>
      <c r="BK7" t="str">
        <f ca="1">KKA!AO10</f>
        <v/>
      </c>
      <c r="BL7" t="str">
        <f>Mapel!$C$17</f>
        <v>Bahasa Daerah</v>
      </c>
      <c r="BM7" s="213">
        <f>BJW!AH10</f>
        <v>57.96</v>
      </c>
      <c r="BN7" t="str">
        <f ca="1">BJW!AO10</f>
        <v/>
      </c>
      <c r="BO7" t="str">
        <f>Mapel!$C$18</f>
        <v>Bahasa Mandarin</v>
      </c>
      <c r="BP7" s="213" t="str">
        <f>Mulok2!AH10</f>
        <v/>
      </c>
      <c r="BQ7" t="str">
        <f ca="1">Mulok2!AO10</f>
        <v/>
      </c>
      <c r="BR7" t="str">
        <f>Mapel!$C$19</f>
        <v>Mulok 3</v>
      </c>
      <c r="BS7" s="213" t="str">
        <f>Mulok3!AH10</f>
        <v/>
      </c>
      <c r="BT7" t="str">
        <f ca="1">Mulok3!AO10</f>
        <v/>
      </c>
      <c r="BU7" t="str">
        <f>Mapel!$C$20</f>
        <v>Mulok 4</v>
      </c>
      <c r="BV7" s="213" t="str">
        <f>Mulok4!AH10</f>
        <v/>
      </c>
      <c r="BW7" t="str">
        <f ca="1">Mulok4!AO10</f>
        <v/>
      </c>
      <c r="BX7" t="str">
        <f>Mapel!$C$21</f>
        <v>Mulok 5</v>
      </c>
      <c r="BY7" s="213" t="str">
        <f>Mulok5!AH10</f>
        <v/>
      </c>
      <c r="BZ7" t="str">
        <f ca="1">Mulok5!AO10</f>
        <v/>
      </c>
      <c r="CA7" t="e">
        <f ca="1">'Input Nilai'!AH12</f>
        <v>#NAME?</v>
      </c>
      <c r="CB7" t="str">
        <f>IF('ABS&amp;EKSKUL'!D13=0,"",'ABS&amp;EKSKUL'!D13)</f>
        <v>Pramuka</v>
      </c>
      <c r="CC7" t="str">
        <f>IF('ABS&amp;EKSKUL'!E13=0,"",'ABS&amp;EKSKUL'!E13)</f>
        <v/>
      </c>
      <c r="CD7" s="213" t="str">
        <f>Legger!S13</f>
        <v/>
      </c>
      <c r="CE7" t="str">
        <f>IF('ABS&amp;EKSKUL'!F13=0,"",'ABS&amp;EKSKUL'!F13)</f>
        <v/>
      </c>
      <c r="CF7" t="str">
        <f>IF('ABS&amp;EKSKUL'!G13=0,"",'ABS&amp;EKSKUL'!G13)</f>
        <v/>
      </c>
      <c r="CG7" s="213" t="str">
        <f>Legger!T13</f>
        <v/>
      </c>
      <c r="CH7" t="str">
        <f>IF('ABS&amp;EKSKUL'!H13=0,"",'ABS&amp;EKSKUL'!H13)</f>
        <v/>
      </c>
      <c r="CI7" t="str">
        <f>IF('ABS&amp;EKSKUL'!I13=0,"",'ABS&amp;EKSKUL'!I13)</f>
        <v/>
      </c>
      <c r="CJ7" s="213" t="str">
        <f>Legger!U13</f>
        <v/>
      </c>
      <c r="CK7" t="str">
        <f>IF('ABS&amp;EKSKUL'!J13=0,"",'ABS&amp;EKSKUL'!J13)</f>
        <v/>
      </c>
      <c r="CL7" t="str">
        <f>IF('ABS&amp;EKSKUL'!K13=0,"",'ABS&amp;EKSKUL'!K13)</f>
        <v/>
      </c>
      <c r="CM7" s="213" t="str">
        <f>Legger!V13</f>
        <v/>
      </c>
      <c r="CN7" t="str">
        <f>IF('ABS&amp;EKSKUL'!L13=0,"",'ABS&amp;EKSKUL'!L13)</f>
        <v/>
      </c>
      <c r="CO7" t="str">
        <f>IF('ABS&amp;EKSKUL'!M13=0,"",'ABS&amp;EKSKUL'!M13)</f>
        <v/>
      </c>
      <c r="CP7" s="213" t="str">
        <f>Legger!W13</f>
        <v/>
      </c>
      <c r="CQ7">
        <f>IF('ABS&amp;EKSKUL'!N13=0,"",'ABS&amp;EKSKUL'!N13)</f>
        <v>3</v>
      </c>
      <c r="CR7">
        <f>IF('ABS&amp;EKSKUL'!O13=0,"",'ABS&amp;EKSKUL'!O13)</f>
        <v>1</v>
      </c>
      <c r="CS7">
        <f>IF('ABS&amp;EKSKUL'!P13=0,"",'ABS&amp;EKSKUL'!P13)</f>
        <v>2</v>
      </c>
      <c r="CT7" s="213" t="str">
        <f>Legger!Z13</f>
        <v>Tingkatkan Belajarmu, tetap semangat, jangan lupa berdoa dan selalu berbakti kepada orang tua.</v>
      </c>
      <c r="CU7" s="213" t="str">
        <f>IF(Legger!AA13=0,"",Legger!AA13)</f>
        <v/>
      </c>
      <c r="CV7" t="str">
        <f>Legger!AB13</f>
        <v>1 (satu)</v>
      </c>
    </row>
    <row r="8" spans="1:100">
      <c r="A8" s="209" t="str">
        <f t="shared" si="1"/>
        <v>SD Negeri 2 Tulus besar</v>
      </c>
      <c r="B8" s="209" t="str">
        <f t="shared" si="1"/>
        <v>20517698</v>
      </c>
      <c r="C8" s="209" t="str">
        <f t="shared" si="1"/>
        <v>Jl. Mangundarmo No. 85 Tulusbesar Tulusbesar, Tumpang, Malang</v>
      </c>
      <c r="D8" s="209" t="str">
        <f t="shared" si="1"/>
        <v>1 (satu)</v>
      </c>
      <c r="E8" s="209" t="str">
        <f t="shared" si="1"/>
        <v>A</v>
      </c>
      <c r="F8" s="209" t="str">
        <f t="shared" si="1"/>
        <v>1 (Ganjil)</v>
      </c>
      <c r="G8" s="209" t="str">
        <f t="shared" si="1"/>
        <v>Manis Ari Wahyuni,S.Pd</v>
      </c>
      <c r="H8" s="209" t="str">
        <f t="shared" si="1"/>
        <v>197210092025212003</v>
      </c>
      <c r="I8" s="209" t="str">
        <f t="shared" si="1"/>
        <v>Suyati, S.Pd</v>
      </c>
      <c r="J8" s="209" t="str">
        <f t="shared" si="1"/>
        <v>198405052019032012</v>
      </c>
      <c r="K8" s="209" t="str">
        <f t="shared" si="1"/>
        <v>2025-2026</v>
      </c>
      <c r="L8" s="209" t="str">
        <f t="shared" si="1"/>
        <v>Tulusbesar</v>
      </c>
      <c r="M8" s="209" t="str">
        <f t="shared" si="1"/>
        <v>Tumpang</v>
      </c>
      <c r="N8" s="209" t="str">
        <f t="shared" si="1"/>
        <v>Malang</v>
      </c>
      <c r="O8" s="209" t="str">
        <f t="shared" si="1"/>
        <v>Jawa Timur</v>
      </c>
      <c r="P8" s="209">
        <f t="shared" si="1"/>
        <v>0</v>
      </c>
      <c r="Q8" s="209" t="str">
        <f t="shared" ref="Q8:S8" si="6">Q7</f>
        <v>sdn2tulusbesar@gmail.com</v>
      </c>
      <c r="R8" s="209" t="str">
        <f t="shared" si="6"/>
        <v>14</v>
      </c>
      <c r="S8" s="209" t="str">
        <f t="shared" si="6"/>
        <v>20 Desember 2025</v>
      </c>
      <c r="T8">
        <f>SISWA!A14</f>
        <v>7</v>
      </c>
      <c r="U8" t="str">
        <f>IF(SISWA!B14=0,"",SISWA!B14)</f>
        <v>ARYAN ZARIF DANIEL PAMBUDI</v>
      </c>
      <c r="V8" t="str">
        <f>IF(SISWA!C14=0,"",SISWA!C14)</f>
        <v>DANIEL</v>
      </c>
      <c r="W8">
        <f>IF(SISWA!D14=0,"",SISWA!D14)</f>
        <v>1136</v>
      </c>
      <c r="X8" t="str">
        <f>IF(SISWA!E14=0,"",SISWA!E14)</f>
        <v>Laki-laki</v>
      </c>
      <c r="Y8">
        <f>IF(SISWA!F14=0,"",SISWA!F14)</f>
        <v>3180172906</v>
      </c>
      <c r="Z8" t="str">
        <f>IF(SISWA!J14=0,"",SISWA!J14)</f>
        <v/>
      </c>
      <c r="AA8" t="str">
        <f>IF(SISWA!G14=0,"",SISWA!G14)</f>
        <v>Islam</v>
      </c>
      <c r="AB8" t="str">
        <f>IF(SISWA!Q14=0,"",SISWA!Q14)</f>
        <v/>
      </c>
      <c r="AC8" t="str">
        <f>IF(SISWA!R14=0,"",SISWA!R14)</f>
        <v>DIAN RISKI BUDIANTO</v>
      </c>
      <c r="AD8" t="str">
        <f>IF(SISWA!S14=0,"",SISWA!S14)</f>
        <v>KUSNIATUL WACHIDAH</v>
      </c>
      <c r="AE8" t="str">
        <f>IF(SISWA!T14=0,"",SISWA!T14)</f>
        <v/>
      </c>
      <c r="AF8" t="str">
        <f>IF(SISWA!U14=0,"",SISWA!U14)</f>
        <v/>
      </c>
      <c r="AG8" t="str">
        <f>IF(SISWA!V14=0,"",SISWA!V14)</f>
        <v>Jl. MANGUNDARMO RT. 34 RW. 03 DESA TULUSBESAR KEC. TUMPANG</v>
      </c>
      <c r="AH8" t="str">
        <f>IF(SISWA!W14=0,"",SISWA!W14)</f>
        <v/>
      </c>
      <c r="AI8" t="str">
        <f>IF(SISWA!X14=0,"",SISWA!X14)</f>
        <v/>
      </c>
      <c r="AJ8" t="str">
        <f>IF(SISWA!Y14=0,"",SISWA!Y14)</f>
        <v>MALANG</v>
      </c>
      <c r="AK8" t="str">
        <f>IF(SISWA!Z14=0,"",SISWA!Z14)</f>
        <v>JAWA TIMUR</v>
      </c>
      <c r="AL8" t="str">
        <f>IF(SISWA!AA14=0,"",SISWA!AA14)</f>
        <v/>
      </c>
      <c r="AM8" t="str">
        <f>IF(SISWA!AB14=0,"",SISWA!AB14)</f>
        <v/>
      </c>
      <c r="AN8" t="str">
        <f>IF(SISWA!AC14=0,"",SISWA!AC14)</f>
        <v/>
      </c>
      <c r="AO8" t="str">
        <f>IF(SISWA!AD14=0,"",SISWA!AD14)</f>
        <v/>
      </c>
      <c r="AP8" s="213" t="str">
        <f>AGM!AH11</f>
        <v/>
      </c>
      <c r="AQ8" t="str">
        <f ca="1">AGM!DK11</f>
        <v/>
      </c>
      <c r="AR8" s="213">
        <f>PP!AH11</f>
        <v>68.8</v>
      </c>
      <c r="AS8" t="str">
        <f ca="1">PP!AO11</f>
        <v/>
      </c>
      <c r="AT8" s="213">
        <f>BIN!AH11</f>
        <v>50.25</v>
      </c>
      <c r="AU8" t="str">
        <f ca="1">BIN!AO11</f>
        <v/>
      </c>
      <c r="AV8" s="213">
        <f>MAT!AH11</f>
        <v>52.3</v>
      </c>
      <c r="AW8" t="str">
        <f ca="1">MAT!AO11</f>
        <v/>
      </c>
      <c r="AX8" s="213" t="str">
        <f>IPAS!AH11</f>
        <v/>
      </c>
      <c r="AY8" t="str">
        <f ca="1">IPAS!AO11</f>
        <v/>
      </c>
      <c r="AZ8" s="213" t="str">
        <f>SMUSIK!AH11</f>
        <v/>
      </c>
      <c r="BA8" t="str">
        <f ca="1">SMUSIK!AO11</f>
        <v/>
      </c>
      <c r="BB8" s="213" t="str">
        <f>STARI!AH11</f>
        <v/>
      </c>
      <c r="BC8" t="str">
        <f ca="1">STARI!AO11</f>
        <v/>
      </c>
      <c r="BD8" s="213">
        <f>SRUPA!AH11</f>
        <v>62.533333333333331</v>
      </c>
      <c r="BE8" t="str">
        <f ca="1">SRUPA!AO11</f>
        <v/>
      </c>
      <c r="BF8" s="213" t="str">
        <f>PJOK!AH11</f>
        <v/>
      </c>
      <c r="BG8" t="str">
        <f ca="1">PJOK!AO11</f>
        <v/>
      </c>
      <c r="BH8" s="213" t="str">
        <f>BING!AH11</f>
        <v/>
      </c>
      <c r="BI8" t="str">
        <f ca="1">BING!AO11</f>
        <v/>
      </c>
      <c r="BJ8" s="213" t="str">
        <f>KKA!AH11</f>
        <v/>
      </c>
      <c r="BK8" t="str">
        <f ca="1">KKA!AO11</f>
        <v/>
      </c>
      <c r="BL8" t="str">
        <f>Mapel!$C$17</f>
        <v>Bahasa Daerah</v>
      </c>
      <c r="BM8" s="213">
        <f>BJW!AH11</f>
        <v>42.76</v>
      </c>
      <c r="BN8" t="str">
        <f ca="1">BJW!AO11</f>
        <v/>
      </c>
      <c r="BO8" t="str">
        <f>Mapel!$C$18</f>
        <v>Bahasa Mandarin</v>
      </c>
      <c r="BP8" s="213" t="str">
        <f>Mulok2!AH11</f>
        <v/>
      </c>
      <c r="BQ8" t="str">
        <f ca="1">Mulok2!AO11</f>
        <v/>
      </c>
      <c r="BR8" t="str">
        <f>Mapel!$C$19</f>
        <v>Mulok 3</v>
      </c>
      <c r="BS8" s="213" t="str">
        <f>Mulok3!AH11</f>
        <v/>
      </c>
      <c r="BT8" t="str">
        <f ca="1">Mulok3!AO11</f>
        <v/>
      </c>
      <c r="BU8" t="str">
        <f>Mapel!$C$20</f>
        <v>Mulok 4</v>
      </c>
      <c r="BV8" s="213" t="str">
        <f>Mulok4!AH11</f>
        <v/>
      </c>
      <c r="BW8" t="str">
        <f ca="1">Mulok4!AO11</f>
        <v/>
      </c>
      <c r="BX8" t="str">
        <f>Mapel!$C$21</f>
        <v>Mulok 5</v>
      </c>
      <c r="BY8" s="213" t="str">
        <f>Mulok5!AH11</f>
        <v/>
      </c>
      <c r="BZ8" t="str">
        <f ca="1">Mulok5!AO11</f>
        <v/>
      </c>
      <c r="CA8" t="e">
        <f ca="1">'Input Nilai'!AH13</f>
        <v>#NAME?</v>
      </c>
      <c r="CB8" t="str">
        <f>IF('ABS&amp;EKSKUL'!D14=0,"",'ABS&amp;EKSKUL'!D14)</f>
        <v>Pramuka</v>
      </c>
      <c r="CC8" t="str">
        <f>IF('ABS&amp;EKSKUL'!E14=0,"",'ABS&amp;EKSKUL'!E14)</f>
        <v/>
      </c>
      <c r="CD8" s="213" t="str">
        <f>Legger!S14</f>
        <v/>
      </c>
      <c r="CE8" t="str">
        <f>IF('ABS&amp;EKSKUL'!F14=0,"",'ABS&amp;EKSKUL'!F14)</f>
        <v/>
      </c>
      <c r="CF8" t="str">
        <f>IF('ABS&amp;EKSKUL'!G14=0,"",'ABS&amp;EKSKUL'!G14)</f>
        <v/>
      </c>
      <c r="CG8" s="213" t="str">
        <f>Legger!T14</f>
        <v/>
      </c>
      <c r="CH8" t="str">
        <f>IF('ABS&amp;EKSKUL'!H14=0,"",'ABS&amp;EKSKUL'!H14)</f>
        <v/>
      </c>
      <c r="CI8" t="str">
        <f>IF('ABS&amp;EKSKUL'!I14=0,"",'ABS&amp;EKSKUL'!I14)</f>
        <v/>
      </c>
      <c r="CJ8" s="213" t="str">
        <f>Legger!U14</f>
        <v/>
      </c>
      <c r="CK8" t="str">
        <f>IF('ABS&amp;EKSKUL'!J14=0,"",'ABS&amp;EKSKUL'!J14)</f>
        <v/>
      </c>
      <c r="CL8" t="str">
        <f>IF('ABS&amp;EKSKUL'!K14=0,"",'ABS&amp;EKSKUL'!K14)</f>
        <v/>
      </c>
      <c r="CM8" s="213" t="str">
        <f>Legger!V14</f>
        <v/>
      </c>
      <c r="CN8" t="str">
        <f>IF('ABS&amp;EKSKUL'!L14=0,"",'ABS&amp;EKSKUL'!L14)</f>
        <v/>
      </c>
      <c r="CO8" t="str">
        <f>IF('ABS&amp;EKSKUL'!M14=0,"",'ABS&amp;EKSKUL'!M14)</f>
        <v/>
      </c>
      <c r="CP8" s="213" t="str">
        <f>Legger!W14</f>
        <v/>
      </c>
      <c r="CQ8">
        <f>IF('ABS&amp;EKSKUL'!N14=0,"",'ABS&amp;EKSKUL'!N14)</f>
        <v>5</v>
      </c>
      <c r="CR8" t="str">
        <f>IF('ABS&amp;EKSKUL'!O14=0,"",'ABS&amp;EKSKUL'!O14)</f>
        <v/>
      </c>
      <c r="CS8" t="str">
        <f>IF('ABS&amp;EKSKUL'!P14=0,"",'ABS&amp;EKSKUL'!P14)</f>
        <v/>
      </c>
      <c r="CT8" s="213" t="str">
        <f>Legger!Z14</f>
        <v>Tingkatkan Belajarmu, tetap semangat, jangan lupa berdoa dan selalu berbakti kepada orang tua.</v>
      </c>
      <c r="CU8" s="213" t="str">
        <f>IF(Legger!AA14=0,"",Legger!AA14)</f>
        <v/>
      </c>
      <c r="CV8" t="str">
        <f>Legger!AB14</f>
        <v>1 (satu)</v>
      </c>
    </row>
    <row r="9" spans="1:100">
      <c r="A9" s="209" t="str">
        <f t="shared" si="1"/>
        <v>SD Negeri 2 Tulus besar</v>
      </c>
      <c r="B9" s="209" t="str">
        <f t="shared" si="1"/>
        <v>20517698</v>
      </c>
      <c r="C9" s="209" t="str">
        <f t="shared" si="1"/>
        <v>Jl. Mangundarmo No. 85 Tulusbesar Tulusbesar, Tumpang, Malang</v>
      </c>
      <c r="D9" s="209" t="str">
        <f t="shared" si="1"/>
        <v>1 (satu)</v>
      </c>
      <c r="E9" s="209" t="str">
        <f t="shared" si="1"/>
        <v>A</v>
      </c>
      <c r="F9" s="209" t="str">
        <f t="shared" si="1"/>
        <v>1 (Ganjil)</v>
      </c>
      <c r="G9" s="209" t="str">
        <f t="shared" si="1"/>
        <v>Manis Ari Wahyuni,S.Pd</v>
      </c>
      <c r="H9" s="209" t="str">
        <f t="shared" si="1"/>
        <v>197210092025212003</v>
      </c>
      <c r="I9" s="209" t="str">
        <f t="shared" si="1"/>
        <v>Suyati, S.Pd</v>
      </c>
      <c r="J9" s="209" t="str">
        <f t="shared" si="1"/>
        <v>198405052019032012</v>
      </c>
      <c r="K9" s="209" t="str">
        <f t="shared" si="1"/>
        <v>2025-2026</v>
      </c>
      <c r="L9" s="209" t="str">
        <f t="shared" si="1"/>
        <v>Tulusbesar</v>
      </c>
      <c r="M9" s="209" t="str">
        <f t="shared" si="1"/>
        <v>Tumpang</v>
      </c>
      <c r="N9" s="209" t="str">
        <f t="shared" si="1"/>
        <v>Malang</v>
      </c>
      <c r="O9" s="209" t="str">
        <f t="shared" si="1"/>
        <v>Jawa Timur</v>
      </c>
      <c r="P9" s="209">
        <f t="shared" si="1"/>
        <v>0</v>
      </c>
      <c r="Q9" s="209" t="str">
        <f t="shared" ref="Q9:S9" si="7">Q8</f>
        <v>sdn2tulusbesar@gmail.com</v>
      </c>
      <c r="R9" s="209" t="str">
        <f t="shared" si="7"/>
        <v>14</v>
      </c>
      <c r="S9" s="209" t="str">
        <f t="shared" si="7"/>
        <v>20 Desember 2025</v>
      </c>
      <c r="T9">
        <f>SISWA!A15</f>
        <v>8</v>
      </c>
      <c r="U9" t="str">
        <f>IF(SISWA!B15=0,"",SISWA!B15)</f>
        <v>FATHAN MAULANA ALFARIQ</v>
      </c>
      <c r="V9" t="str">
        <f>IF(SISWA!C15=0,"",SISWA!C15)</f>
        <v>FATHAN</v>
      </c>
      <c r="W9">
        <f>IF(SISWA!D15=0,"",SISWA!D15)</f>
        <v>1137</v>
      </c>
      <c r="X9" t="str">
        <f>IF(SISWA!E15=0,"",SISWA!E15)</f>
        <v>Laki-laki</v>
      </c>
      <c r="Y9" t="str">
        <f>IF(SISWA!F15=0,"",SISWA!F15)</f>
        <v>3181735690</v>
      </c>
      <c r="Z9" t="str">
        <f>IF(SISWA!J15=0,"",SISWA!J15)</f>
        <v/>
      </c>
      <c r="AA9" t="str">
        <f>IF(SISWA!G15=0,"",SISWA!G15)</f>
        <v>Islam</v>
      </c>
      <c r="AB9" t="str">
        <f>IF(SISWA!Q15=0,"",SISWA!Q15)</f>
        <v/>
      </c>
      <c r="AC9" t="str">
        <f>IF(SISWA!R15=0,"",SISWA!R15)</f>
        <v>SUKARMAT</v>
      </c>
      <c r="AD9" t="str">
        <f>IF(SISWA!S15=0,"",SISWA!S15)</f>
        <v>SUSI WAHYUNI</v>
      </c>
      <c r="AE9" t="str">
        <f>IF(SISWA!T15=0,"",SISWA!T15)</f>
        <v/>
      </c>
      <c r="AF9" t="str">
        <f>IF(SISWA!U15=0,"",SISWA!U15)</f>
        <v/>
      </c>
      <c r="AG9" t="str">
        <f>IF(SISWA!V15=0,"",SISWA!V15)</f>
        <v>Jl. RAYA PRAPATAN TULUSAYU RT. 39 RW. 05 DESA TULUSBESAR KEC. TUMPANG</v>
      </c>
      <c r="AH9" t="str">
        <f>IF(SISWA!W15=0,"",SISWA!W15)</f>
        <v/>
      </c>
      <c r="AI9" t="str">
        <f>IF(SISWA!X15=0,"",SISWA!X15)</f>
        <v/>
      </c>
      <c r="AJ9" t="str">
        <f>IF(SISWA!Y15=0,"",SISWA!Y15)</f>
        <v>MALANG</v>
      </c>
      <c r="AK9" t="str">
        <f>IF(SISWA!Z15=0,"",SISWA!Z15)</f>
        <v>JAWA TIMUR</v>
      </c>
      <c r="AL9" t="str">
        <f>IF(SISWA!AA15=0,"",SISWA!AA15)</f>
        <v/>
      </c>
      <c r="AM9" t="str">
        <f>IF(SISWA!AB15=0,"",SISWA!AB15)</f>
        <v/>
      </c>
      <c r="AN9" t="str">
        <f>IF(SISWA!AC15=0,"",SISWA!AC15)</f>
        <v/>
      </c>
      <c r="AO9" t="str">
        <f>IF(SISWA!AD15=0,"",SISWA!AD15)</f>
        <v/>
      </c>
      <c r="AP9" s="213" t="str">
        <f>AGM!AH12</f>
        <v/>
      </c>
      <c r="AQ9" t="str">
        <f ca="1">AGM!DK12</f>
        <v/>
      </c>
      <c r="AR9" s="213">
        <f>PP!AH12</f>
        <v>89.199999999999989</v>
      </c>
      <c r="AS9" t="str">
        <f ca="1">PP!AO12</f>
        <v/>
      </c>
      <c r="AT9" s="213">
        <f>BIN!AH12</f>
        <v>80.399999999999991</v>
      </c>
      <c r="AU9" t="str">
        <f ca="1">BIN!AO12</f>
        <v/>
      </c>
      <c r="AV9" s="213">
        <f>MAT!AH12</f>
        <v>79.099999999999994</v>
      </c>
      <c r="AW9" t="str">
        <f ca="1">MAT!AO12</f>
        <v/>
      </c>
      <c r="AX9" s="213" t="str">
        <f>IPAS!AH12</f>
        <v/>
      </c>
      <c r="AY9" t="str">
        <f ca="1">IPAS!AO12</f>
        <v/>
      </c>
      <c r="AZ9" s="213" t="str">
        <f>SMUSIK!AH12</f>
        <v/>
      </c>
      <c r="BA9" t="str">
        <f ca="1">SMUSIK!AO12</f>
        <v/>
      </c>
      <c r="BB9" s="213" t="str">
        <f>STARI!AH12</f>
        <v/>
      </c>
      <c r="BC9" t="str">
        <f ca="1">STARI!AO12</f>
        <v/>
      </c>
      <c r="BD9" s="213">
        <f>SRUPA!AH12</f>
        <v>74.86666666666666</v>
      </c>
      <c r="BE9" t="str">
        <f ca="1">SRUPA!AO12</f>
        <v/>
      </c>
      <c r="BF9" s="213" t="str">
        <f>PJOK!AH12</f>
        <v/>
      </c>
      <c r="BG9" t="str">
        <f ca="1">PJOK!AO12</f>
        <v/>
      </c>
      <c r="BH9" s="213" t="str">
        <f>BING!AH12</f>
        <v/>
      </c>
      <c r="BI9" t="str">
        <f ca="1">BING!AO12</f>
        <v/>
      </c>
      <c r="BJ9" s="213" t="str">
        <f>KKA!AH12</f>
        <v/>
      </c>
      <c r="BK9" t="str">
        <f ca="1">KKA!AO12</f>
        <v/>
      </c>
      <c r="BL9" t="str">
        <f>Mapel!$C$17</f>
        <v>Bahasa Daerah</v>
      </c>
      <c r="BM9" s="213">
        <f>BJW!AH12</f>
        <v>77.16</v>
      </c>
      <c r="BN9" t="str">
        <f ca="1">BJW!AO12</f>
        <v/>
      </c>
      <c r="BO9" t="str">
        <f>Mapel!$C$18</f>
        <v>Bahasa Mandarin</v>
      </c>
      <c r="BP9" s="213" t="str">
        <f>Mulok2!AH12</f>
        <v/>
      </c>
      <c r="BQ9" t="str">
        <f ca="1">Mulok2!AO12</f>
        <v/>
      </c>
      <c r="BR9" t="str">
        <f>Mapel!$C$19</f>
        <v>Mulok 3</v>
      </c>
      <c r="BS9" s="213" t="str">
        <f>Mulok3!AH12</f>
        <v/>
      </c>
      <c r="BT9" t="str">
        <f ca="1">Mulok3!AO12</f>
        <v/>
      </c>
      <c r="BU9" t="str">
        <f>Mapel!$C$20</f>
        <v>Mulok 4</v>
      </c>
      <c r="BV9" s="213" t="str">
        <f>Mulok4!AH12</f>
        <v/>
      </c>
      <c r="BW9" t="str">
        <f ca="1">Mulok4!AO12</f>
        <v/>
      </c>
      <c r="BX9" t="str">
        <f>Mapel!$C$21</f>
        <v>Mulok 5</v>
      </c>
      <c r="BY9" s="213" t="str">
        <f>Mulok5!AH12</f>
        <v/>
      </c>
      <c r="BZ9" t="str">
        <f ca="1">Mulok5!AO12</f>
        <v/>
      </c>
      <c r="CA9" t="e">
        <f ca="1">'Input Nilai'!AH14</f>
        <v>#NAME?</v>
      </c>
      <c r="CB9" t="str">
        <f>IF('ABS&amp;EKSKUL'!D15=0,"",'ABS&amp;EKSKUL'!D15)</f>
        <v>Pramuka</v>
      </c>
      <c r="CC9" t="str">
        <f>IF('ABS&amp;EKSKUL'!E15=0,"",'ABS&amp;EKSKUL'!E15)</f>
        <v/>
      </c>
      <c r="CD9" s="213" t="str">
        <f>Legger!S15</f>
        <v/>
      </c>
      <c r="CE9" t="str">
        <f>IF('ABS&amp;EKSKUL'!F15=0,"",'ABS&amp;EKSKUL'!F15)</f>
        <v/>
      </c>
      <c r="CF9" t="str">
        <f>IF('ABS&amp;EKSKUL'!G15=0,"",'ABS&amp;EKSKUL'!G15)</f>
        <v/>
      </c>
      <c r="CG9" s="213" t="str">
        <f>Legger!T15</f>
        <v/>
      </c>
      <c r="CH9" t="str">
        <f>IF('ABS&amp;EKSKUL'!H15=0,"",'ABS&amp;EKSKUL'!H15)</f>
        <v/>
      </c>
      <c r="CI9" t="str">
        <f>IF('ABS&amp;EKSKUL'!I15=0,"",'ABS&amp;EKSKUL'!I15)</f>
        <v/>
      </c>
      <c r="CJ9" s="213" t="str">
        <f>Legger!U15</f>
        <v/>
      </c>
      <c r="CK9" t="str">
        <f>IF('ABS&amp;EKSKUL'!J15=0,"",'ABS&amp;EKSKUL'!J15)</f>
        <v/>
      </c>
      <c r="CL9" t="str">
        <f>IF('ABS&amp;EKSKUL'!K15=0,"",'ABS&amp;EKSKUL'!K15)</f>
        <v/>
      </c>
      <c r="CM9" s="213" t="str">
        <f>Legger!V15</f>
        <v/>
      </c>
      <c r="CN9" t="str">
        <f>IF('ABS&amp;EKSKUL'!L15=0,"",'ABS&amp;EKSKUL'!L15)</f>
        <v/>
      </c>
      <c r="CO9" t="str">
        <f>IF('ABS&amp;EKSKUL'!M15=0,"",'ABS&amp;EKSKUL'!M15)</f>
        <v/>
      </c>
      <c r="CP9" s="213" t="str">
        <f>Legger!W15</f>
        <v/>
      </c>
      <c r="CQ9">
        <f>IF('ABS&amp;EKSKUL'!N15=0,"",'ABS&amp;EKSKUL'!N15)</f>
        <v>3</v>
      </c>
      <c r="CR9" t="str">
        <f>IF('ABS&amp;EKSKUL'!O15=0,"",'ABS&amp;EKSKUL'!O15)</f>
        <v/>
      </c>
      <c r="CS9" t="str">
        <f>IF('ABS&amp;EKSKUL'!P15=0,"",'ABS&amp;EKSKUL'!P15)</f>
        <v/>
      </c>
      <c r="CT9" s="213" t="str">
        <f>Legger!Z15</f>
        <v>Tingkatkan Belajarmu, tetap semangat, jangan lupa berdoa dan selalu berbakti kepada orang tua.</v>
      </c>
      <c r="CU9" s="213" t="str">
        <f>IF(Legger!AA15=0,"",Legger!AA15)</f>
        <v/>
      </c>
      <c r="CV9" t="str">
        <f>Legger!AB15</f>
        <v>1 (satu)</v>
      </c>
    </row>
    <row r="10" spans="1:100">
      <c r="A10" s="209" t="str">
        <f t="shared" si="1"/>
        <v>SD Negeri 2 Tulus besar</v>
      </c>
      <c r="B10" s="209" t="str">
        <f t="shared" si="1"/>
        <v>20517698</v>
      </c>
      <c r="C10" s="209" t="str">
        <f t="shared" si="1"/>
        <v>Jl. Mangundarmo No. 85 Tulusbesar Tulusbesar, Tumpang, Malang</v>
      </c>
      <c r="D10" s="209" t="str">
        <f t="shared" si="1"/>
        <v>1 (satu)</v>
      </c>
      <c r="E10" s="209" t="str">
        <f t="shared" si="1"/>
        <v>A</v>
      </c>
      <c r="F10" s="209" t="str">
        <f t="shared" si="1"/>
        <v>1 (Ganjil)</v>
      </c>
      <c r="G10" s="209" t="str">
        <f t="shared" si="1"/>
        <v>Manis Ari Wahyuni,S.Pd</v>
      </c>
      <c r="H10" s="209" t="str">
        <f t="shared" si="1"/>
        <v>197210092025212003</v>
      </c>
      <c r="I10" s="209" t="str">
        <f t="shared" si="1"/>
        <v>Suyati, S.Pd</v>
      </c>
      <c r="J10" s="209" t="str">
        <f t="shared" si="1"/>
        <v>198405052019032012</v>
      </c>
      <c r="K10" s="209" t="str">
        <f t="shared" si="1"/>
        <v>2025-2026</v>
      </c>
      <c r="L10" s="209" t="str">
        <f t="shared" si="1"/>
        <v>Tulusbesar</v>
      </c>
      <c r="M10" s="209" t="str">
        <f t="shared" si="1"/>
        <v>Tumpang</v>
      </c>
      <c r="N10" s="209" t="str">
        <f t="shared" si="1"/>
        <v>Malang</v>
      </c>
      <c r="O10" s="209" t="str">
        <f t="shared" si="1"/>
        <v>Jawa Timur</v>
      </c>
      <c r="P10" s="209">
        <f t="shared" si="1"/>
        <v>0</v>
      </c>
      <c r="Q10" s="209" t="str">
        <f t="shared" ref="Q10:S10" si="8">Q9</f>
        <v>sdn2tulusbesar@gmail.com</v>
      </c>
      <c r="R10" s="209" t="str">
        <f t="shared" si="8"/>
        <v>14</v>
      </c>
      <c r="S10" s="209" t="str">
        <f t="shared" si="8"/>
        <v>20 Desember 2025</v>
      </c>
      <c r="T10">
        <f>SISWA!A16</f>
        <v>9</v>
      </c>
      <c r="U10" t="str">
        <f>IF(SISWA!B16=0,"",SISWA!B16)</f>
        <v>KHANSA SHAQEENA ALMAHYRA</v>
      </c>
      <c r="V10" t="str">
        <f>IF(SISWA!C16=0,"",SISWA!C16)</f>
        <v>KHANSA</v>
      </c>
      <c r="W10">
        <f>IF(SISWA!D16=0,"",SISWA!D16)</f>
        <v>1138</v>
      </c>
      <c r="X10" t="str">
        <f>IF(SISWA!E16=0,"",SISWA!E16)</f>
        <v>Perempuan</v>
      </c>
      <c r="Y10" t="str">
        <f>IF(SISWA!F16=0,"",SISWA!F16)</f>
        <v>3171326098</v>
      </c>
      <c r="Z10" t="str">
        <f>IF(SISWA!J16=0,"",SISWA!J16)</f>
        <v/>
      </c>
      <c r="AA10" t="str">
        <f>IF(SISWA!G16=0,"",SISWA!G16)</f>
        <v>Islam</v>
      </c>
      <c r="AB10" t="str">
        <f>IF(SISWA!Q16=0,"",SISWA!Q16)</f>
        <v/>
      </c>
      <c r="AC10" t="str">
        <f>IF(SISWA!R16=0,"",SISWA!R16)</f>
        <v>MUHAMMAD SULIADI</v>
      </c>
      <c r="AD10" t="str">
        <f>IF(SISWA!S16=0,"",SISWA!S16)</f>
        <v>RIRIN KHOIRIYAH</v>
      </c>
      <c r="AE10" t="str">
        <f>IF(SISWA!T16=0,"",SISWA!T16)</f>
        <v/>
      </c>
      <c r="AF10" t="str">
        <f>IF(SISWA!U16=0,"",SISWA!U16)</f>
        <v/>
      </c>
      <c r="AG10" t="str">
        <f>IF(SISWA!V16=0,"",SISWA!V16)</f>
        <v>Jl. MANGUNDARMO DESA TULUSBESAR KEC. TUMPANG</v>
      </c>
      <c r="AH10" t="str">
        <f>IF(SISWA!W16=0,"",SISWA!W16)</f>
        <v/>
      </c>
      <c r="AI10" t="str">
        <f>IF(SISWA!X16=0,"",SISWA!X16)</f>
        <v/>
      </c>
      <c r="AJ10" t="str">
        <f>IF(SISWA!Y16=0,"",SISWA!Y16)</f>
        <v>MALANG</v>
      </c>
      <c r="AK10" t="str">
        <f>IF(SISWA!Z16=0,"",SISWA!Z16)</f>
        <v>JAWA TIMUR</v>
      </c>
      <c r="AL10" t="str">
        <f>IF(SISWA!AA16=0,"",SISWA!AA16)</f>
        <v/>
      </c>
      <c r="AM10" t="str">
        <f>IF(SISWA!AB16=0,"",SISWA!AB16)</f>
        <v/>
      </c>
      <c r="AN10" t="str">
        <f>IF(SISWA!AC16=0,"",SISWA!AC16)</f>
        <v/>
      </c>
      <c r="AO10" t="str">
        <f>IF(SISWA!AD16=0,"",SISWA!AD16)</f>
        <v/>
      </c>
      <c r="AP10" s="213" t="str">
        <f>AGM!AH13</f>
        <v/>
      </c>
      <c r="AQ10" t="str">
        <f ca="1">AGM!DK13</f>
        <v/>
      </c>
      <c r="AR10" s="213">
        <f>PP!AH13</f>
        <v>65.099999999999994</v>
      </c>
      <c r="AS10" t="str">
        <f ca="1">PP!AO13</f>
        <v/>
      </c>
      <c r="AT10" s="213">
        <f>BIN!AH13</f>
        <v>62.45</v>
      </c>
      <c r="AU10" t="str">
        <f ca="1">BIN!AO13</f>
        <v/>
      </c>
      <c r="AV10" s="213">
        <f>MAT!AH13</f>
        <v>58.599999999999994</v>
      </c>
      <c r="AW10" t="str">
        <f ca="1">MAT!AO13</f>
        <v/>
      </c>
      <c r="AX10" s="213" t="str">
        <f>IPAS!AH13</f>
        <v/>
      </c>
      <c r="AY10" t="str">
        <f ca="1">IPAS!AO13</f>
        <v/>
      </c>
      <c r="AZ10" s="213" t="str">
        <f>SMUSIK!AH13</f>
        <v/>
      </c>
      <c r="BA10" t="str">
        <f ca="1">SMUSIK!AO13</f>
        <v/>
      </c>
      <c r="BB10" s="213" t="str">
        <f>STARI!AH13</f>
        <v/>
      </c>
      <c r="BC10" t="str">
        <f ca="1">STARI!AO13</f>
        <v/>
      </c>
      <c r="BD10" s="213">
        <f>SRUPA!AH13</f>
        <v>54.733333333333327</v>
      </c>
      <c r="BE10" t="str">
        <f ca="1">SRUPA!AO13</f>
        <v/>
      </c>
      <c r="BF10" s="213" t="str">
        <f>PJOK!AH13</f>
        <v/>
      </c>
      <c r="BG10" t="str">
        <f ca="1">PJOK!AO13</f>
        <v/>
      </c>
      <c r="BH10" s="213" t="str">
        <f>BING!AH13</f>
        <v/>
      </c>
      <c r="BI10" t="str">
        <f ca="1">BING!AO13</f>
        <v/>
      </c>
      <c r="BJ10" s="213" t="str">
        <f>KKA!AH13</f>
        <v/>
      </c>
      <c r="BK10" t="str">
        <f ca="1">KKA!AO13</f>
        <v/>
      </c>
      <c r="BL10" t="str">
        <f>Mapel!$C$17</f>
        <v>Bahasa Daerah</v>
      </c>
      <c r="BM10" s="213">
        <f>BJW!AH13</f>
        <v>61.239999999999995</v>
      </c>
      <c r="BN10" t="str">
        <f ca="1">BJW!AO13</f>
        <v/>
      </c>
      <c r="BO10" t="str">
        <f>Mapel!$C$18</f>
        <v>Bahasa Mandarin</v>
      </c>
      <c r="BP10" s="213" t="str">
        <f>Mulok2!AH13</f>
        <v/>
      </c>
      <c r="BQ10" t="str">
        <f ca="1">Mulok2!AO13</f>
        <v/>
      </c>
      <c r="BR10" t="str">
        <f>Mapel!$C$19</f>
        <v>Mulok 3</v>
      </c>
      <c r="BS10" s="213" t="str">
        <f>Mulok3!AH13</f>
        <v/>
      </c>
      <c r="BT10" t="str">
        <f ca="1">Mulok3!AO13</f>
        <v/>
      </c>
      <c r="BU10" t="str">
        <f>Mapel!$C$20</f>
        <v>Mulok 4</v>
      </c>
      <c r="BV10" s="213" t="str">
        <f>Mulok4!AH13</f>
        <v/>
      </c>
      <c r="BW10" t="str">
        <f ca="1">Mulok4!AO13</f>
        <v/>
      </c>
      <c r="BX10" t="str">
        <f>Mapel!$C$21</f>
        <v>Mulok 5</v>
      </c>
      <c r="BY10" s="213" t="str">
        <f>Mulok5!AH13</f>
        <v/>
      </c>
      <c r="BZ10" t="str">
        <f ca="1">Mulok5!AO13</f>
        <v/>
      </c>
      <c r="CA10" t="e">
        <f ca="1">'Input Nilai'!AH15</f>
        <v>#NAME?</v>
      </c>
      <c r="CB10" t="str">
        <f>IF('ABS&amp;EKSKUL'!D16=0,"",'ABS&amp;EKSKUL'!D16)</f>
        <v>Pramuka</v>
      </c>
      <c r="CC10" t="str">
        <f>IF('ABS&amp;EKSKUL'!E16=0,"",'ABS&amp;EKSKUL'!E16)</f>
        <v/>
      </c>
      <c r="CD10" s="213" t="str">
        <f>Legger!S16</f>
        <v/>
      </c>
      <c r="CE10" t="str">
        <f>IF('ABS&amp;EKSKUL'!F16=0,"",'ABS&amp;EKSKUL'!F16)</f>
        <v/>
      </c>
      <c r="CF10" t="str">
        <f>IF('ABS&amp;EKSKUL'!G16=0,"",'ABS&amp;EKSKUL'!G16)</f>
        <v/>
      </c>
      <c r="CG10" s="213" t="str">
        <f>Legger!T16</f>
        <v/>
      </c>
      <c r="CH10" t="str">
        <f>IF('ABS&amp;EKSKUL'!H16=0,"",'ABS&amp;EKSKUL'!H16)</f>
        <v/>
      </c>
      <c r="CI10" t="str">
        <f>IF('ABS&amp;EKSKUL'!I16=0,"",'ABS&amp;EKSKUL'!I16)</f>
        <v/>
      </c>
      <c r="CJ10" s="213" t="str">
        <f>Legger!U16</f>
        <v/>
      </c>
      <c r="CK10" t="str">
        <f>IF('ABS&amp;EKSKUL'!J16=0,"",'ABS&amp;EKSKUL'!J16)</f>
        <v/>
      </c>
      <c r="CL10" t="str">
        <f>IF('ABS&amp;EKSKUL'!K16=0,"",'ABS&amp;EKSKUL'!K16)</f>
        <v/>
      </c>
      <c r="CM10" s="213" t="str">
        <f>Legger!V16</f>
        <v/>
      </c>
      <c r="CN10" t="str">
        <f>IF('ABS&amp;EKSKUL'!L16=0,"",'ABS&amp;EKSKUL'!L16)</f>
        <v/>
      </c>
      <c r="CO10" t="str">
        <f>IF('ABS&amp;EKSKUL'!M16=0,"",'ABS&amp;EKSKUL'!M16)</f>
        <v/>
      </c>
      <c r="CP10" s="213" t="str">
        <f>Legger!W16</f>
        <v/>
      </c>
      <c r="CQ10">
        <f>IF('ABS&amp;EKSKUL'!N16=0,"",'ABS&amp;EKSKUL'!N16)</f>
        <v>3</v>
      </c>
      <c r="CR10" t="str">
        <f>IF('ABS&amp;EKSKUL'!O16=0,"",'ABS&amp;EKSKUL'!O16)</f>
        <v/>
      </c>
      <c r="CS10" t="str">
        <f>IF('ABS&amp;EKSKUL'!P16=0,"",'ABS&amp;EKSKUL'!P16)</f>
        <v/>
      </c>
      <c r="CT10" s="213" t="str">
        <f>Legger!Z16</f>
        <v>Tingkatkan Belajarmu, tetap semangat, jangan lupa berdoa dan selalu berbakti kepada orang tua.</v>
      </c>
      <c r="CU10" s="213" t="str">
        <f>IF(Legger!AA16=0,"",Legger!AA16)</f>
        <v/>
      </c>
      <c r="CV10" t="str">
        <f>Legger!AB16</f>
        <v>1 (satu)</v>
      </c>
    </row>
    <row r="11" spans="1:100">
      <c r="A11" s="209" t="str">
        <f t="shared" si="1"/>
        <v>SD Negeri 2 Tulus besar</v>
      </c>
      <c r="B11" s="209" t="str">
        <f t="shared" si="1"/>
        <v>20517698</v>
      </c>
      <c r="C11" s="209" t="str">
        <f t="shared" si="1"/>
        <v>Jl. Mangundarmo No. 85 Tulusbesar Tulusbesar, Tumpang, Malang</v>
      </c>
      <c r="D11" s="209" t="str">
        <f t="shared" si="1"/>
        <v>1 (satu)</v>
      </c>
      <c r="E11" s="209" t="str">
        <f t="shared" si="1"/>
        <v>A</v>
      </c>
      <c r="F11" s="209" t="str">
        <f t="shared" si="1"/>
        <v>1 (Ganjil)</v>
      </c>
      <c r="G11" s="209" t="str">
        <f t="shared" si="1"/>
        <v>Manis Ari Wahyuni,S.Pd</v>
      </c>
      <c r="H11" s="209" t="str">
        <f t="shared" si="1"/>
        <v>197210092025212003</v>
      </c>
      <c r="I11" s="209" t="str">
        <f t="shared" si="1"/>
        <v>Suyati, S.Pd</v>
      </c>
      <c r="J11" s="209" t="str">
        <f t="shared" si="1"/>
        <v>198405052019032012</v>
      </c>
      <c r="K11" s="209" t="str">
        <f t="shared" si="1"/>
        <v>2025-2026</v>
      </c>
      <c r="L11" s="209" t="str">
        <f t="shared" si="1"/>
        <v>Tulusbesar</v>
      </c>
      <c r="M11" s="209" t="str">
        <f t="shared" si="1"/>
        <v>Tumpang</v>
      </c>
      <c r="N11" s="209" t="str">
        <f t="shared" si="1"/>
        <v>Malang</v>
      </c>
      <c r="O11" s="209" t="str">
        <f t="shared" si="1"/>
        <v>Jawa Timur</v>
      </c>
      <c r="P11" s="209">
        <f t="shared" si="1"/>
        <v>0</v>
      </c>
      <c r="Q11" s="209" t="str">
        <f t="shared" ref="Q11:S11" si="9">Q10</f>
        <v>sdn2tulusbesar@gmail.com</v>
      </c>
      <c r="R11" s="209" t="str">
        <f t="shared" si="9"/>
        <v>14</v>
      </c>
      <c r="S11" s="209" t="str">
        <f t="shared" si="9"/>
        <v>20 Desember 2025</v>
      </c>
      <c r="T11">
        <f>SISWA!A17</f>
        <v>10</v>
      </c>
      <c r="U11" t="str">
        <f>IF(SISWA!B17=0,"",SISWA!B17)</f>
        <v>MOHAMMAD ARKA HAIDAR RISYAD</v>
      </c>
      <c r="V11" t="str">
        <f>IF(SISWA!C17=0,"",SISWA!C17)</f>
        <v>ARKA</v>
      </c>
      <c r="W11">
        <f>IF(SISWA!D17=0,"",SISWA!D17)</f>
        <v>1139</v>
      </c>
      <c r="X11" t="str">
        <f>IF(SISWA!E17=0,"",SISWA!E17)</f>
        <v>Laki-laki</v>
      </c>
      <c r="Y11" t="str">
        <f>IF(SISWA!F17=0,"",SISWA!F17)</f>
        <v>3182693441</v>
      </c>
      <c r="Z11" t="str">
        <f>IF(SISWA!J17=0,"",SISWA!J17)</f>
        <v/>
      </c>
      <c r="AA11" t="str">
        <f>IF(SISWA!G17=0,"",SISWA!G17)</f>
        <v>Islam</v>
      </c>
      <c r="AB11" t="str">
        <f>IF(SISWA!Q17=0,"",SISWA!Q17)</f>
        <v/>
      </c>
      <c r="AC11" t="str">
        <f>IF(SISWA!R17=0,"",SISWA!R17)</f>
        <v>JUMAKIR</v>
      </c>
      <c r="AD11" t="str">
        <f>IF(SISWA!S17=0,"",SISWA!S17)</f>
        <v>SELA AYUNINGTYAS</v>
      </c>
      <c r="AE11" t="str">
        <f>IF(SISWA!T17=0,"",SISWA!T17)</f>
        <v/>
      </c>
      <c r="AF11" t="str">
        <f>IF(SISWA!U17=0,"",SISWA!U17)</f>
        <v/>
      </c>
      <c r="AG11" t="str">
        <f>IF(SISWA!V17=0,"",SISWA!V17)</f>
        <v>Jl. MPU BARADA RT. 22 RW. 02 DESA TULUSBESAR KEC. TUMPANG</v>
      </c>
      <c r="AH11" t="str">
        <f>IF(SISWA!W17=0,"",SISWA!W17)</f>
        <v/>
      </c>
      <c r="AI11" t="str">
        <f>IF(SISWA!X17=0,"",SISWA!X17)</f>
        <v/>
      </c>
      <c r="AJ11" t="str">
        <f>IF(SISWA!Y17=0,"",SISWA!Y17)</f>
        <v>MALANG</v>
      </c>
      <c r="AK11" t="str">
        <f>IF(SISWA!Z17=0,"",SISWA!Z17)</f>
        <v>JAWA TIMUR</v>
      </c>
      <c r="AL11" t="str">
        <f>IF(SISWA!AA17=0,"",SISWA!AA17)</f>
        <v/>
      </c>
      <c r="AM11" t="str">
        <f>IF(SISWA!AB17=0,"",SISWA!AB17)</f>
        <v/>
      </c>
      <c r="AN11" t="str">
        <f>IF(SISWA!AC17=0,"",SISWA!AC17)</f>
        <v/>
      </c>
      <c r="AO11" t="str">
        <f>IF(SISWA!AD17=0,"",SISWA!AD17)</f>
        <v/>
      </c>
      <c r="AP11" s="213" t="str">
        <f>AGM!AH14</f>
        <v/>
      </c>
      <c r="AQ11" t="str">
        <f ca="1">AGM!DK14</f>
        <v/>
      </c>
      <c r="AR11" s="213">
        <f>PP!AH14</f>
        <v>67.5</v>
      </c>
      <c r="AS11" t="str">
        <f ca="1">PP!AO14</f>
        <v/>
      </c>
      <c r="AT11" s="213">
        <f>BIN!AH14</f>
        <v>75.75</v>
      </c>
      <c r="AU11" t="str">
        <f ca="1">BIN!AO14</f>
        <v/>
      </c>
      <c r="AV11" s="213">
        <f>MAT!AH14</f>
        <v>71.599999999999994</v>
      </c>
      <c r="AW11" t="str">
        <f ca="1">MAT!AO14</f>
        <v/>
      </c>
      <c r="AX11" s="213" t="str">
        <f>IPAS!AH14</f>
        <v/>
      </c>
      <c r="AY11" t="str">
        <f ca="1">IPAS!AO14</f>
        <v/>
      </c>
      <c r="AZ11" s="213" t="str">
        <f>SMUSIK!AH14</f>
        <v/>
      </c>
      <c r="BA11" t="str">
        <f ca="1">SMUSIK!AO14</f>
        <v/>
      </c>
      <c r="BB11" s="213" t="str">
        <f>STARI!AH14</f>
        <v/>
      </c>
      <c r="BC11" t="str">
        <f ca="1">STARI!AO14</f>
        <v/>
      </c>
      <c r="BD11" s="213">
        <f>SRUPA!AH14</f>
        <v>68.066666666666663</v>
      </c>
      <c r="BE11" t="str">
        <f ca="1">SRUPA!AO14</f>
        <v/>
      </c>
      <c r="BF11" s="213" t="str">
        <f>PJOK!AH14</f>
        <v/>
      </c>
      <c r="BG11" t="str">
        <f ca="1">PJOK!AO14</f>
        <v/>
      </c>
      <c r="BH11" s="213" t="str">
        <f>BING!AH14</f>
        <v/>
      </c>
      <c r="BI11" t="str">
        <f ca="1">BING!AO14</f>
        <v/>
      </c>
      <c r="BJ11" s="213" t="str">
        <f>KKA!AH14</f>
        <v/>
      </c>
      <c r="BK11" t="str">
        <f ca="1">KKA!AO14</f>
        <v/>
      </c>
      <c r="BL11" t="str">
        <f>Mapel!$C$17</f>
        <v>Bahasa Daerah</v>
      </c>
      <c r="BM11" s="213">
        <f>BJW!AH14</f>
        <v>72.2</v>
      </c>
      <c r="BN11" t="str">
        <f ca="1">BJW!AO14</f>
        <v/>
      </c>
      <c r="BO11" t="str">
        <f>Mapel!$C$18</f>
        <v>Bahasa Mandarin</v>
      </c>
      <c r="BP11" s="213" t="str">
        <f>Mulok2!AH14</f>
        <v/>
      </c>
      <c r="BQ11" t="str">
        <f ca="1">Mulok2!AO14</f>
        <v/>
      </c>
      <c r="BR11" t="str">
        <f>Mapel!$C$19</f>
        <v>Mulok 3</v>
      </c>
      <c r="BS11" s="213" t="str">
        <f>Mulok3!AH14</f>
        <v/>
      </c>
      <c r="BT11" t="str">
        <f ca="1">Mulok3!AO14</f>
        <v/>
      </c>
      <c r="BU11" t="str">
        <f>Mapel!$C$20</f>
        <v>Mulok 4</v>
      </c>
      <c r="BV11" s="213" t="str">
        <f>Mulok4!AH14</f>
        <v/>
      </c>
      <c r="BW11" t="str">
        <f ca="1">Mulok4!AO14</f>
        <v/>
      </c>
      <c r="BX11" t="str">
        <f>Mapel!$C$21</f>
        <v>Mulok 5</v>
      </c>
      <c r="BY11" s="213" t="str">
        <f>Mulok5!AH14</f>
        <v/>
      </c>
      <c r="BZ11" t="str">
        <f ca="1">Mulok5!AO14</f>
        <v/>
      </c>
      <c r="CA11" t="e">
        <f ca="1">'Input Nilai'!AH16</f>
        <v>#NAME?</v>
      </c>
      <c r="CB11" t="str">
        <f>IF('ABS&amp;EKSKUL'!D17=0,"",'ABS&amp;EKSKUL'!D17)</f>
        <v>Pramuka</v>
      </c>
      <c r="CC11" t="str">
        <f>IF('ABS&amp;EKSKUL'!E17=0,"",'ABS&amp;EKSKUL'!E17)</f>
        <v/>
      </c>
      <c r="CD11" s="213" t="str">
        <f>Legger!S17</f>
        <v/>
      </c>
      <c r="CE11" t="str">
        <f>IF('ABS&amp;EKSKUL'!F17=0,"",'ABS&amp;EKSKUL'!F17)</f>
        <v/>
      </c>
      <c r="CF11" t="str">
        <f>IF('ABS&amp;EKSKUL'!G17=0,"",'ABS&amp;EKSKUL'!G17)</f>
        <v/>
      </c>
      <c r="CG11" s="213" t="str">
        <f>Legger!T17</f>
        <v/>
      </c>
      <c r="CH11" t="str">
        <f>IF('ABS&amp;EKSKUL'!H17=0,"",'ABS&amp;EKSKUL'!H17)</f>
        <v/>
      </c>
      <c r="CI11" t="str">
        <f>IF('ABS&amp;EKSKUL'!I17=0,"",'ABS&amp;EKSKUL'!I17)</f>
        <v/>
      </c>
      <c r="CJ11" s="213" t="str">
        <f>Legger!U17</f>
        <v/>
      </c>
      <c r="CK11" t="str">
        <f>IF('ABS&amp;EKSKUL'!J17=0,"",'ABS&amp;EKSKUL'!J17)</f>
        <v/>
      </c>
      <c r="CL11" t="str">
        <f>IF('ABS&amp;EKSKUL'!K17=0,"",'ABS&amp;EKSKUL'!K17)</f>
        <v/>
      </c>
      <c r="CM11" s="213" t="str">
        <f>Legger!V17</f>
        <v/>
      </c>
      <c r="CN11" t="str">
        <f>IF('ABS&amp;EKSKUL'!L17=0,"",'ABS&amp;EKSKUL'!L17)</f>
        <v/>
      </c>
      <c r="CO11" t="str">
        <f>IF('ABS&amp;EKSKUL'!M17=0,"",'ABS&amp;EKSKUL'!M17)</f>
        <v/>
      </c>
      <c r="CP11" s="213" t="str">
        <f>Legger!W17</f>
        <v/>
      </c>
      <c r="CQ11" t="str">
        <f>IF('ABS&amp;EKSKUL'!N17=0,"",'ABS&amp;EKSKUL'!N17)</f>
        <v/>
      </c>
      <c r="CR11" t="str">
        <f>IF('ABS&amp;EKSKUL'!O17=0,"",'ABS&amp;EKSKUL'!O17)</f>
        <v/>
      </c>
      <c r="CS11" t="str">
        <f>IF('ABS&amp;EKSKUL'!P17=0,"",'ABS&amp;EKSKUL'!P17)</f>
        <v/>
      </c>
      <c r="CT11" s="213" t="str">
        <f>Legger!Z17</f>
        <v>Tingkatkan Belajarmu, tetap semangat, jangan lupa berdoa dan selalu berbakti kepada orang tua.</v>
      </c>
      <c r="CU11" s="213" t="str">
        <f>IF(Legger!AA17=0,"",Legger!AA17)</f>
        <v/>
      </c>
      <c r="CV11" t="str">
        <f>Legger!AB17</f>
        <v>1 (satu)</v>
      </c>
    </row>
    <row r="12" spans="1:100">
      <c r="A12" s="209" t="str">
        <f t="shared" si="1"/>
        <v>SD Negeri 2 Tulus besar</v>
      </c>
      <c r="B12" s="209" t="str">
        <f t="shared" si="1"/>
        <v>20517698</v>
      </c>
      <c r="C12" s="209" t="str">
        <f t="shared" si="1"/>
        <v>Jl. Mangundarmo No. 85 Tulusbesar Tulusbesar, Tumpang, Malang</v>
      </c>
      <c r="D12" s="209" t="str">
        <f t="shared" si="1"/>
        <v>1 (satu)</v>
      </c>
      <c r="E12" s="209" t="str">
        <f t="shared" si="1"/>
        <v>A</v>
      </c>
      <c r="F12" s="209" t="str">
        <f t="shared" si="1"/>
        <v>1 (Ganjil)</v>
      </c>
      <c r="G12" s="209" t="str">
        <f t="shared" si="1"/>
        <v>Manis Ari Wahyuni,S.Pd</v>
      </c>
      <c r="H12" s="209" t="str">
        <f t="shared" si="1"/>
        <v>197210092025212003</v>
      </c>
      <c r="I12" s="209" t="str">
        <f t="shared" si="1"/>
        <v>Suyati, S.Pd</v>
      </c>
      <c r="J12" s="209" t="str">
        <f t="shared" si="1"/>
        <v>198405052019032012</v>
      </c>
      <c r="K12" s="209" t="str">
        <f t="shared" si="1"/>
        <v>2025-2026</v>
      </c>
      <c r="L12" s="209" t="str">
        <f t="shared" si="1"/>
        <v>Tulusbesar</v>
      </c>
      <c r="M12" s="209" t="str">
        <f t="shared" si="1"/>
        <v>Tumpang</v>
      </c>
      <c r="N12" s="209" t="str">
        <f t="shared" si="1"/>
        <v>Malang</v>
      </c>
      <c r="O12" s="209" t="str">
        <f t="shared" si="1"/>
        <v>Jawa Timur</v>
      </c>
      <c r="P12" s="209">
        <f t="shared" si="1"/>
        <v>0</v>
      </c>
      <c r="Q12" s="209" t="str">
        <f t="shared" ref="Q12:S12" si="10">Q11</f>
        <v>sdn2tulusbesar@gmail.com</v>
      </c>
      <c r="R12" s="209" t="str">
        <f t="shared" si="10"/>
        <v>14</v>
      </c>
      <c r="S12" s="209" t="str">
        <f t="shared" si="10"/>
        <v>20 Desember 2025</v>
      </c>
      <c r="T12">
        <f>SISWA!A18</f>
        <v>11</v>
      </c>
      <c r="U12" t="str">
        <f>IF(SISWA!B18=0,"",SISWA!B18)</f>
        <v>MUHAMMAD SABILILLAH FAHRI RAMADHAN</v>
      </c>
      <c r="V12" t="str">
        <f>IF(SISWA!C18=0,"",SISWA!C18)</f>
        <v>SABIL</v>
      </c>
      <c r="W12">
        <f>IF(SISWA!D18=0,"",SISWA!D18)</f>
        <v>1140</v>
      </c>
      <c r="X12" t="str">
        <f>IF(SISWA!E18=0,"",SISWA!E18)</f>
        <v>Laki-laki</v>
      </c>
      <c r="Y12" t="str">
        <f>IF(SISWA!F18=0,"",SISWA!F18)</f>
        <v>3183158140</v>
      </c>
      <c r="Z12" t="str">
        <f>IF(SISWA!J18=0,"",SISWA!J18)</f>
        <v/>
      </c>
      <c r="AA12" t="str">
        <f>IF(SISWA!G18=0,"",SISWA!G18)</f>
        <v>Islam</v>
      </c>
      <c r="AB12" t="str">
        <f>IF(SISWA!Q18=0,"",SISWA!Q18)</f>
        <v/>
      </c>
      <c r="AC12" t="str">
        <f>IF(SISWA!R18=0,"",SISWA!R18)</f>
        <v>MOH. SOLIHIN</v>
      </c>
      <c r="AD12" t="str">
        <f>IF(SISWA!S18=0,"",SISWA!S18)</f>
        <v>IRAWATI CANDRA DEWI</v>
      </c>
      <c r="AE12" t="str">
        <f>IF(SISWA!T18=0,"",SISWA!T18)</f>
        <v/>
      </c>
      <c r="AF12" t="str">
        <f>IF(SISWA!U18=0,"",SISWA!U18)</f>
        <v/>
      </c>
      <c r="AG12" t="str">
        <f>IF(SISWA!V18=0,"",SISWA!V18)</f>
        <v>DUSUN PRAPATAN RT. 36 RW. 04 DESA TULUSBESAR KEC. TUMPANG</v>
      </c>
      <c r="AH12" t="str">
        <f>IF(SISWA!W18=0,"",SISWA!W18)</f>
        <v/>
      </c>
      <c r="AI12" t="str">
        <f>IF(SISWA!X18=0,"",SISWA!X18)</f>
        <v/>
      </c>
      <c r="AJ12" t="str">
        <f>IF(SISWA!Y18=0,"",SISWA!Y18)</f>
        <v>MALANG</v>
      </c>
      <c r="AK12" t="str">
        <f>IF(SISWA!Z18=0,"",SISWA!Z18)</f>
        <v>JAWA TIMUR</v>
      </c>
      <c r="AL12" t="str">
        <f>IF(SISWA!AA18=0,"",SISWA!AA18)</f>
        <v/>
      </c>
      <c r="AM12" t="str">
        <f>IF(SISWA!AB18=0,"",SISWA!AB18)</f>
        <v/>
      </c>
      <c r="AN12" t="str">
        <f>IF(SISWA!AC18=0,"",SISWA!AC18)</f>
        <v/>
      </c>
      <c r="AO12" t="str">
        <f>IF(SISWA!AD18=0,"",SISWA!AD18)</f>
        <v/>
      </c>
      <c r="AP12" s="213" t="str">
        <f>AGM!AH15</f>
        <v/>
      </c>
      <c r="AQ12" t="str">
        <f ca="1">AGM!DK15</f>
        <v/>
      </c>
      <c r="AR12" s="213">
        <f>PP!AH15</f>
        <v>73.400000000000006</v>
      </c>
      <c r="AS12" t="str">
        <f ca="1">PP!AO15</f>
        <v/>
      </c>
      <c r="AT12" s="213">
        <f>BIN!AH15</f>
        <v>81.599999999999994</v>
      </c>
      <c r="AU12" t="str">
        <f ca="1">BIN!AO15</f>
        <v/>
      </c>
      <c r="AV12" s="213">
        <f>MAT!AH15</f>
        <v>70.199999999999989</v>
      </c>
      <c r="AW12" t="str">
        <f ca="1">MAT!AO15</f>
        <v/>
      </c>
      <c r="AX12" s="213" t="str">
        <f>IPAS!AH15</f>
        <v/>
      </c>
      <c r="AY12" t="str">
        <f ca="1">IPAS!AO15</f>
        <v/>
      </c>
      <c r="AZ12" s="213" t="str">
        <f>SMUSIK!AH15</f>
        <v/>
      </c>
      <c r="BA12" t="str">
        <f ca="1">SMUSIK!AO15</f>
        <v/>
      </c>
      <c r="BB12" s="213" t="str">
        <f>STARI!AH15</f>
        <v/>
      </c>
      <c r="BC12" t="str">
        <f ca="1">STARI!AO15</f>
        <v/>
      </c>
      <c r="BD12" s="213">
        <f>SRUPA!AH15</f>
        <v>75.666666666666671</v>
      </c>
      <c r="BE12" t="str">
        <f ca="1">SRUPA!AO15</f>
        <v/>
      </c>
      <c r="BF12" s="213" t="str">
        <f>PJOK!AH15</f>
        <v/>
      </c>
      <c r="BG12" t="str">
        <f ca="1">PJOK!AO15</f>
        <v/>
      </c>
      <c r="BH12" s="213" t="str">
        <f>BING!AH15</f>
        <v/>
      </c>
      <c r="BI12" t="str">
        <f ca="1">BING!AO15</f>
        <v/>
      </c>
      <c r="BJ12" s="213" t="str">
        <f>KKA!AH15</f>
        <v/>
      </c>
      <c r="BK12" t="str">
        <f ca="1">KKA!AO15</f>
        <v/>
      </c>
      <c r="BL12" t="str">
        <f>Mapel!$C$17</f>
        <v>Bahasa Daerah</v>
      </c>
      <c r="BM12" s="213">
        <f>BJW!AH15</f>
        <v>75.320000000000007</v>
      </c>
      <c r="BN12" t="str">
        <f ca="1">BJW!AO15</f>
        <v/>
      </c>
      <c r="BO12" t="str">
        <f>Mapel!$C$18</f>
        <v>Bahasa Mandarin</v>
      </c>
      <c r="BP12" s="213" t="str">
        <f>Mulok2!AH15</f>
        <v/>
      </c>
      <c r="BQ12" t="str">
        <f ca="1">Mulok2!AO15</f>
        <v/>
      </c>
      <c r="BR12" t="str">
        <f>Mapel!$C$19</f>
        <v>Mulok 3</v>
      </c>
      <c r="BS12" s="213" t="str">
        <f>Mulok3!AH15</f>
        <v/>
      </c>
      <c r="BT12" t="str">
        <f ca="1">Mulok3!AO15</f>
        <v/>
      </c>
      <c r="BU12" t="str">
        <f>Mapel!$C$20</f>
        <v>Mulok 4</v>
      </c>
      <c r="BV12" s="213" t="str">
        <f>Mulok4!AH15</f>
        <v/>
      </c>
      <c r="BW12" t="str">
        <f ca="1">Mulok4!AO15</f>
        <v/>
      </c>
      <c r="BX12" t="str">
        <f>Mapel!$C$21</f>
        <v>Mulok 5</v>
      </c>
      <c r="BY12" s="213" t="str">
        <f>Mulok5!AH15</f>
        <v/>
      </c>
      <c r="BZ12" t="str">
        <f ca="1">Mulok5!AO15</f>
        <v/>
      </c>
      <c r="CA12" t="e">
        <f ca="1">'Input Nilai'!AH17</f>
        <v>#NAME?</v>
      </c>
      <c r="CB12" t="str">
        <f>IF('ABS&amp;EKSKUL'!D18=0,"",'ABS&amp;EKSKUL'!D18)</f>
        <v>Pramuka</v>
      </c>
      <c r="CC12" t="str">
        <f>IF('ABS&amp;EKSKUL'!E18=0,"",'ABS&amp;EKSKUL'!E18)</f>
        <v/>
      </c>
      <c r="CD12" s="213" t="str">
        <f>Legger!S18</f>
        <v/>
      </c>
      <c r="CE12" t="str">
        <f>IF('ABS&amp;EKSKUL'!F18=0,"",'ABS&amp;EKSKUL'!F18)</f>
        <v/>
      </c>
      <c r="CF12" t="str">
        <f>IF('ABS&amp;EKSKUL'!G18=0,"",'ABS&amp;EKSKUL'!G18)</f>
        <v/>
      </c>
      <c r="CG12" s="213" t="str">
        <f>Legger!T18</f>
        <v/>
      </c>
      <c r="CH12" t="str">
        <f>IF('ABS&amp;EKSKUL'!H18=0,"",'ABS&amp;EKSKUL'!H18)</f>
        <v/>
      </c>
      <c r="CI12" t="str">
        <f>IF('ABS&amp;EKSKUL'!I18=0,"",'ABS&amp;EKSKUL'!I18)</f>
        <v/>
      </c>
      <c r="CJ12" s="213" t="str">
        <f>Legger!U18</f>
        <v/>
      </c>
      <c r="CK12" t="str">
        <f>IF('ABS&amp;EKSKUL'!J18=0,"",'ABS&amp;EKSKUL'!J18)</f>
        <v/>
      </c>
      <c r="CL12" t="str">
        <f>IF('ABS&amp;EKSKUL'!K18=0,"",'ABS&amp;EKSKUL'!K18)</f>
        <v/>
      </c>
      <c r="CM12" s="213" t="str">
        <f>Legger!V18</f>
        <v/>
      </c>
      <c r="CN12" t="str">
        <f>IF('ABS&amp;EKSKUL'!L18=0,"",'ABS&amp;EKSKUL'!L18)</f>
        <v/>
      </c>
      <c r="CO12" t="str">
        <f>IF('ABS&amp;EKSKUL'!M18=0,"",'ABS&amp;EKSKUL'!M18)</f>
        <v/>
      </c>
      <c r="CP12" s="213" t="str">
        <f>Legger!W18</f>
        <v/>
      </c>
      <c r="CQ12" t="str">
        <f>IF('ABS&amp;EKSKUL'!N18=0,"",'ABS&amp;EKSKUL'!N18)</f>
        <v/>
      </c>
      <c r="CR12" t="str">
        <f>IF('ABS&amp;EKSKUL'!O18=0,"",'ABS&amp;EKSKUL'!O18)</f>
        <v/>
      </c>
      <c r="CS12" t="str">
        <f>IF('ABS&amp;EKSKUL'!P18=0,"",'ABS&amp;EKSKUL'!P18)</f>
        <v/>
      </c>
      <c r="CT12" s="213" t="str">
        <f>Legger!Z18</f>
        <v>Tingkatkan Belajarmu, tetap semangat, jangan lupa berdoa dan selalu berbakti kepada orang tua.</v>
      </c>
      <c r="CU12" s="213" t="str">
        <f>IF(Legger!AA18=0,"",Legger!AA18)</f>
        <v/>
      </c>
      <c r="CV12" t="str">
        <f>Legger!AB18</f>
        <v>1 (satu)</v>
      </c>
    </row>
    <row r="13" spans="1:100">
      <c r="A13" s="209" t="str">
        <f t="shared" si="1"/>
        <v>SD Negeri 2 Tulus besar</v>
      </c>
      <c r="B13" s="209" t="str">
        <f t="shared" si="1"/>
        <v>20517698</v>
      </c>
      <c r="C13" s="209" t="str">
        <f t="shared" si="1"/>
        <v>Jl. Mangundarmo No. 85 Tulusbesar Tulusbesar, Tumpang, Malang</v>
      </c>
      <c r="D13" s="209" t="str">
        <f t="shared" si="1"/>
        <v>1 (satu)</v>
      </c>
      <c r="E13" s="209" t="str">
        <f t="shared" si="1"/>
        <v>A</v>
      </c>
      <c r="F13" s="209" t="str">
        <f t="shared" si="1"/>
        <v>1 (Ganjil)</v>
      </c>
      <c r="G13" s="209" t="str">
        <f t="shared" si="1"/>
        <v>Manis Ari Wahyuni,S.Pd</v>
      </c>
      <c r="H13" s="209" t="str">
        <f t="shared" si="1"/>
        <v>197210092025212003</v>
      </c>
      <c r="I13" s="209" t="str">
        <f t="shared" si="1"/>
        <v>Suyati, S.Pd</v>
      </c>
      <c r="J13" s="209" t="str">
        <f t="shared" si="1"/>
        <v>198405052019032012</v>
      </c>
      <c r="K13" s="209" t="str">
        <f t="shared" si="1"/>
        <v>2025-2026</v>
      </c>
      <c r="L13" s="209" t="str">
        <f t="shared" si="1"/>
        <v>Tulusbesar</v>
      </c>
      <c r="M13" s="209" t="str">
        <f t="shared" si="1"/>
        <v>Tumpang</v>
      </c>
      <c r="N13" s="209" t="str">
        <f t="shared" si="1"/>
        <v>Malang</v>
      </c>
      <c r="O13" s="209" t="str">
        <f t="shared" si="1"/>
        <v>Jawa Timur</v>
      </c>
      <c r="P13" s="209">
        <f t="shared" si="1"/>
        <v>0</v>
      </c>
      <c r="Q13" s="209" t="str">
        <f t="shared" ref="Q13:S13" si="11">Q12</f>
        <v>sdn2tulusbesar@gmail.com</v>
      </c>
      <c r="R13" s="209" t="str">
        <f t="shared" si="11"/>
        <v>14</v>
      </c>
      <c r="S13" s="209" t="str">
        <f t="shared" si="11"/>
        <v>20 Desember 2025</v>
      </c>
      <c r="T13">
        <f>SISWA!A19</f>
        <v>12</v>
      </c>
      <c r="U13" t="str">
        <f>IF(SISWA!B19=0,"",SISWA!B19)</f>
        <v>NUR FALISHA</v>
      </c>
      <c r="V13" t="str">
        <f>IF(SISWA!C19=0,"",SISWA!C19)</f>
        <v>FALISHA</v>
      </c>
      <c r="W13">
        <f>IF(SISWA!D19=0,"",SISWA!D19)</f>
        <v>1141</v>
      </c>
      <c r="X13" t="str">
        <f>IF(SISWA!E19=0,"",SISWA!E19)</f>
        <v>Perempuan</v>
      </c>
      <c r="Y13" t="str">
        <f>IF(SISWA!F19=0,"",SISWA!F19)</f>
        <v>3188839411</v>
      </c>
      <c r="Z13" t="str">
        <f>IF(SISWA!J19=0,"",SISWA!J19)</f>
        <v/>
      </c>
      <c r="AA13" t="str">
        <f>IF(SISWA!G19=0,"",SISWA!G19)</f>
        <v>Islam</v>
      </c>
      <c r="AB13" t="str">
        <f>IF(SISWA!Q19=0,"",SISWA!Q19)</f>
        <v/>
      </c>
      <c r="AC13" t="str">
        <f>IF(SISWA!R19=0,"",SISWA!R19)</f>
        <v/>
      </c>
      <c r="AD13" t="str">
        <f>IF(SISWA!S19=0,"",SISWA!S19)</f>
        <v>LUN H. NTUU</v>
      </c>
      <c r="AE13" t="str">
        <f>IF(SISWA!T19=0,"",SISWA!T19)</f>
        <v/>
      </c>
      <c r="AF13" t="str">
        <f>IF(SISWA!U19=0,"",SISWA!U19)</f>
        <v/>
      </c>
      <c r="AG13" t="str">
        <f>IF(SISWA!V19=0,"",SISWA!V19)</f>
        <v>DUSUN PRAPATAN RT. 37 RW. 04 DESA TULUSBESAR KEC. TUMPANG</v>
      </c>
      <c r="AH13" t="str">
        <f>IF(SISWA!W19=0,"",SISWA!W19)</f>
        <v/>
      </c>
      <c r="AI13" t="str">
        <f>IF(SISWA!X19=0,"",SISWA!X19)</f>
        <v/>
      </c>
      <c r="AJ13" t="str">
        <f>IF(SISWA!Y19=0,"",SISWA!Y19)</f>
        <v>MALANG</v>
      </c>
      <c r="AK13" t="str">
        <f>IF(SISWA!Z19=0,"",SISWA!Z19)</f>
        <v>JAWA TIMUR</v>
      </c>
      <c r="AL13" t="str">
        <f>IF(SISWA!AA19=0,"",SISWA!AA19)</f>
        <v/>
      </c>
      <c r="AM13" t="str">
        <f>IF(SISWA!AB19=0,"",SISWA!AB19)</f>
        <v/>
      </c>
      <c r="AN13" t="str">
        <f>IF(SISWA!AC19=0,"",SISWA!AC19)</f>
        <v/>
      </c>
      <c r="AO13" t="str">
        <f>IF(SISWA!AD19=0,"",SISWA!AD19)</f>
        <v/>
      </c>
      <c r="AP13" s="213" t="str">
        <f>AGM!AH16</f>
        <v/>
      </c>
      <c r="AQ13" t="str">
        <f ca="1">AGM!DK16</f>
        <v/>
      </c>
      <c r="AR13" s="213">
        <f>PP!AH16</f>
        <v>77</v>
      </c>
      <c r="AS13" t="str">
        <f ca="1">PP!AO16</f>
        <v/>
      </c>
      <c r="AT13" s="213">
        <f>BIN!AH16</f>
        <v>67.5</v>
      </c>
      <c r="AU13" t="str">
        <f ca="1">BIN!AO16</f>
        <v/>
      </c>
      <c r="AV13" s="213">
        <f>MAT!AH16</f>
        <v>68.400000000000006</v>
      </c>
      <c r="AW13" t="str">
        <f ca="1">MAT!AO16</f>
        <v/>
      </c>
      <c r="AX13" s="213" t="str">
        <f>IPAS!AH16</f>
        <v/>
      </c>
      <c r="AY13" t="str">
        <f ca="1">IPAS!AO16</f>
        <v/>
      </c>
      <c r="AZ13" s="213" t="str">
        <f>SMUSIK!AH16</f>
        <v/>
      </c>
      <c r="BA13" t="str">
        <f ca="1">SMUSIK!AO16</f>
        <v/>
      </c>
      <c r="BB13" s="213" t="str">
        <f>STARI!AH16</f>
        <v/>
      </c>
      <c r="BC13" t="str">
        <f ca="1">STARI!AO16</f>
        <v/>
      </c>
      <c r="BD13" s="213">
        <f>SRUPA!AH16</f>
        <v>66.933333333333337</v>
      </c>
      <c r="BE13" t="str">
        <f ca="1">SRUPA!AO16</f>
        <v/>
      </c>
      <c r="BF13" s="213" t="str">
        <f>PJOK!AH16</f>
        <v/>
      </c>
      <c r="BG13" t="str">
        <f ca="1">PJOK!AO16</f>
        <v/>
      </c>
      <c r="BH13" s="213" t="str">
        <f>BING!AH16</f>
        <v/>
      </c>
      <c r="BI13" t="str">
        <f ca="1">BING!AO16</f>
        <v/>
      </c>
      <c r="BJ13" s="213" t="str">
        <f>KKA!AH16</f>
        <v/>
      </c>
      <c r="BK13" t="str">
        <f ca="1">KKA!AO16</f>
        <v/>
      </c>
      <c r="BL13" t="str">
        <f>Mapel!$C$17</f>
        <v>Bahasa Daerah</v>
      </c>
      <c r="BM13" s="213">
        <f>BJW!AH16</f>
        <v>76.760000000000005</v>
      </c>
      <c r="BN13" t="str">
        <f ca="1">BJW!AO16</f>
        <v/>
      </c>
      <c r="BO13" t="str">
        <f>Mapel!$C$18</f>
        <v>Bahasa Mandarin</v>
      </c>
      <c r="BP13" s="213" t="str">
        <f>Mulok2!AH16</f>
        <v/>
      </c>
      <c r="BQ13" t="str">
        <f ca="1">Mulok2!AO16</f>
        <v/>
      </c>
      <c r="BR13" t="str">
        <f>Mapel!$C$19</f>
        <v>Mulok 3</v>
      </c>
      <c r="BS13" s="213" t="str">
        <f>Mulok3!AH16</f>
        <v/>
      </c>
      <c r="BT13" t="str">
        <f ca="1">Mulok3!AO16</f>
        <v/>
      </c>
      <c r="BU13" t="str">
        <f>Mapel!$C$20</f>
        <v>Mulok 4</v>
      </c>
      <c r="BV13" s="213" t="str">
        <f>Mulok4!AH16</f>
        <v/>
      </c>
      <c r="BW13" t="str">
        <f ca="1">Mulok4!AO16</f>
        <v/>
      </c>
      <c r="BX13" t="str">
        <f>Mapel!$C$21</f>
        <v>Mulok 5</v>
      </c>
      <c r="BY13" s="213" t="str">
        <f>Mulok5!AH16</f>
        <v/>
      </c>
      <c r="BZ13" t="str">
        <f ca="1">Mulok5!AO16</f>
        <v/>
      </c>
      <c r="CA13" t="e">
        <f ca="1">'Input Nilai'!AH18</f>
        <v>#NAME?</v>
      </c>
      <c r="CB13" t="str">
        <f>IF('ABS&amp;EKSKUL'!D19=0,"",'ABS&amp;EKSKUL'!D19)</f>
        <v>Pramuka</v>
      </c>
      <c r="CC13" t="str">
        <f>IF('ABS&amp;EKSKUL'!E19=0,"",'ABS&amp;EKSKUL'!E19)</f>
        <v/>
      </c>
      <c r="CD13" s="213" t="str">
        <f>Legger!S19</f>
        <v/>
      </c>
      <c r="CE13" t="str">
        <f>IF('ABS&amp;EKSKUL'!F19=0,"",'ABS&amp;EKSKUL'!F19)</f>
        <v/>
      </c>
      <c r="CF13" t="str">
        <f>IF('ABS&amp;EKSKUL'!G19=0,"",'ABS&amp;EKSKUL'!G19)</f>
        <v/>
      </c>
      <c r="CG13" s="213" t="str">
        <f>Legger!T19</f>
        <v/>
      </c>
      <c r="CH13" t="str">
        <f>IF('ABS&amp;EKSKUL'!H19=0,"",'ABS&amp;EKSKUL'!H19)</f>
        <v/>
      </c>
      <c r="CI13" t="str">
        <f>IF('ABS&amp;EKSKUL'!I19=0,"",'ABS&amp;EKSKUL'!I19)</f>
        <v/>
      </c>
      <c r="CJ13" s="213" t="str">
        <f>Legger!U19</f>
        <v/>
      </c>
      <c r="CK13" t="str">
        <f>IF('ABS&amp;EKSKUL'!J19=0,"",'ABS&amp;EKSKUL'!J19)</f>
        <v/>
      </c>
      <c r="CL13" t="str">
        <f>IF('ABS&amp;EKSKUL'!K19=0,"",'ABS&amp;EKSKUL'!K19)</f>
        <v/>
      </c>
      <c r="CM13" s="213" t="str">
        <f>Legger!V19</f>
        <v/>
      </c>
      <c r="CN13" t="str">
        <f>IF('ABS&amp;EKSKUL'!L19=0,"",'ABS&amp;EKSKUL'!L19)</f>
        <v/>
      </c>
      <c r="CO13" t="str">
        <f>IF('ABS&amp;EKSKUL'!M19=0,"",'ABS&amp;EKSKUL'!M19)</f>
        <v/>
      </c>
      <c r="CP13" s="213" t="str">
        <f>Legger!W19</f>
        <v/>
      </c>
      <c r="CQ13" t="str">
        <f>IF('ABS&amp;EKSKUL'!N19=0,"",'ABS&amp;EKSKUL'!N19)</f>
        <v/>
      </c>
      <c r="CR13">
        <f>IF('ABS&amp;EKSKUL'!O19=0,"",'ABS&amp;EKSKUL'!O19)</f>
        <v>1</v>
      </c>
      <c r="CS13" t="str">
        <f>IF('ABS&amp;EKSKUL'!P19=0,"",'ABS&amp;EKSKUL'!P19)</f>
        <v/>
      </c>
      <c r="CT13" s="213" t="str">
        <f>Legger!Z19</f>
        <v>Tingkatkan Belajarmu, tetap semangat, jangan lupa berdoa dan selalu berbakti kepada orang tua.</v>
      </c>
      <c r="CU13" s="213" t="str">
        <f>IF(Legger!AA19=0,"",Legger!AA19)</f>
        <v/>
      </c>
      <c r="CV13" t="str">
        <f>Legger!AB19</f>
        <v>1 (satu)</v>
      </c>
    </row>
    <row r="14" spans="1:100">
      <c r="A14" s="209" t="str">
        <f t="shared" si="1"/>
        <v>SD Negeri 2 Tulus besar</v>
      </c>
      <c r="B14" s="209" t="str">
        <f t="shared" si="1"/>
        <v>20517698</v>
      </c>
      <c r="C14" s="209" t="str">
        <f t="shared" si="1"/>
        <v>Jl. Mangundarmo No. 85 Tulusbesar Tulusbesar, Tumpang, Malang</v>
      </c>
      <c r="D14" s="209" t="str">
        <f t="shared" si="1"/>
        <v>1 (satu)</v>
      </c>
      <c r="E14" s="209" t="str">
        <f t="shared" si="1"/>
        <v>A</v>
      </c>
      <c r="F14" s="209" t="str">
        <f t="shared" si="1"/>
        <v>1 (Ganjil)</v>
      </c>
      <c r="G14" s="209" t="str">
        <f t="shared" si="1"/>
        <v>Manis Ari Wahyuni,S.Pd</v>
      </c>
      <c r="H14" s="209" t="str">
        <f t="shared" si="1"/>
        <v>197210092025212003</v>
      </c>
      <c r="I14" s="209" t="str">
        <f t="shared" si="1"/>
        <v>Suyati, S.Pd</v>
      </c>
      <c r="J14" s="209" t="str">
        <f t="shared" si="1"/>
        <v>198405052019032012</v>
      </c>
      <c r="K14" s="209" t="str">
        <f t="shared" si="1"/>
        <v>2025-2026</v>
      </c>
      <c r="L14" s="209" t="str">
        <f t="shared" si="1"/>
        <v>Tulusbesar</v>
      </c>
      <c r="M14" s="209" t="str">
        <f t="shared" si="1"/>
        <v>Tumpang</v>
      </c>
      <c r="N14" s="209" t="str">
        <f t="shared" si="1"/>
        <v>Malang</v>
      </c>
      <c r="O14" s="209" t="str">
        <f t="shared" si="1"/>
        <v>Jawa Timur</v>
      </c>
      <c r="P14" s="209">
        <f t="shared" si="1"/>
        <v>0</v>
      </c>
      <c r="Q14" s="209" t="str">
        <f t="shared" ref="Q14:S14" si="12">Q13</f>
        <v>sdn2tulusbesar@gmail.com</v>
      </c>
      <c r="R14" s="209" t="str">
        <f t="shared" si="12"/>
        <v>14</v>
      </c>
      <c r="S14" s="209" t="str">
        <f t="shared" si="12"/>
        <v>20 Desember 2025</v>
      </c>
      <c r="T14">
        <f>SISWA!A20</f>
        <v>13</v>
      </c>
      <c r="U14" t="str">
        <f>IF(SISWA!B20=0,"",SISWA!B20)</f>
        <v>RAFFA AZKA ALFARIDZI</v>
      </c>
      <c r="V14" t="str">
        <f>IF(SISWA!C20=0,"",SISWA!C20)</f>
        <v>RAFA</v>
      </c>
      <c r="W14">
        <f>IF(SISWA!D20=0,"",SISWA!D20)</f>
        <v>1142</v>
      </c>
      <c r="X14" t="str">
        <f>IF(SISWA!E20=0,"",SISWA!E20)</f>
        <v>Laki-laki</v>
      </c>
      <c r="Y14" t="str">
        <f>IF(SISWA!F20=0,"",SISWA!F20)</f>
        <v>3197270680</v>
      </c>
      <c r="Z14" t="str">
        <f>IF(SISWA!J20=0,"",SISWA!J20)</f>
        <v/>
      </c>
      <c r="AA14" t="str">
        <f>IF(SISWA!G20=0,"",SISWA!G20)</f>
        <v>Islam</v>
      </c>
      <c r="AB14" t="str">
        <f>IF(SISWA!Q20=0,"",SISWA!Q20)</f>
        <v/>
      </c>
      <c r="AC14" t="str">
        <f>IF(SISWA!R20=0,"",SISWA!R20)</f>
        <v>DIDIK SULISTYANTO</v>
      </c>
      <c r="AD14" t="str">
        <f>IF(SISWA!S20=0,"",SISWA!S20)</f>
        <v>INDRAWATI</v>
      </c>
      <c r="AE14" t="str">
        <f>IF(SISWA!T20=0,"",SISWA!T20)</f>
        <v/>
      </c>
      <c r="AF14" t="str">
        <f>IF(SISWA!U20=0,"",SISWA!U20)</f>
        <v/>
      </c>
      <c r="AG14" t="str">
        <f>IF(SISWA!V20=0,"",SISWA!V20)</f>
        <v>Jl. MANGUNDARMO GG. I RT.32 RW. 03 DESA TULUSBESAR KEC. TUMPANG</v>
      </c>
      <c r="AH14" t="str">
        <f>IF(SISWA!W20=0,"",SISWA!W20)</f>
        <v/>
      </c>
      <c r="AI14" t="str">
        <f>IF(SISWA!X20=0,"",SISWA!X20)</f>
        <v/>
      </c>
      <c r="AJ14" t="str">
        <f>IF(SISWA!Y20=0,"",SISWA!Y20)</f>
        <v>MALANG</v>
      </c>
      <c r="AK14" t="str">
        <f>IF(SISWA!Z20=0,"",SISWA!Z20)</f>
        <v>JAWA TIMUR</v>
      </c>
      <c r="AL14" t="str">
        <f>IF(SISWA!AA20=0,"",SISWA!AA20)</f>
        <v/>
      </c>
      <c r="AM14" t="str">
        <f>IF(SISWA!AB20=0,"",SISWA!AB20)</f>
        <v/>
      </c>
      <c r="AN14" t="str">
        <f>IF(SISWA!AC20=0,"",SISWA!AC20)</f>
        <v/>
      </c>
      <c r="AO14" t="str">
        <f>IF(SISWA!AD20=0,"",SISWA!AD20)</f>
        <v/>
      </c>
      <c r="AP14" s="213" t="str">
        <f>AGM!AH17</f>
        <v/>
      </c>
      <c r="AQ14" t="str">
        <f ca="1">AGM!DK17</f>
        <v/>
      </c>
      <c r="AR14" s="213">
        <f>PP!AH17</f>
        <v>83.3</v>
      </c>
      <c r="AS14" t="str">
        <f ca="1">PP!AO17</f>
        <v/>
      </c>
      <c r="AT14" s="213">
        <f>BIN!AH17</f>
        <v>81.25</v>
      </c>
      <c r="AU14" t="str">
        <f ca="1">BIN!AO17</f>
        <v/>
      </c>
      <c r="AV14" s="213">
        <f>MAT!AH17</f>
        <v>75</v>
      </c>
      <c r="AW14" t="str">
        <f ca="1">MAT!AO17</f>
        <v/>
      </c>
      <c r="AX14" s="213" t="str">
        <f>IPAS!AH17</f>
        <v/>
      </c>
      <c r="AY14" t="str">
        <f ca="1">IPAS!AO17</f>
        <v/>
      </c>
      <c r="AZ14" s="213" t="str">
        <f>SMUSIK!AH17</f>
        <v/>
      </c>
      <c r="BA14" t="str">
        <f ca="1">SMUSIK!AO17</f>
        <v/>
      </c>
      <c r="BB14" s="213" t="str">
        <f>STARI!AH17</f>
        <v/>
      </c>
      <c r="BC14" t="str">
        <f ca="1">STARI!AO17</f>
        <v/>
      </c>
      <c r="BD14" s="213">
        <f>SRUPA!AH17</f>
        <v>62.933333333333337</v>
      </c>
      <c r="BE14" t="str">
        <f ca="1">SRUPA!AO17</f>
        <v/>
      </c>
      <c r="BF14" s="213" t="str">
        <f>PJOK!AH17</f>
        <v/>
      </c>
      <c r="BG14" t="str">
        <f ca="1">PJOK!AO17</f>
        <v/>
      </c>
      <c r="BH14" s="213" t="str">
        <f>BING!AH17</f>
        <v/>
      </c>
      <c r="BI14" t="str">
        <f ca="1">BING!AO17</f>
        <v/>
      </c>
      <c r="BJ14" s="213" t="str">
        <f>KKA!AH17</f>
        <v/>
      </c>
      <c r="BK14" t="str">
        <f ca="1">KKA!AO17</f>
        <v/>
      </c>
      <c r="BL14" t="str">
        <f>Mapel!$C$17</f>
        <v>Bahasa Daerah</v>
      </c>
      <c r="BM14" s="213">
        <f>BJW!AH17</f>
        <v>83.559999999999988</v>
      </c>
      <c r="BN14" t="str">
        <f ca="1">BJW!AO17</f>
        <v/>
      </c>
      <c r="BO14" t="str">
        <f>Mapel!$C$18</f>
        <v>Bahasa Mandarin</v>
      </c>
      <c r="BP14" s="213" t="str">
        <f>Mulok2!AH17</f>
        <v/>
      </c>
      <c r="BQ14" t="str">
        <f ca="1">Mulok2!AO17</f>
        <v/>
      </c>
      <c r="BR14" t="str">
        <f>Mapel!$C$19</f>
        <v>Mulok 3</v>
      </c>
      <c r="BS14" s="213" t="str">
        <f>Mulok3!AH17</f>
        <v/>
      </c>
      <c r="BT14" t="str">
        <f ca="1">Mulok3!AO17</f>
        <v/>
      </c>
      <c r="BU14" t="str">
        <f>Mapel!$C$20</f>
        <v>Mulok 4</v>
      </c>
      <c r="BV14" s="213" t="str">
        <f>Mulok4!AH17</f>
        <v/>
      </c>
      <c r="BW14" t="str">
        <f ca="1">Mulok4!AO17</f>
        <v/>
      </c>
      <c r="BX14" t="str">
        <f>Mapel!$C$21</f>
        <v>Mulok 5</v>
      </c>
      <c r="BY14" s="213" t="str">
        <f>Mulok5!AH17</f>
        <v/>
      </c>
      <c r="BZ14" t="str">
        <f ca="1">Mulok5!AO17</f>
        <v/>
      </c>
      <c r="CA14" t="e">
        <f ca="1">'Input Nilai'!AH19</f>
        <v>#NAME?</v>
      </c>
      <c r="CB14" t="str">
        <f>IF('ABS&amp;EKSKUL'!D20=0,"",'ABS&amp;EKSKUL'!D20)</f>
        <v>Pramuka</v>
      </c>
      <c r="CC14" t="str">
        <f>IF('ABS&amp;EKSKUL'!E20=0,"",'ABS&amp;EKSKUL'!E20)</f>
        <v/>
      </c>
      <c r="CD14" s="213" t="str">
        <f>Legger!S20</f>
        <v/>
      </c>
      <c r="CE14" t="str">
        <f>IF('ABS&amp;EKSKUL'!F20=0,"",'ABS&amp;EKSKUL'!F20)</f>
        <v/>
      </c>
      <c r="CF14" t="str">
        <f>IF('ABS&amp;EKSKUL'!G20=0,"",'ABS&amp;EKSKUL'!G20)</f>
        <v/>
      </c>
      <c r="CG14" s="213" t="str">
        <f>Legger!T20</f>
        <v/>
      </c>
      <c r="CH14" t="str">
        <f>IF('ABS&amp;EKSKUL'!H20=0,"",'ABS&amp;EKSKUL'!H20)</f>
        <v/>
      </c>
      <c r="CI14" t="str">
        <f>IF('ABS&amp;EKSKUL'!I20=0,"",'ABS&amp;EKSKUL'!I20)</f>
        <v/>
      </c>
      <c r="CJ14" s="213" t="str">
        <f>Legger!U20</f>
        <v/>
      </c>
      <c r="CK14" t="str">
        <f>IF('ABS&amp;EKSKUL'!J20=0,"",'ABS&amp;EKSKUL'!J20)</f>
        <v/>
      </c>
      <c r="CL14" t="str">
        <f>IF('ABS&amp;EKSKUL'!K20=0,"",'ABS&amp;EKSKUL'!K20)</f>
        <v/>
      </c>
      <c r="CM14" s="213" t="str">
        <f>Legger!V20</f>
        <v/>
      </c>
      <c r="CN14" t="str">
        <f>IF('ABS&amp;EKSKUL'!L20=0,"",'ABS&amp;EKSKUL'!L20)</f>
        <v/>
      </c>
      <c r="CO14" t="str">
        <f>IF('ABS&amp;EKSKUL'!M20=0,"",'ABS&amp;EKSKUL'!M20)</f>
        <v/>
      </c>
      <c r="CP14" s="213" t="str">
        <f>Legger!W20</f>
        <v/>
      </c>
      <c r="CQ14">
        <f>IF('ABS&amp;EKSKUL'!N20=0,"",'ABS&amp;EKSKUL'!N20)</f>
        <v>2</v>
      </c>
      <c r="CR14" t="str">
        <f>IF('ABS&amp;EKSKUL'!O20=0,"",'ABS&amp;EKSKUL'!O20)</f>
        <v/>
      </c>
      <c r="CS14" t="str">
        <f>IF('ABS&amp;EKSKUL'!P20=0,"",'ABS&amp;EKSKUL'!P20)</f>
        <v/>
      </c>
      <c r="CT14" s="213" t="str">
        <f>Legger!Z20</f>
        <v>Tingkatkan Belajarmu, tetap semangat, jangan lupa berdoa dan selalu berbakti kepada orang tua.</v>
      </c>
      <c r="CU14" s="213" t="str">
        <f>IF(Legger!AA20=0,"",Legger!AA20)</f>
        <v/>
      </c>
      <c r="CV14" t="str">
        <f>Legger!AB20</f>
        <v>1 (satu)</v>
      </c>
    </row>
    <row r="15" spans="1:100">
      <c r="A15" s="209" t="str">
        <f t="shared" si="1"/>
        <v>SD Negeri 2 Tulus besar</v>
      </c>
      <c r="B15" s="209" t="str">
        <f t="shared" si="1"/>
        <v>20517698</v>
      </c>
      <c r="C15" s="209" t="str">
        <f t="shared" si="1"/>
        <v>Jl. Mangundarmo No. 85 Tulusbesar Tulusbesar, Tumpang, Malang</v>
      </c>
      <c r="D15" s="209" t="str">
        <f t="shared" si="1"/>
        <v>1 (satu)</v>
      </c>
      <c r="E15" s="209" t="str">
        <f t="shared" si="1"/>
        <v>A</v>
      </c>
      <c r="F15" s="209" t="str">
        <f t="shared" si="1"/>
        <v>1 (Ganjil)</v>
      </c>
      <c r="G15" s="209" t="str">
        <f t="shared" si="1"/>
        <v>Manis Ari Wahyuni,S.Pd</v>
      </c>
      <c r="H15" s="209" t="str">
        <f t="shared" si="1"/>
        <v>197210092025212003</v>
      </c>
      <c r="I15" s="209" t="str">
        <f t="shared" si="1"/>
        <v>Suyati, S.Pd</v>
      </c>
      <c r="J15" s="209" t="str">
        <f t="shared" si="1"/>
        <v>198405052019032012</v>
      </c>
      <c r="K15" s="209" t="str">
        <f t="shared" si="1"/>
        <v>2025-2026</v>
      </c>
      <c r="L15" s="209" t="str">
        <f t="shared" si="1"/>
        <v>Tulusbesar</v>
      </c>
      <c r="M15" s="209" t="str">
        <f t="shared" si="1"/>
        <v>Tumpang</v>
      </c>
      <c r="N15" s="209" t="str">
        <f t="shared" si="1"/>
        <v>Malang</v>
      </c>
      <c r="O15" s="209" t="str">
        <f t="shared" si="1"/>
        <v>Jawa Timur</v>
      </c>
      <c r="P15" s="209">
        <f t="shared" si="1"/>
        <v>0</v>
      </c>
      <c r="Q15" s="209" t="str">
        <f t="shared" ref="Q15:S15" si="13">Q14</f>
        <v>sdn2tulusbesar@gmail.com</v>
      </c>
      <c r="R15" s="209" t="str">
        <f t="shared" si="13"/>
        <v>14</v>
      </c>
      <c r="S15" s="209" t="str">
        <f t="shared" si="13"/>
        <v>20 Desember 2025</v>
      </c>
      <c r="T15">
        <f>SISWA!A21</f>
        <v>14</v>
      </c>
      <c r="U15" t="str">
        <f>IF(SISWA!B21=0,"",SISWA!B21)</f>
        <v>SAFINA TUNNAJAH</v>
      </c>
      <c r="V15" t="str">
        <f>IF(SISWA!C21=0,"",SISWA!C21)</f>
        <v>SAFINA</v>
      </c>
      <c r="W15">
        <f>IF(SISWA!D21=0,"",SISWA!D21)</f>
        <v>1143</v>
      </c>
      <c r="X15" t="str">
        <f>IF(SISWA!E21=0,"",SISWA!E21)</f>
        <v>Perempuan</v>
      </c>
      <c r="Y15" t="str">
        <f>IF(SISWA!F21=0,"",SISWA!F21)</f>
        <v>3175598821</v>
      </c>
      <c r="Z15" t="str">
        <f>IF(SISWA!J21=0,"",SISWA!J21)</f>
        <v/>
      </c>
      <c r="AA15" t="str">
        <f>IF(SISWA!G21=0,"",SISWA!G21)</f>
        <v>Islam</v>
      </c>
      <c r="AB15" t="str">
        <f>IF(SISWA!Q21=0,"",SISWA!Q21)</f>
        <v/>
      </c>
      <c r="AC15" t="str">
        <f>IF(SISWA!R21=0,"",SISWA!R21)</f>
        <v>SUPRIYANTO</v>
      </c>
      <c r="AD15" t="str">
        <f>IF(SISWA!S21=0,"",SISWA!S21)</f>
        <v>NURHAYATI</v>
      </c>
      <c r="AE15" t="str">
        <f>IF(SISWA!T21=0,"",SISWA!T21)</f>
        <v/>
      </c>
      <c r="AF15" t="str">
        <f>IF(SISWA!U21=0,"",SISWA!U21)</f>
        <v/>
      </c>
      <c r="AG15" t="str">
        <f>IF(SISWA!V21=0,"",SISWA!V21)</f>
        <v>Jl. MPU GANDRING RT. 18 RW. 01 DESA TULUSBESAR KEC. TUMPANG</v>
      </c>
      <c r="AH15" t="str">
        <f>IF(SISWA!W21=0,"",SISWA!W21)</f>
        <v/>
      </c>
      <c r="AI15" t="str">
        <f>IF(SISWA!X21=0,"",SISWA!X21)</f>
        <v/>
      </c>
      <c r="AJ15" t="str">
        <f>IF(SISWA!Y21=0,"",SISWA!Y21)</f>
        <v>MALANG</v>
      </c>
      <c r="AK15" t="str">
        <f>IF(SISWA!Z21=0,"",SISWA!Z21)</f>
        <v>JAWA TIMUR</v>
      </c>
      <c r="AL15" t="str">
        <f>IF(SISWA!AA21=0,"",SISWA!AA21)</f>
        <v/>
      </c>
      <c r="AM15" t="str">
        <f>IF(SISWA!AB21=0,"",SISWA!AB21)</f>
        <v/>
      </c>
      <c r="AN15" t="str">
        <f>IF(SISWA!AC21=0,"",SISWA!AC21)</f>
        <v/>
      </c>
      <c r="AO15" t="str">
        <f>IF(SISWA!AD21=0,"",SISWA!AD21)</f>
        <v/>
      </c>
      <c r="AP15" s="213" t="str">
        <f>AGM!AH18</f>
        <v/>
      </c>
      <c r="AQ15" t="str">
        <f ca="1">AGM!DK18</f>
        <v/>
      </c>
      <c r="AR15" s="213">
        <f>PP!AH18</f>
        <v>77.400000000000006</v>
      </c>
      <c r="AS15" t="str">
        <f ca="1">PP!AO18</f>
        <v/>
      </c>
      <c r="AT15" s="213">
        <f>BIN!AH18</f>
        <v>75.2</v>
      </c>
      <c r="AU15" t="str">
        <f ca="1">BIN!AO18</f>
        <v/>
      </c>
      <c r="AV15" s="213">
        <f>MAT!AH18</f>
        <v>65.7</v>
      </c>
      <c r="AW15" t="str">
        <f ca="1">MAT!AO18</f>
        <v/>
      </c>
      <c r="AX15" s="213" t="str">
        <f>IPAS!AH18</f>
        <v/>
      </c>
      <c r="AY15" t="str">
        <f ca="1">IPAS!AO18</f>
        <v/>
      </c>
      <c r="AZ15" s="213" t="str">
        <f>SMUSIK!AH18</f>
        <v/>
      </c>
      <c r="BA15" t="str">
        <f ca="1">SMUSIK!AO18</f>
        <v/>
      </c>
      <c r="BB15" s="213" t="str">
        <f>STARI!AH18</f>
        <v/>
      </c>
      <c r="BC15" t="str">
        <f ca="1">STARI!AO18</f>
        <v/>
      </c>
      <c r="BD15" s="213">
        <f>SRUPA!AH18</f>
        <v>68.933333333333323</v>
      </c>
      <c r="BE15" t="str">
        <f ca="1">SRUPA!AO18</f>
        <v/>
      </c>
      <c r="BF15" s="213" t="str">
        <f>PJOK!AH18</f>
        <v/>
      </c>
      <c r="BG15" t="str">
        <f ca="1">PJOK!AO18</f>
        <v/>
      </c>
      <c r="BH15" s="213" t="str">
        <f>BING!AH18</f>
        <v/>
      </c>
      <c r="BI15" t="str">
        <f ca="1">BING!AO18</f>
        <v/>
      </c>
      <c r="BJ15" s="213" t="str">
        <f>KKA!AH18</f>
        <v/>
      </c>
      <c r="BK15" t="str">
        <f ca="1">KKA!AO18</f>
        <v/>
      </c>
      <c r="BL15" t="str">
        <f>Mapel!$C$17</f>
        <v>Bahasa Daerah</v>
      </c>
      <c r="BM15" s="213">
        <f>BJW!AH18</f>
        <v>77.16</v>
      </c>
      <c r="BN15" t="str">
        <f ca="1">BJW!AO18</f>
        <v/>
      </c>
      <c r="BO15" t="str">
        <f>Mapel!$C$18</f>
        <v>Bahasa Mandarin</v>
      </c>
      <c r="BP15" s="213" t="str">
        <f>Mulok2!AH18</f>
        <v/>
      </c>
      <c r="BQ15" t="str">
        <f ca="1">Mulok2!AO18</f>
        <v/>
      </c>
      <c r="BR15" t="str">
        <f>Mapel!$C$19</f>
        <v>Mulok 3</v>
      </c>
      <c r="BS15" s="213" t="str">
        <f>Mulok3!AH18</f>
        <v/>
      </c>
      <c r="BT15" t="str">
        <f ca="1">Mulok3!AO18</f>
        <v/>
      </c>
      <c r="BU15" t="str">
        <f>Mapel!$C$20</f>
        <v>Mulok 4</v>
      </c>
      <c r="BV15" s="213" t="str">
        <f>Mulok4!AH18</f>
        <v/>
      </c>
      <c r="BW15" t="str">
        <f ca="1">Mulok4!AO18</f>
        <v/>
      </c>
      <c r="BX15" t="str">
        <f>Mapel!$C$21</f>
        <v>Mulok 5</v>
      </c>
      <c r="BY15" s="213" t="str">
        <f>Mulok5!AH18</f>
        <v/>
      </c>
      <c r="BZ15" t="str">
        <f ca="1">Mulok5!AO18</f>
        <v/>
      </c>
      <c r="CA15" t="e">
        <f ca="1">'Input Nilai'!AH20</f>
        <v>#NAME?</v>
      </c>
      <c r="CB15" t="str">
        <f>IF('ABS&amp;EKSKUL'!D21=0,"",'ABS&amp;EKSKUL'!D21)</f>
        <v>Pramuka</v>
      </c>
      <c r="CC15" t="str">
        <f>IF('ABS&amp;EKSKUL'!E21=0,"",'ABS&amp;EKSKUL'!E21)</f>
        <v/>
      </c>
      <c r="CD15" s="213" t="str">
        <f>Legger!S21</f>
        <v/>
      </c>
      <c r="CE15" t="str">
        <f>IF('ABS&amp;EKSKUL'!F21=0,"",'ABS&amp;EKSKUL'!F21)</f>
        <v/>
      </c>
      <c r="CF15" t="str">
        <f>IF('ABS&amp;EKSKUL'!G21=0,"",'ABS&amp;EKSKUL'!G21)</f>
        <v/>
      </c>
      <c r="CG15" s="213" t="str">
        <f>Legger!T21</f>
        <v/>
      </c>
      <c r="CH15" t="str">
        <f>IF('ABS&amp;EKSKUL'!H21=0,"",'ABS&amp;EKSKUL'!H21)</f>
        <v/>
      </c>
      <c r="CI15" t="str">
        <f>IF('ABS&amp;EKSKUL'!I21=0,"",'ABS&amp;EKSKUL'!I21)</f>
        <v/>
      </c>
      <c r="CJ15" s="213" t="str">
        <f>Legger!U21</f>
        <v/>
      </c>
      <c r="CK15" t="str">
        <f>IF('ABS&amp;EKSKUL'!J21=0,"",'ABS&amp;EKSKUL'!J21)</f>
        <v/>
      </c>
      <c r="CL15" t="str">
        <f>IF('ABS&amp;EKSKUL'!K21=0,"",'ABS&amp;EKSKUL'!K21)</f>
        <v/>
      </c>
      <c r="CM15" s="213" t="str">
        <f>Legger!V21</f>
        <v/>
      </c>
      <c r="CN15" t="str">
        <f>IF('ABS&amp;EKSKUL'!L21=0,"",'ABS&amp;EKSKUL'!L21)</f>
        <v/>
      </c>
      <c r="CO15" t="str">
        <f>IF('ABS&amp;EKSKUL'!M21=0,"",'ABS&amp;EKSKUL'!M21)</f>
        <v/>
      </c>
      <c r="CP15" s="213" t="str">
        <f>Legger!W21</f>
        <v/>
      </c>
      <c r="CQ15">
        <f>IF('ABS&amp;EKSKUL'!N21=0,"",'ABS&amp;EKSKUL'!N21)</f>
        <v>2</v>
      </c>
      <c r="CR15" t="str">
        <f>IF('ABS&amp;EKSKUL'!O21=0,"",'ABS&amp;EKSKUL'!O21)</f>
        <v/>
      </c>
      <c r="CS15" t="str">
        <f>IF('ABS&amp;EKSKUL'!P21=0,"",'ABS&amp;EKSKUL'!P21)</f>
        <v/>
      </c>
      <c r="CT15" s="213" t="str">
        <f>Legger!Z21</f>
        <v>Tingkatkan Belajarmu, tetap semangat, jangan lupa berdoa dan selalu berbakti kepada orang tua.</v>
      </c>
      <c r="CU15" s="213" t="str">
        <f>IF(Legger!AA21=0,"",Legger!AA21)</f>
        <v/>
      </c>
      <c r="CV15" t="str">
        <f>Legger!AB21</f>
        <v>1 (satu)</v>
      </c>
    </row>
    <row r="16" spans="1:100">
      <c r="A16" s="209" t="str">
        <f t="shared" si="1"/>
        <v>SD Negeri 2 Tulus besar</v>
      </c>
      <c r="B16" s="209" t="str">
        <f t="shared" si="1"/>
        <v>20517698</v>
      </c>
      <c r="C16" s="209" t="str">
        <f t="shared" si="1"/>
        <v>Jl. Mangundarmo No. 85 Tulusbesar Tulusbesar, Tumpang, Malang</v>
      </c>
      <c r="D16" s="209" t="str">
        <f t="shared" si="1"/>
        <v>1 (satu)</v>
      </c>
      <c r="E16" s="209" t="str">
        <f t="shared" si="1"/>
        <v>A</v>
      </c>
      <c r="F16" s="209" t="str">
        <f t="shared" si="1"/>
        <v>1 (Ganjil)</v>
      </c>
      <c r="G16" s="209" t="str">
        <f t="shared" si="1"/>
        <v>Manis Ari Wahyuni,S.Pd</v>
      </c>
      <c r="H16" s="209" t="str">
        <f t="shared" si="1"/>
        <v>197210092025212003</v>
      </c>
      <c r="I16" s="209" t="str">
        <f t="shared" si="1"/>
        <v>Suyati, S.Pd</v>
      </c>
      <c r="J16" s="209" t="str">
        <f t="shared" si="1"/>
        <v>198405052019032012</v>
      </c>
      <c r="K16" s="209" t="str">
        <f t="shared" si="1"/>
        <v>2025-2026</v>
      </c>
      <c r="L16" s="209" t="str">
        <f t="shared" si="1"/>
        <v>Tulusbesar</v>
      </c>
      <c r="M16" s="209" t="str">
        <f t="shared" si="1"/>
        <v>Tumpang</v>
      </c>
      <c r="N16" s="209" t="str">
        <f t="shared" si="1"/>
        <v>Malang</v>
      </c>
      <c r="O16" s="209" t="str">
        <f t="shared" si="1"/>
        <v>Jawa Timur</v>
      </c>
      <c r="P16" s="209">
        <f t="shared" si="1"/>
        <v>0</v>
      </c>
      <c r="Q16" s="209" t="str">
        <f t="shared" ref="Q16:S16" si="14">Q15</f>
        <v>sdn2tulusbesar@gmail.com</v>
      </c>
      <c r="R16" s="209" t="str">
        <f t="shared" si="14"/>
        <v>14</v>
      </c>
      <c r="S16" s="209" t="str">
        <f t="shared" si="14"/>
        <v>20 Desember 2025</v>
      </c>
      <c r="T16" t="str">
        <f>SISWA!A22</f>
        <v/>
      </c>
      <c r="U16" t="str">
        <f>IF(SISWA!B22=0,"",SISWA!B22)</f>
        <v/>
      </c>
      <c r="V16" t="str">
        <f>IF(SISWA!C22=0,"",SISWA!C22)</f>
        <v/>
      </c>
      <c r="W16" t="str">
        <f>IF(SISWA!D22=0,"",SISWA!D22)</f>
        <v/>
      </c>
      <c r="X16" t="str">
        <f>IF(SISWA!E22=0,"",SISWA!E22)</f>
        <v/>
      </c>
      <c r="Y16" t="str">
        <f>IF(SISWA!F22=0,"",SISWA!F22)</f>
        <v/>
      </c>
      <c r="Z16" t="str">
        <f>IF(SISWA!J22=0,"",SISWA!J22)</f>
        <v/>
      </c>
      <c r="AA16" t="str">
        <f>IF(SISWA!G22=0,"",SISWA!G22)</f>
        <v/>
      </c>
      <c r="AB16" t="str">
        <f>IF(SISWA!Q22=0,"",SISWA!Q22)</f>
        <v/>
      </c>
      <c r="AC16" t="str">
        <f>IF(SISWA!R22=0,"",SISWA!R22)</f>
        <v/>
      </c>
      <c r="AD16" t="str">
        <f>IF(SISWA!S22=0,"",SISWA!S22)</f>
        <v/>
      </c>
      <c r="AE16" t="str">
        <f>IF(SISWA!T22=0,"",SISWA!T22)</f>
        <v/>
      </c>
      <c r="AF16" t="str">
        <f>IF(SISWA!U22=0,"",SISWA!U22)</f>
        <v/>
      </c>
      <c r="AG16" t="str">
        <f>IF(SISWA!V22=0,"",SISWA!V22)</f>
        <v/>
      </c>
      <c r="AH16" t="str">
        <f>IF(SISWA!W22=0,"",SISWA!W22)</f>
        <v/>
      </c>
      <c r="AI16" t="str">
        <f>IF(SISWA!X22=0,"",SISWA!X22)</f>
        <v/>
      </c>
      <c r="AJ16" t="str">
        <f>IF(SISWA!Y22=0,"",SISWA!Y22)</f>
        <v/>
      </c>
      <c r="AK16" t="str">
        <f>IF(SISWA!Z22=0,"",SISWA!Z22)</f>
        <v/>
      </c>
      <c r="AL16" t="str">
        <f>IF(SISWA!AA22=0,"",SISWA!AA22)</f>
        <v/>
      </c>
      <c r="AM16" t="str">
        <f>IF(SISWA!AB22=0,"",SISWA!AB22)</f>
        <v/>
      </c>
      <c r="AN16" t="str">
        <f>IF(SISWA!AC22=0,"",SISWA!AC22)</f>
        <v/>
      </c>
      <c r="AO16" t="str">
        <f>IF(SISWA!AD22=0,"",SISWA!AD22)</f>
        <v/>
      </c>
      <c r="AP16" s="213" t="str">
        <f>AGM!AH19</f>
        <v/>
      </c>
      <c r="AQ16" t="str">
        <f ca="1">AGM!DK19</f>
        <v/>
      </c>
      <c r="AR16" s="213" t="str">
        <f>PP!AH19</f>
        <v/>
      </c>
      <c r="AS16" t="str">
        <f ca="1">PP!AO19</f>
        <v/>
      </c>
      <c r="AT16" s="213" t="str">
        <f>BIN!AH19</f>
        <v/>
      </c>
      <c r="AU16" t="str">
        <f ca="1">BIN!AO19</f>
        <v/>
      </c>
      <c r="AV16" s="213" t="str">
        <f>MAT!AH19</f>
        <v/>
      </c>
      <c r="AW16" t="str">
        <f ca="1">MAT!AO19</f>
        <v/>
      </c>
      <c r="AX16" s="213" t="str">
        <f>IPAS!AH19</f>
        <v/>
      </c>
      <c r="AY16" t="str">
        <f ca="1">IPAS!AO19</f>
        <v/>
      </c>
      <c r="AZ16" s="213" t="str">
        <f>SMUSIK!AH19</f>
        <v/>
      </c>
      <c r="BA16" t="str">
        <f ca="1">SMUSIK!AO19</f>
        <v/>
      </c>
      <c r="BB16" s="213" t="str">
        <f>STARI!AH19</f>
        <v/>
      </c>
      <c r="BC16" t="str">
        <f ca="1">STARI!AO19</f>
        <v/>
      </c>
      <c r="BD16" s="213" t="str">
        <f>SRUPA!AH19</f>
        <v/>
      </c>
      <c r="BE16" t="str">
        <f ca="1">SRUPA!AO19</f>
        <v/>
      </c>
      <c r="BF16" s="213" t="str">
        <f>PJOK!AH19</f>
        <v/>
      </c>
      <c r="BG16" t="str">
        <f ca="1">PJOK!AO19</f>
        <v/>
      </c>
      <c r="BH16" s="213" t="str">
        <f>BING!AH19</f>
        <v/>
      </c>
      <c r="BI16" t="str">
        <f ca="1">BING!AO19</f>
        <v/>
      </c>
      <c r="BJ16" s="213" t="str">
        <f>KKA!AH19</f>
        <v/>
      </c>
      <c r="BK16" t="str">
        <f ca="1">KKA!AO19</f>
        <v/>
      </c>
      <c r="BL16" t="str">
        <f>Mapel!$C$17</f>
        <v>Bahasa Daerah</v>
      </c>
      <c r="BM16" s="213" t="str">
        <f>BJW!AH19</f>
        <v/>
      </c>
      <c r="BN16" t="str">
        <f ca="1">BJW!AO19</f>
        <v/>
      </c>
      <c r="BO16" t="str">
        <f>Mapel!$C$18</f>
        <v>Bahasa Mandarin</v>
      </c>
      <c r="BP16" s="213" t="str">
        <f>Mulok2!AH19</f>
        <v/>
      </c>
      <c r="BQ16" t="str">
        <f ca="1">Mulok2!AO19</f>
        <v/>
      </c>
      <c r="BR16" t="str">
        <f>Mapel!$C$19</f>
        <v>Mulok 3</v>
      </c>
      <c r="BS16" s="213" t="str">
        <f>Mulok3!AH19</f>
        <v/>
      </c>
      <c r="BT16" t="str">
        <f ca="1">Mulok3!AO19</f>
        <v/>
      </c>
      <c r="BU16" t="str">
        <f>Mapel!$C$20</f>
        <v>Mulok 4</v>
      </c>
      <c r="BV16" s="213" t="str">
        <f>Mulok4!AH19</f>
        <v/>
      </c>
      <c r="BW16" t="str">
        <f ca="1">Mulok4!AO19</f>
        <v/>
      </c>
      <c r="BX16" t="str">
        <f>Mapel!$C$21</f>
        <v>Mulok 5</v>
      </c>
      <c r="BY16" s="213" t="str">
        <f>Mulok5!AH19</f>
        <v/>
      </c>
      <c r="BZ16" t="str">
        <f ca="1">Mulok5!AO19</f>
        <v/>
      </c>
      <c r="CA16" t="e">
        <f ca="1">'Input Nilai'!AH21</f>
        <v>#NAME?</v>
      </c>
      <c r="CB16" t="str">
        <f>IF('ABS&amp;EKSKUL'!D22=0,"",'ABS&amp;EKSKUL'!D22)</f>
        <v>Pramuka</v>
      </c>
      <c r="CC16" t="str">
        <f>IF('ABS&amp;EKSKUL'!E22=0,"",'ABS&amp;EKSKUL'!E22)</f>
        <v/>
      </c>
      <c r="CD16" s="213" t="str">
        <f>Legger!S22</f>
        <v/>
      </c>
      <c r="CE16" t="str">
        <f>IF('ABS&amp;EKSKUL'!F22=0,"",'ABS&amp;EKSKUL'!F22)</f>
        <v/>
      </c>
      <c r="CF16" t="str">
        <f>IF('ABS&amp;EKSKUL'!G22=0,"",'ABS&amp;EKSKUL'!G22)</f>
        <v/>
      </c>
      <c r="CG16" s="213" t="str">
        <f>Legger!T22</f>
        <v/>
      </c>
      <c r="CH16" t="str">
        <f>IF('ABS&amp;EKSKUL'!H22=0,"",'ABS&amp;EKSKUL'!H22)</f>
        <v/>
      </c>
      <c r="CI16" t="str">
        <f>IF('ABS&amp;EKSKUL'!I22=0,"",'ABS&amp;EKSKUL'!I22)</f>
        <v/>
      </c>
      <c r="CJ16" s="213" t="str">
        <f>Legger!U22</f>
        <v/>
      </c>
      <c r="CK16" t="str">
        <f>IF('ABS&amp;EKSKUL'!J22=0,"",'ABS&amp;EKSKUL'!J22)</f>
        <v/>
      </c>
      <c r="CL16" t="str">
        <f>IF('ABS&amp;EKSKUL'!K22=0,"",'ABS&amp;EKSKUL'!K22)</f>
        <v/>
      </c>
      <c r="CM16" s="213" t="str">
        <f>Legger!V22</f>
        <v/>
      </c>
      <c r="CN16" t="str">
        <f>IF('ABS&amp;EKSKUL'!L22=0,"",'ABS&amp;EKSKUL'!L22)</f>
        <v/>
      </c>
      <c r="CO16" t="str">
        <f>IF('ABS&amp;EKSKUL'!M22=0,"",'ABS&amp;EKSKUL'!M22)</f>
        <v/>
      </c>
      <c r="CP16" s="213" t="str">
        <f>Legger!W22</f>
        <v/>
      </c>
      <c r="CQ16" t="str">
        <f>IF('ABS&amp;EKSKUL'!N22=0,"",'ABS&amp;EKSKUL'!N22)</f>
        <v/>
      </c>
      <c r="CR16" t="str">
        <f>IF('ABS&amp;EKSKUL'!O22=0,"",'ABS&amp;EKSKUL'!O22)</f>
        <v/>
      </c>
      <c r="CS16" t="str">
        <f>IF('ABS&amp;EKSKUL'!P22=0,"",'ABS&amp;EKSKUL'!P22)</f>
        <v/>
      </c>
      <c r="CT16" s="213" t="str">
        <f>Legger!Z22</f>
        <v>Tingkatkan Belajarmu, tetap semangat, jangan lupa berdoa dan selalu berbakti kepada orang tua.</v>
      </c>
      <c r="CU16" s="213" t="str">
        <f>IF(Legger!AA22=0,"",Legger!AA22)</f>
        <v/>
      </c>
      <c r="CV16" t="str">
        <f>Legger!AB22</f>
        <v>1 (satu)</v>
      </c>
    </row>
    <row r="17" spans="1:100">
      <c r="A17" s="209" t="str">
        <f t="shared" si="1"/>
        <v>SD Negeri 2 Tulus besar</v>
      </c>
      <c r="B17" s="209" t="str">
        <f t="shared" si="1"/>
        <v>20517698</v>
      </c>
      <c r="C17" s="209" t="str">
        <f t="shared" si="1"/>
        <v>Jl. Mangundarmo No. 85 Tulusbesar Tulusbesar, Tumpang, Malang</v>
      </c>
      <c r="D17" s="209" t="str">
        <f t="shared" si="1"/>
        <v>1 (satu)</v>
      </c>
      <c r="E17" s="209" t="str">
        <f t="shared" si="1"/>
        <v>A</v>
      </c>
      <c r="F17" s="209" t="str">
        <f t="shared" si="1"/>
        <v>1 (Ganjil)</v>
      </c>
      <c r="G17" s="209" t="str">
        <f t="shared" si="1"/>
        <v>Manis Ari Wahyuni,S.Pd</v>
      </c>
      <c r="H17" s="209" t="str">
        <f t="shared" si="1"/>
        <v>197210092025212003</v>
      </c>
      <c r="I17" s="209" t="str">
        <f t="shared" si="1"/>
        <v>Suyati, S.Pd</v>
      </c>
      <c r="J17" s="209" t="str">
        <f t="shared" si="1"/>
        <v>198405052019032012</v>
      </c>
      <c r="K17" s="209" t="str">
        <f t="shared" si="1"/>
        <v>2025-2026</v>
      </c>
      <c r="L17" s="209" t="str">
        <f t="shared" si="1"/>
        <v>Tulusbesar</v>
      </c>
      <c r="M17" s="209" t="str">
        <f t="shared" si="1"/>
        <v>Tumpang</v>
      </c>
      <c r="N17" s="209" t="str">
        <f t="shared" si="1"/>
        <v>Malang</v>
      </c>
      <c r="O17" s="209" t="str">
        <f t="shared" si="1"/>
        <v>Jawa Timur</v>
      </c>
      <c r="P17" s="209">
        <f t="shared" si="1"/>
        <v>0</v>
      </c>
      <c r="Q17" s="209" t="str">
        <f t="shared" ref="Q17:S17" si="15">Q16</f>
        <v>sdn2tulusbesar@gmail.com</v>
      </c>
      <c r="R17" s="209" t="str">
        <f t="shared" si="15"/>
        <v>14</v>
      </c>
      <c r="S17" s="209" t="str">
        <f t="shared" si="15"/>
        <v>20 Desember 2025</v>
      </c>
      <c r="T17" t="str">
        <f>SISWA!A23</f>
        <v/>
      </c>
      <c r="U17" t="str">
        <f>IF(SISWA!B23=0,"",SISWA!B23)</f>
        <v/>
      </c>
      <c r="V17" t="str">
        <f>IF(SISWA!C23=0,"",SISWA!C23)</f>
        <v/>
      </c>
      <c r="W17" t="str">
        <f>IF(SISWA!D23=0,"",SISWA!D23)</f>
        <v/>
      </c>
      <c r="X17" t="str">
        <f>IF(SISWA!E23=0,"",SISWA!E23)</f>
        <v/>
      </c>
      <c r="Y17" t="str">
        <f>IF(SISWA!F23=0,"",SISWA!F23)</f>
        <v/>
      </c>
      <c r="Z17" t="str">
        <f>IF(SISWA!J23=0,"",SISWA!J23)</f>
        <v/>
      </c>
      <c r="AA17" t="str">
        <f>IF(SISWA!G23=0,"",SISWA!G23)</f>
        <v/>
      </c>
      <c r="AB17" t="str">
        <f>IF(SISWA!Q23=0,"",SISWA!Q23)</f>
        <v/>
      </c>
      <c r="AC17" t="str">
        <f>IF(SISWA!R23=0,"",SISWA!R23)</f>
        <v/>
      </c>
      <c r="AD17" t="str">
        <f>IF(SISWA!S23=0,"",SISWA!S23)</f>
        <v/>
      </c>
      <c r="AE17" t="str">
        <f>IF(SISWA!T23=0,"",SISWA!T23)</f>
        <v/>
      </c>
      <c r="AF17" t="str">
        <f>IF(SISWA!U23=0,"",SISWA!U23)</f>
        <v/>
      </c>
      <c r="AG17" t="str">
        <f>IF(SISWA!V23=0,"",SISWA!V23)</f>
        <v/>
      </c>
      <c r="AH17" t="str">
        <f>IF(SISWA!W23=0,"",SISWA!W23)</f>
        <v/>
      </c>
      <c r="AI17" t="str">
        <f>IF(SISWA!X23=0,"",SISWA!X23)</f>
        <v/>
      </c>
      <c r="AJ17" t="str">
        <f>IF(SISWA!Y23=0,"",SISWA!Y23)</f>
        <v/>
      </c>
      <c r="AK17" t="str">
        <f>IF(SISWA!Z23=0,"",SISWA!Z23)</f>
        <v/>
      </c>
      <c r="AL17" t="str">
        <f>IF(SISWA!AA23=0,"",SISWA!AA23)</f>
        <v/>
      </c>
      <c r="AM17" t="str">
        <f>IF(SISWA!AB23=0,"",SISWA!AB23)</f>
        <v/>
      </c>
      <c r="AN17" t="str">
        <f>IF(SISWA!AC23=0,"",SISWA!AC23)</f>
        <v/>
      </c>
      <c r="AO17" t="str">
        <f>IF(SISWA!AD23=0,"",SISWA!AD23)</f>
        <v/>
      </c>
      <c r="AP17" s="213" t="str">
        <f>AGM!AH20</f>
        <v/>
      </c>
      <c r="AQ17" t="str">
        <f ca="1">AGM!DK20</f>
        <v/>
      </c>
      <c r="AR17" s="213" t="str">
        <f>PP!AH20</f>
        <v/>
      </c>
      <c r="AS17" t="str">
        <f ca="1">PP!AO20</f>
        <v/>
      </c>
      <c r="AT17" s="213" t="str">
        <f>BIN!AH20</f>
        <v/>
      </c>
      <c r="AU17" t="str">
        <f ca="1">BIN!AO20</f>
        <v/>
      </c>
      <c r="AV17" s="213" t="str">
        <f>MAT!AH20</f>
        <v/>
      </c>
      <c r="AW17" t="str">
        <f ca="1">MAT!AO20</f>
        <v/>
      </c>
      <c r="AX17" s="213" t="str">
        <f>IPAS!AH20</f>
        <v/>
      </c>
      <c r="AY17" t="str">
        <f ca="1">IPAS!AO20</f>
        <v/>
      </c>
      <c r="AZ17" s="213" t="str">
        <f>SMUSIK!AH20</f>
        <v/>
      </c>
      <c r="BA17" t="str">
        <f ca="1">SMUSIK!AO20</f>
        <v/>
      </c>
      <c r="BB17" s="213" t="str">
        <f>STARI!AH20</f>
        <v/>
      </c>
      <c r="BC17" t="str">
        <f ca="1">STARI!AO20</f>
        <v/>
      </c>
      <c r="BD17" s="213" t="str">
        <f>SRUPA!AH20</f>
        <v/>
      </c>
      <c r="BE17" t="str">
        <f ca="1">SRUPA!AO20</f>
        <v/>
      </c>
      <c r="BF17" s="213" t="str">
        <f>PJOK!AH20</f>
        <v/>
      </c>
      <c r="BG17" t="str">
        <f ca="1">PJOK!AO20</f>
        <v/>
      </c>
      <c r="BH17" s="213" t="str">
        <f>BING!AH20</f>
        <v/>
      </c>
      <c r="BI17" t="str">
        <f ca="1">BING!AO20</f>
        <v/>
      </c>
      <c r="BJ17" s="213" t="str">
        <f>KKA!AH20</f>
        <v/>
      </c>
      <c r="BK17" t="str">
        <f ca="1">KKA!AO20</f>
        <v/>
      </c>
      <c r="BL17" t="str">
        <f>Mapel!$C$17</f>
        <v>Bahasa Daerah</v>
      </c>
      <c r="BM17" s="213" t="str">
        <f>BJW!AH20</f>
        <v/>
      </c>
      <c r="BN17" t="str">
        <f ca="1">BJW!AO20</f>
        <v/>
      </c>
      <c r="BO17" t="str">
        <f>Mapel!$C$18</f>
        <v>Bahasa Mandarin</v>
      </c>
      <c r="BP17" s="213" t="str">
        <f>Mulok2!AH20</f>
        <v/>
      </c>
      <c r="BQ17" t="str">
        <f ca="1">Mulok2!AO20</f>
        <v/>
      </c>
      <c r="BR17" t="str">
        <f>Mapel!$C$19</f>
        <v>Mulok 3</v>
      </c>
      <c r="BS17" s="213" t="str">
        <f>Mulok3!AH20</f>
        <v/>
      </c>
      <c r="BT17" t="str">
        <f ca="1">Mulok3!AO20</f>
        <v/>
      </c>
      <c r="BU17" t="str">
        <f>Mapel!$C$20</f>
        <v>Mulok 4</v>
      </c>
      <c r="BV17" s="213" t="str">
        <f>Mulok4!AH20</f>
        <v/>
      </c>
      <c r="BW17" t="str">
        <f ca="1">Mulok4!AO20</f>
        <v/>
      </c>
      <c r="BX17" t="str">
        <f>Mapel!$C$21</f>
        <v>Mulok 5</v>
      </c>
      <c r="BY17" s="213" t="str">
        <f>Mulok5!AH20</f>
        <v/>
      </c>
      <c r="BZ17" t="str">
        <f ca="1">Mulok5!AO20</f>
        <v/>
      </c>
      <c r="CA17" t="e">
        <f ca="1">'Input Nilai'!AH22</f>
        <v>#NAME?</v>
      </c>
      <c r="CB17" t="str">
        <f>IF('ABS&amp;EKSKUL'!D23=0,"",'ABS&amp;EKSKUL'!D23)</f>
        <v>Pramuka</v>
      </c>
      <c r="CC17" t="str">
        <f>IF('ABS&amp;EKSKUL'!E23=0,"",'ABS&amp;EKSKUL'!E23)</f>
        <v/>
      </c>
      <c r="CD17" s="213" t="str">
        <f>Legger!S23</f>
        <v/>
      </c>
      <c r="CE17" t="str">
        <f>IF('ABS&amp;EKSKUL'!F23=0,"",'ABS&amp;EKSKUL'!F23)</f>
        <v/>
      </c>
      <c r="CF17" t="str">
        <f>IF('ABS&amp;EKSKUL'!G23=0,"",'ABS&amp;EKSKUL'!G23)</f>
        <v/>
      </c>
      <c r="CG17" s="213" t="str">
        <f>Legger!T23</f>
        <v/>
      </c>
      <c r="CH17" t="str">
        <f>IF('ABS&amp;EKSKUL'!H23=0,"",'ABS&amp;EKSKUL'!H23)</f>
        <v/>
      </c>
      <c r="CI17" t="str">
        <f>IF('ABS&amp;EKSKUL'!I23=0,"",'ABS&amp;EKSKUL'!I23)</f>
        <v/>
      </c>
      <c r="CJ17" s="213" t="str">
        <f>Legger!U23</f>
        <v/>
      </c>
      <c r="CK17" t="str">
        <f>IF('ABS&amp;EKSKUL'!J23=0,"",'ABS&amp;EKSKUL'!J23)</f>
        <v/>
      </c>
      <c r="CL17" t="str">
        <f>IF('ABS&amp;EKSKUL'!K23=0,"",'ABS&amp;EKSKUL'!K23)</f>
        <v/>
      </c>
      <c r="CM17" s="213" t="str">
        <f>Legger!V23</f>
        <v/>
      </c>
      <c r="CN17" t="str">
        <f>IF('ABS&amp;EKSKUL'!L23=0,"",'ABS&amp;EKSKUL'!L23)</f>
        <v/>
      </c>
      <c r="CO17" t="str">
        <f>IF('ABS&amp;EKSKUL'!M23=0,"",'ABS&amp;EKSKUL'!M23)</f>
        <v/>
      </c>
      <c r="CP17" s="213" t="str">
        <f>Legger!W23</f>
        <v/>
      </c>
      <c r="CQ17" t="str">
        <f>IF('ABS&amp;EKSKUL'!N23=0,"",'ABS&amp;EKSKUL'!N23)</f>
        <v/>
      </c>
      <c r="CR17" t="str">
        <f>IF('ABS&amp;EKSKUL'!O23=0,"",'ABS&amp;EKSKUL'!O23)</f>
        <v/>
      </c>
      <c r="CS17" t="str">
        <f>IF('ABS&amp;EKSKUL'!P23=0,"",'ABS&amp;EKSKUL'!P23)</f>
        <v/>
      </c>
      <c r="CT17" s="213" t="str">
        <f>Legger!Z23</f>
        <v>Tingkatkan Belajarmu, tetap semangat, jangan lupa berdoa dan selalu berbakti kepada orang tua.</v>
      </c>
      <c r="CU17" s="213" t="str">
        <f>IF(Legger!AA23=0,"",Legger!AA23)</f>
        <v/>
      </c>
      <c r="CV17" t="str">
        <f>Legger!AB23</f>
        <v>1 (satu)</v>
      </c>
    </row>
    <row r="18" spans="1:100">
      <c r="A18" s="209" t="str">
        <f t="shared" si="1"/>
        <v>SD Negeri 2 Tulus besar</v>
      </c>
      <c r="B18" s="209" t="str">
        <f t="shared" si="1"/>
        <v>20517698</v>
      </c>
      <c r="C18" s="209" t="str">
        <f t="shared" si="1"/>
        <v>Jl. Mangundarmo No. 85 Tulusbesar Tulusbesar, Tumpang, Malang</v>
      </c>
      <c r="D18" s="209" t="str">
        <f t="shared" si="1"/>
        <v>1 (satu)</v>
      </c>
      <c r="E18" s="209" t="str">
        <f t="shared" si="1"/>
        <v>A</v>
      </c>
      <c r="F18" s="209" t="str">
        <f t="shared" si="1"/>
        <v>1 (Ganjil)</v>
      </c>
      <c r="G18" s="209" t="str">
        <f t="shared" si="1"/>
        <v>Manis Ari Wahyuni,S.Pd</v>
      </c>
      <c r="H18" s="209" t="str">
        <f t="shared" si="1"/>
        <v>197210092025212003</v>
      </c>
      <c r="I18" s="209" t="str">
        <f t="shared" si="1"/>
        <v>Suyati, S.Pd</v>
      </c>
      <c r="J18" s="209" t="str">
        <f t="shared" si="1"/>
        <v>198405052019032012</v>
      </c>
      <c r="K18" s="209" t="str">
        <f t="shared" si="1"/>
        <v>2025-2026</v>
      </c>
      <c r="L18" s="209" t="str">
        <f t="shared" si="1"/>
        <v>Tulusbesar</v>
      </c>
      <c r="M18" s="209" t="str">
        <f t="shared" si="1"/>
        <v>Tumpang</v>
      </c>
      <c r="N18" s="209" t="str">
        <f t="shared" si="1"/>
        <v>Malang</v>
      </c>
      <c r="O18" s="209" t="str">
        <f t="shared" si="1"/>
        <v>Jawa Timur</v>
      </c>
      <c r="P18" s="209">
        <f t="shared" si="1"/>
        <v>0</v>
      </c>
      <c r="Q18" s="209" t="str">
        <f t="shared" ref="Q18:S18" si="16">Q17</f>
        <v>sdn2tulusbesar@gmail.com</v>
      </c>
      <c r="R18" s="209" t="str">
        <f t="shared" si="16"/>
        <v>14</v>
      </c>
      <c r="S18" s="209" t="str">
        <f t="shared" si="16"/>
        <v>20 Desember 2025</v>
      </c>
      <c r="T18" t="str">
        <f>SISWA!A24</f>
        <v/>
      </c>
      <c r="U18" t="str">
        <f>IF(SISWA!B24=0,"",SISWA!B24)</f>
        <v/>
      </c>
      <c r="V18" t="str">
        <f>IF(SISWA!C24=0,"",SISWA!C24)</f>
        <v/>
      </c>
      <c r="W18" t="str">
        <f>IF(SISWA!D24=0,"",SISWA!D24)</f>
        <v/>
      </c>
      <c r="X18" t="str">
        <f>IF(SISWA!E24=0,"",SISWA!E24)</f>
        <v/>
      </c>
      <c r="Y18" t="str">
        <f>IF(SISWA!F24=0,"",SISWA!F24)</f>
        <v/>
      </c>
      <c r="Z18" t="str">
        <f>IF(SISWA!J24=0,"",SISWA!J24)</f>
        <v/>
      </c>
      <c r="AA18" t="str">
        <f>IF(SISWA!G24=0,"",SISWA!G24)</f>
        <v/>
      </c>
      <c r="AB18" t="str">
        <f>IF(SISWA!Q24=0,"",SISWA!Q24)</f>
        <v/>
      </c>
      <c r="AC18" t="str">
        <f>IF(SISWA!R24=0,"",SISWA!R24)</f>
        <v/>
      </c>
      <c r="AD18" t="str">
        <f>IF(SISWA!S24=0,"",SISWA!S24)</f>
        <v/>
      </c>
      <c r="AE18" t="str">
        <f>IF(SISWA!T24=0,"",SISWA!T24)</f>
        <v/>
      </c>
      <c r="AF18" t="str">
        <f>IF(SISWA!U24=0,"",SISWA!U24)</f>
        <v/>
      </c>
      <c r="AG18" t="str">
        <f>IF(SISWA!V24=0,"",SISWA!V24)</f>
        <v/>
      </c>
      <c r="AH18" t="str">
        <f>IF(SISWA!W24=0,"",SISWA!W24)</f>
        <v/>
      </c>
      <c r="AI18" t="str">
        <f>IF(SISWA!X24=0,"",SISWA!X24)</f>
        <v/>
      </c>
      <c r="AJ18" t="str">
        <f>IF(SISWA!Y24=0,"",SISWA!Y24)</f>
        <v/>
      </c>
      <c r="AK18" t="str">
        <f>IF(SISWA!Z24=0,"",SISWA!Z24)</f>
        <v/>
      </c>
      <c r="AL18" t="str">
        <f>IF(SISWA!AA24=0,"",SISWA!AA24)</f>
        <v/>
      </c>
      <c r="AM18" t="str">
        <f>IF(SISWA!AB24=0,"",SISWA!AB24)</f>
        <v/>
      </c>
      <c r="AN18" t="str">
        <f>IF(SISWA!AC24=0,"",SISWA!AC24)</f>
        <v/>
      </c>
      <c r="AO18" t="str">
        <f>IF(SISWA!AD24=0,"",SISWA!AD24)</f>
        <v/>
      </c>
      <c r="AP18" s="213" t="str">
        <f>AGM!AH21</f>
        <v/>
      </c>
      <c r="AQ18" t="str">
        <f ca="1">AGM!DK21</f>
        <v/>
      </c>
      <c r="AR18" s="213" t="str">
        <f>PP!AH21</f>
        <v/>
      </c>
      <c r="AS18" t="str">
        <f ca="1">PP!AO21</f>
        <v/>
      </c>
      <c r="AT18" s="213" t="str">
        <f>BIN!AH21</f>
        <v/>
      </c>
      <c r="AU18" t="str">
        <f ca="1">BIN!AO21</f>
        <v/>
      </c>
      <c r="AV18" s="213" t="str">
        <f>MAT!AH21</f>
        <v/>
      </c>
      <c r="AW18" t="str">
        <f ca="1">MAT!AO21</f>
        <v/>
      </c>
      <c r="AX18" s="213" t="str">
        <f>IPAS!AH21</f>
        <v/>
      </c>
      <c r="AY18" t="str">
        <f ca="1">IPAS!AO21</f>
        <v/>
      </c>
      <c r="AZ18" s="213" t="str">
        <f>SMUSIK!AH21</f>
        <v/>
      </c>
      <c r="BA18" t="str">
        <f ca="1">SMUSIK!AO21</f>
        <v/>
      </c>
      <c r="BB18" s="213" t="str">
        <f>STARI!AH21</f>
        <v/>
      </c>
      <c r="BC18" t="str">
        <f ca="1">STARI!AO21</f>
        <v/>
      </c>
      <c r="BD18" s="213" t="str">
        <f>SRUPA!AH21</f>
        <v/>
      </c>
      <c r="BE18" t="str">
        <f ca="1">SRUPA!AO21</f>
        <v/>
      </c>
      <c r="BF18" s="213" t="str">
        <f>PJOK!AH21</f>
        <v/>
      </c>
      <c r="BG18" t="str">
        <f ca="1">PJOK!AO21</f>
        <v/>
      </c>
      <c r="BH18" s="213" t="str">
        <f>BING!AH21</f>
        <v/>
      </c>
      <c r="BI18" t="str">
        <f ca="1">BING!AO21</f>
        <v/>
      </c>
      <c r="BJ18" s="213" t="str">
        <f>KKA!AH21</f>
        <v/>
      </c>
      <c r="BK18" t="str">
        <f ca="1">KKA!AO21</f>
        <v/>
      </c>
      <c r="BL18" t="str">
        <f>Mapel!$C$17</f>
        <v>Bahasa Daerah</v>
      </c>
      <c r="BM18" s="213" t="str">
        <f>BJW!AH21</f>
        <v/>
      </c>
      <c r="BN18" t="str">
        <f ca="1">BJW!AO21</f>
        <v/>
      </c>
      <c r="BO18" t="str">
        <f>Mapel!$C$18</f>
        <v>Bahasa Mandarin</v>
      </c>
      <c r="BP18" s="213" t="str">
        <f>Mulok2!AH21</f>
        <v/>
      </c>
      <c r="BQ18" t="str">
        <f ca="1">Mulok2!AO21</f>
        <v/>
      </c>
      <c r="BR18" t="str">
        <f>Mapel!$C$19</f>
        <v>Mulok 3</v>
      </c>
      <c r="BS18" s="213" t="str">
        <f>Mulok3!AH21</f>
        <v/>
      </c>
      <c r="BT18" t="str">
        <f ca="1">Mulok3!AO21</f>
        <v/>
      </c>
      <c r="BU18" t="str">
        <f>Mapel!$C$20</f>
        <v>Mulok 4</v>
      </c>
      <c r="BV18" s="213" t="str">
        <f>Mulok4!AH21</f>
        <v/>
      </c>
      <c r="BW18" t="str">
        <f ca="1">Mulok4!AO21</f>
        <v/>
      </c>
      <c r="BX18" t="str">
        <f>Mapel!$C$21</f>
        <v>Mulok 5</v>
      </c>
      <c r="BY18" s="213" t="str">
        <f>Mulok5!AH21</f>
        <v/>
      </c>
      <c r="BZ18" t="str">
        <f ca="1">Mulok5!AO21</f>
        <v/>
      </c>
      <c r="CA18" t="e">
        <f ca="1">'Input Nilai'!AH23</f>
        <v>#NAME?</v>
      </c>
      <c r="CB18" t="str">
        <f>IF('ABS&amp;EKSKUL'!D24=0,"",'ABS&amp;EKSKUL'!D24)</f>
        <v>Pramuka</v>
      </c>
      <c r="CC18" t="str">
        <f>IF('ABS&amp;EKSKUL'!E24=0,"",'ABS&amp;EKSKUL'!E24)</f>
        <v/>
      </c>
      <c r="CD18" s="213" t="str">
        <f>Legger!S24</f>
        <v/>
      </c>
      <c r="CE18" t="str">
        <f>IF('ABS&amp;EKSKUL'!F24=0,"",'ABS&amp;EKSKUL'!F24)</f>
        <v/>
      </c>
      <c r="CF18" t="str">
        <f>IF('ABS&amp;EKSKUL'!G24=0,"",'ABS&amp;EKSKUL'!G24)</f>
        <v/>
      </c>
      <c r="CG18" s="213" t="str">
        <f>Legger!T24</f>
        <v/>
      </c>
      <c r="CH18" t="str">
        <f>IF('ABS&amp;EKSKUL'!H24=0,"",'ABS&amp;EKSKUL'!H24)</f>
        <v/>
      </c>
      <c r="CI18" t="str">
        <f>IF('ABS&amp;EKSKUL'!I24=0,"",'ABS&amp;EKSKUL'!I24)</f>
        <v/>
      </c>
      <c r="CJ18" s="213" t="str">
        <f>Legger!U24</f>
        <v/>
      </c>
      <c r="CK18" t="str">
        <f>IF('ABS&amp;EKSKUL'!J24=0,"",'ABS&amp;EKSKUL'!J24)</f>
        <v/>
      </c>
      <c r="CL18" t="str">
        <f>IF('ABS&amp;EKSKUL'!K24=0,"",'ABS&amp;EKSKUL'!K24)</f>
        <v/>
      </c>
      <c r="CM18" s="213" t="str">
        <f>Legger!V24</f>
        <v/>
      </c>
      <c r="CN18" t="str">
        <f>IF('ABS&amp;EKSKUL'!L24=0,"",'ABS&amp;EKSKUL'!L24)</f>
        <v/>
      </c>
      <c r="CO18" t="str">
        <f>IF('ABS&amp;EKSKUL'!M24=0,"",'ABS&amp;EKSKUL'!M24)</f>
        <v/>
      </c>
      <c r="CP18" s="213" t="str">
        <f>Legger!W24</f>
        <v/>
      </c>
      <c r="CQ18" t="str">
        <f>IF('ABS&amp;EKSKUL'!N24=0,"",'ABS&amp;EKSKUL'!N24)</f>
        <v/>
      </c>
      <c r="CR18" t="str">
        <f>IF('ABS&amp;EKSKUL'!O24=0,"",'ABS&amp;EKSKUL'!O24)</f>
        <v/>
      </c>
      <c r="CS18" t="str">
        <f>IF('ABS&amp;EKSKUL'!P24=0,"",'ABS&amp;EKSKUL'!P24)</f>
        <v/>
      </c>
      <c r="CT18" s="213" t="str">
        <f>Legger!Z24</f>
        <v>Tingkatkan Belajarmu, tetap semangat, jangan lupa berdoa dan selalu berbakti kepada orang tua.</v>
      </c>
      <c r="CU18" s="213" t="str">
        <f>IF(Legger!AA24=0,"",Legger!AA24)</f>
        <v/>
      </c>
      <c r="CV18" t="str">
        <f>Legger!AB24</f>
        <v>1 (satu)</v>
      </c>
    </row>
    <row r="19" spans="1:100">
      <c r="A19" s="209" t="str">
        <f t="shared" si="1"/>
        <v>SD Negeri 2 Tulus besar</v>
      </c>
      <c r="B19" s="209" t="str">
        <f t="shared" si="1"/>
        <v>20517698</v>
      </c>
      <c r="C19" s="209" t="str">
        <f t="shared" si="1"/>
        <v>Jl. Mangundarmo No. 85 Tulusbesar Tulusbesar, Tumpang, Malang</v>
      </c>
      <c r="D19" s="209" t="str">
        <f t="shared" si="1"/>
        <v>1 (satu)</v>
      </c>
      <c r="E19" s="209" t="str">
        <f t="shared" si="1"/>
        <v>A</v>
      </c>
      <c r="F19" s="209" t="str">
        <f t="shared" si="1"/>
        <v>1 (Ganjil)</v>
      </c>
      <c r="G19" s="209" t="str">
        <f t="shared" si="1"/>
        <v>Manis Ari Wahyuni,S.Pd</v>
      </c>
      <c r="H19" s="209" t="str">
        <f t="shared" si="1"/>
        <v>197210092025212003</v>
      </c>
      <c r="I19" s="209" t="str">
        <f t="shared" si="1"/>
        <v>Suyati, S.Pd</v>
      </c>
      <c r="J19" s="209" t="str">
        <f t="shared" si="1"/>
        <v>198405052019032012</v>
      </c>
      <c r="K19" s="209" t="str">
        <f t="shared" si="1"/>
        <v>2025-2026</v>
      </c>
      <c r="L19" s="209" t="str">
        <f t="shared" si="1"/>
        <v>Tulusbesar</v>
      </c>
      <c r="M19" s="209" t="str">
        <f t="shared" si="1"/>
        <v>Tumpang</v>
      </c>
      <c r="N19" s="209" t="str">
        <f t="shared" si="1"/>
        <v>Malang</v>
      </c>
      <c r="O19" s="209" t="str">
        <f t="shared" si="1"/>
        <v>Jawa Timur</v>
      </c>
      <c r="P19" s="209">
        <f t="shared" ref="P19:S19" si="17">P18</f>
        <v>0</v>
      </c>
      <c r="Q19" s="209" t="str">
        <f t="shared" si="17"/>
        <v>sdn2tulusbesar@gmail.com</v>
      </c>
      <c r="R19" s="209" t="str">
        <f t="shared" si="17"/>
        <v>14</v>
      </c>
      <c r="S19" s="209" t="str">
        <f t="shared" si="17"/>
        <v>20 Desember 2025</v>
      </c>
      <c r="T19" t="str">
        <f>SISWA!A25</f>
        <v/>
      </c>
      <c r="U19" t="str">
        <f>IF(SISWA!B25=0,"",SISWA!B25)</f>
        <v/>
      </c>
      <c r="V19" t="str">
        <f>IF(SISWA!C25=0,"",SISWA!C25)</f>
        <v/>
      </c>
      <c r="W19" t="str">
        <f>IF(SISWA!D25=0,"",SISWA!D25)</f>
        <v/>
      </c>
      <c r="X19" t="str">
        <f>IF(SISWA!E25=0,"",SISWA!E25)</f>
        <v/>
      </c>
      <c r="Y19" t="str">
        <f>IF(SISWA!F25=0,"",SISWA!F25)</f>
        <v/>
      </c>
      <c r="Z19" t="str">
        <f>IF(SISWA!J25=0,"",SISWA!J25)</f>
        <v/>
      </c>
      <c r="AA19" t="str">
        <f>IF(SISWA!G25=0,"",SISWA!G25)</f>
        <v/>
      </c>
      <c r="AB19" t="str">
        <f>IF(SISWA!Q25=0,"",SISWA!Q25)</f>
        <v/>
      </c>
      <c r="AC19" t="str">
        <f>IF(SISWA!R25=0,"",SISWA!R25)</f>
        <v/>
      </c>
      <c r="AD19" t="str">
        <f>IF(SISWA!S25=0,"",SISWA!S25)</f>
        <v/>
      </c>
      <c r="AE19" t="str">
        <f>IF(SISWA!T25=0,"",SISWA!T25)</f>
        <v/>
      </c>
      <c r="AF19" t="str">
        <f>IF(SISWA!U25=0,"",SISWA!U25)</f>
        <v/>
      </c>
      <c r="AG19" t="str">
        <f>IF(SISWA!V25=0,"",SISWA!V25)</f>
        <v/>
      </c>
      <c r="AH19" t="str">
        <f>IF(SISWA!W25=0,"",SISWA!W25)</f>
        <v/>
      </c>
      <c r="AI19" t="str">
        <f>IF(SISWA!X25=0,"",SISWA!X25)</f>
        <v/>
      </c>
      <c r="AJ19" t="str">
        <f>IF(SISWA!Y25=0,"",SISWA!Y25)</f>
        <v/>
      </c>
      <c r="AK19" t="str">
        <f>IF(SISWA!Z25=0,"",SISWA!Z25)</f>
        <v/>
      </c>
      <c r="AL19" t="str">
        <f>IF(SISWA!AA25=0,"",SISWA!AA25)</f>
        <v/>
      </c>
      <c r="AM19" t="str">
        <f>IF(SISWA!AB25=0,"",SISWA!AB25)</f>
        <v/>
      </c>
      <c r="AN19" t="str">
        <f>IF(SISWA!AC25=0,"",SISWA!AC25)</f>
        <v/>
      </c>
      <c r="AO19" t="str">
        <f>IF(SISWA!AD25=0,"",SISWA!AD25)</f>
        <v/>
      </c>
      <c r="AP19" s="213" t="str">
        <f>AGM!AH22</f>
        <v/>
      </c>
      <c r="AQ19" t="str">
        <f ca="1">AGM!DK22</f>
        <v/>
      </c>
      <c r="AR19" s="213" t="str">
        <f>PP!AH22</f>
        <v/>
      </c>
      <c r="AS19" t="str">
        <f ca="1">PP!AO22</f>
        <v/>
      </c>
      <c r="AT19" s="213" t="str">
        <f>BIN!AH22</f>
        <v/>
      </c>
      <c r="AU19" t="str">
        <f ca="1">BIN!AO22</f>
        <v/>
      </c>
      <c r="AV19" s="213" t="str">
        <f>MAT!AH22</f>
        <v/>
      </c>
      <c r="AW19" t="str">
        <f ca="1">MAT!AO22</f>
        <v/>
      </c>
      <c r="AX19" s="213" t="str">
        <f>IPAS!AH22</f>
        <v/>
      </c>
      <c r="AY19" t="str">
        <f ca="1">IPAS!AO22</f>
        <v/>
      </c>
      <c r="AZ19" s="213" t="str">
        <f>SMUSIK!AH22</f>
        <v/>
      </c>
      <c r="BA19" t="str">
        <f ca="1">SMUSIK!AO22</f>
        <v/>
      </c>
      <c r="BB19" s="213" t="str">
        <f>STARI!AH22</f>
        <v/>
      </c>
      <c r="BC19" t="str">
        <f ca="1">STARI!AO22</f>
        <v/>
      </c>
      <c r="BD19" s="213" t="str">
        <f>SRUPA!AH22</f>
        <v/>
      </c>
      <c r="BE19" t="str">
        <f ca="1">SRUPA!AO22</f>
        <v/>
      </c>
      <c r="BF19" s="213" t="str">
        <f>PJOK!AH22</f>
        <v/>
      </c>
      <c r="BG19" t="str">
        <f ca="1">PJOK!AO22</f>
        <v/>
      </c>
      <c r="BH19" s="213" t="str">
        <f>BING!AH22</f>
        <v/>
      </c>
      <c r="BI19" t="str">
        <f ca="1">BING!AO22</f>
        <v/>
      </c>
      <c r="BJ19" s="213" t="str">
        <f>KKA!AH22</f>
        <v/>
      </c>
      <c r="BK19" t="str">
        <f ca="1">KKA!AO22</f>
        <v/>
      </c>
      <c r="BL19" t="str">
        <f>Mapel!$C$17</f>
        <v>Bahasa Daerah</v>
      </c>
      <c r="BM19" s="213" t="str">
        <f>BJW!AH22</f>
        <v/>
      </c>
      <c r="BN19" t="str">
        <f ca="1">BJW!AO22</f>
        <v/>
      </c>
      <c r="BO19" t="str">
        <f>Mapel!$C$18</f>
        <v>Bahasa Mandarin</v>
      </c>
      <c r="BP19" s="213" t="str">
        <f>Mulok2!AH22</f>
        <v/>
      </c>
      <c r="BQ19" t="str">
        <f ca="1">Mulok2!AO22</f>
        <v/>
      </c>
      <c r="BR19" t="str">
        <f>Mapel!$C$19</f>
        <v>Mulok 3</v>
      </c>
      <c r="BS19" s="213" t="str">
        <f>Mulok3!AH22</f>
        <v/>
      </c>
      <c r="BT19" t="str">
        <f ca="1">Mulok3!AO22</f>
        <v/>
      </c>
      <c r="BU19" t="str">
        <f>Mapel!$C$20</f>
        <v>Mulok 4</v>
      </c>
      <c r="BV19" s="213" t="str">
        <f>Mulok4!AH22</f>
        <v/>
      </c>
      <c r="BW19" t="str">
        <f ca="1">Mulok4!AO22</f>
        <v/>
      </c>
      <c r="BX19" t="str">
        <f>Mapel!$C$21</f>
        <v>Mulok 5</v>
      </c>
      <c r="BY19" s="213" t="str">
        <f>Mulok5!AH22</f>
        <v/>
      </c>
      <c r="BZ19" t="str">
        <f ca="1">Mulok5!AO22</f>
        <v/>
      </c>
      <c r="CA19" t="e">
        <f ca="1">'Input Nilai'!AH24</f>
        <v>#NAME?</v>
      </c>
      <c r="CB19" t="str">
        <f>IF('ABS&amp;EKSKUL'!D25=0,"",'ABS&amp;EKSKUL'!D25)</f>
        <v>Pramuka</v>
      </c>
      <c r="CC19" t="str">
        <f>IF('ABS&amp;EKSKUL'!E25=0,"",'ABS&amp;EKSKUL'!E25)</f>
        <v/>
      </c>
      <c r="CD19" s="213" t="str">
        <f>Legger!S25</f>
        <v/>
      </c>
      <c r="CE19" t="str">
        <f>IF('ABS&amp;EKSKUL'!F25=0,"",'ABS&amp;EKSKUL'!F25)</f>
        <v/>
      </c>
      <c r="CF19" t="str">
        <f>IF('ABS&amp;EKSKUL'!G25=0,"",'ABS&amp;EKSKUL'!G25)</f>
        <v/>
      </c>
      <c r="CG19" s="213" t="str">
        <f>Legger!T25</f>
        <v/>
      </c>
      <c r="CH19" t="str">
        <f>IF('ABS&amp;EKSKUL'!H25=0,"",'ABS&amp;EKSKUL'!H25)</f>
        <v/>
      </c>
      <c r="CI19" t="str">
        <f>IF('ABS&amp;EKSKUL'!I25=0,"",'ABS&amp;EKSKUL'!I25)</f>
        <v/>
      </c>
      <c r="CJ19" s="213" t="str">
        <f>Legger!U25</f>
        <v/>
      </c>
      <c r="CK19" t="str">
        <f>IF('ABS&amp;EKSKUL'!J25=0,"",'ABS&amp;EKSKUL'!J25)</f>
        <v/>
      </c>
      <c r="CL19" t="str">
        <f>IF('ABS&amp;EKSKUL'!K25=0,"",'ABS&amp;EKSKUL'!K25)</f>
        <v/>
      </c>
      <c r="CM19" s="213" t="str">
        <f>Legger!V25</f>
        <v/>
      </c>
      <c r="CN19" t="str">
        <f>IF('ABS&amp;EKSKUL'!L25=0,"",'ABS&amp;EKSKUL'!L25)</f>
        <v/>
      </c>
      <c r="CO19" t="str">
        <f>IF('ABS&amp;EKSKUL'!M25=0,"",'ABS&amp;EKSKUL'!M25)</f>
        <v/>
      </c>
      <c r="CP19" s="213" t="str">
        <f>Legger!W25</f>
        <v/>
      </c>
      <c r="CQ19" t="str">
        <f>IF('ABS&amp;EKSKUL'!N25=0,"",'ABS&amp;EKSKUL'!N25)</f>
        <v/>
      </c>
      <c r="CR19" t="str">
        <f>IF('ABS&amp;EKSKUL'!O25=0,"",'ABS&amp;EKSKUL'!O25)</f>
        <v/>
      </c>
      <c r="CS19" t="str">
        <f>IF('ABS&amp;EKSKUL'!P25=0,"",'ABS&amp;EKSKUL'!P25)</f>
        <v/>
      </c>
      <c r="CT19" s="213" t="str">
        <f>Legger!Z25</f>
        <v>Tingkatkan Belajarmu, tetap semangat, jangan lupa berdoa dan selalu berbakti kepada orang tua.</v>
      </c>
      <c r="CU19" s="213" t="str">
        <f>IF(Legger!AA25=0,"",Legger!AA25)</f>
        <v/>
      </c>
      <c r="CV19" t="str">
        <f>Legger!AB25</f>
        <v>1 (satu)</v>
      </c>
    </row>
    <row r="20" spans="1:100">
      <c r="A20" s="209" t="str">
        <f t="shared" ref="A20:P35" si="18">A19</f>
        <v>SD Negeri 2 Tulus besar</v>
      </c>
      <c r="B20" s="209" t="str">
        <f t="shared" si="18"/>
        <v>20517698</v>
      </c>
      <c r="C20" s="209" t="str">
        <f t="shared" si="18"/>
        <v>Jl. Mangundarmo No. 85 Tulusbesar Tulusbesar, Tumpang, Malang</v>
      </c>
      <c r="D20" s="209" t="str">
        <f t="shared" si="18"/>
        <v>1 (satu)</v>
      </c>
      <c r="E20" s="209" t="str">
        <f t="shared" si="18"/>
        <v>A</v>
      </c>
      <c r="F20" s="209" t="str">
        <f t="shared" si="18"/>
        <v>1 (Ganjil)</v>
      </c>
      <c r="G20" s="209" t="str">
        <f t="shared" si="18"/>
        <v>Manis Ari Wahyuni,S.Pd</v>
      </c>
      <c r="H20" s="209" t="str">
        <f t="shared" si="18"/>
        <v>197210092025212003</v>
      </c>
      <c r="I20" s="209" t="str">
        <f t="shared" si="18"/>
        <v>Suyati, S.Pd</v>
      </c>
      <c r="J20" s="209" t="str">
        <f t="shared" si="18"/>
        <v>198405052019032012</v>
      </c>
      <c r="K20" s="209" t="str">
        <f t="shared" si="18"/>
        <v>2025-2026</v>
      </c>
      <c r="L20" s="209" t="str">
        <f t="shared" si="18"/>
        <v>Tulusbesar</v>
      </c>
      <c r="M20" s="209" t="str">
        <f t="shared" si="18"/>
        <v>Tumpang</v>
      </c>
      <c r="N20" s="209" t="str">
        <f t="shared" si="18"/>
        <v>Malang</v>
      </c>
      <c r="O20" s="209" t="str">
        <f t="shared" si="18"/>
        <v>Jawa Timur</v>
      </c>
      <c r="P20" s="209">
        <f t="shared" si="18"/>
        <v>0</v>
      </c>
      <c r="Q20" s="209" t="str">
        <f t="shared" ref="Q20:S20" si="19">Q19</f>
        <v>sdn2tulusbesar@gmail.com</v>
      </c>
      <c r="R20" s="209" t="str">
        <f t="shared" si="19"/>
        <v>14</v>
      </c>
      <c r="S20" s="209" t="str">
        <f t="shared" si="19"/>
        <v>20 Desember 2025</v>
      </c>
      <c r="T20" t="str">
        <f>SISWA!A26</f>
        <v/>
      </c>
      <c r="U20" t="str">
        <f>IF(SISWA!B26=0,"",SISWA!B26)</f>
        <v/>
      </c>
      <c r="V20" t="str">
        <f>IF(SISWA!C26=0,"",SISWA!C26)</f>
        <v/>
      </c>
      <c r="W20" t="str">
        <f>IF(SISWA!D26=0,"",SISWA!D26)</f>
        <v/>
      </c>
      <c r="X20" t="str">
        <f>IF(SISWA!E26=0,"",SISWA!E26)</f>
        <v/>
      </c>
      <c r="Y20" t="str">
        <f>IF(SISWA!F26=0,"",SISWA!F26)</f>
        <v/>
      </c>
      <c r="Z20" t="str">
        <f>IF(SISWA!J26=0,"",SISWA!J26)</f>
        <v/>
      </c>
      <c r="AA20" t="str">
        <f>IF(SISWA!G26=0,"",SISWA!G26)</f>
        <v/>
      </c>
      <c r="AB20" t="str">
        <f>IF(SISWA!Q26=0,"",SISWA!Q26)</f>
        <v/>
      </c>
      <c r="AC20" t="str">
        <f>IF(SISWA!R26=0,"",SISWA!R26)</f>
        <v/>
      </c>
      <c r="AD20" t="str">
        <f>IF(SISWA!S26=0,"",SISWA!S26)</f>
        <v/>
      </c>
      <c r="AE20" t="str">
        <f>IF(SISWA!T26=0,"",SISWA!T26)</f>
        <v/>
      </c>
      <c r="AF20" t="str">
        <f>IF(SISWA!U26=0,"",SISWA!U26)</f>
        <v/>
      </c>
      <c r="AG20" t="str">
        <f>IF(SISWA!V26=0,"",SISWA!V26)</f>
        <v/>
      </c>
      <c r="AH20" t="str">
        <f>IF(SISWA!W26=0,"",SISWA!W26)</f>
        <v/>
      </c>
      <c r="AI20" t="str">
        <f>IF(SISWA!X26=0,"",SISWA!X26)</f>
        <v/>
      </c>
      <c r="AJ20" t="str">
        <f>IF(SISWA!Y26=0,"",SISWA!Y26)</f>
        <v/>
      </c>
      <c r="AK20" t="str">
        <f>IF(SISWA!Z26=0,"",SISWA!Z26)</f>
        <v/>
      </c>
      <c r="AL20" t="str">
        <f>IF(SISWA!AA26=0,"",SISWA!AA26)</f>
        <v/>
      </c>
      <c r="AM20" t="str">
        <f>IF(SISWA!AB26=0,"",SISWA!AB26)</f>
        <v/>
      </c>
      <c r="AN20" t="str">
        <f>IF(SISWA!AC26=0,"",SISWA!AC26)</f>
        <v/>
      </c>
      <c r="AO20" t="str">
        <f>IF(SISWA!AD26=0,"",SISWA!AD26)</f>
        <v/>
      </c>
      <c r="AP20" s="213" t="str">
        <f>AGM!AH23</f>
        <v/>
      </c>
      <c r="AQ20" t="str">
        <f ca="1">AGM!DK23</f>
        <v/>
      </c>
      <c r="AR20" s="213" t="str">
        <f>PP!AH23</f>
        <v/>
      </c>
      <c r="AS20" t="str">
        <f ca="1">PP!AO23</f>
        <v/>
      </c>
      <c r="AT20" s="213" t="str">
        <f>BIN!AH23</f>
        <v/>
      </c>
      <c r="AU20" t="str">
        <f ca="1">BIN!AO23</f>
        <v/>
      </c>
      <c r="AV20" s="213" t="str">
        <f>MAT!AH23</f>
        <v/>
      </c>
      <c r="AW20" t="str">
        <f ca="1">MAT!AO23</f>
        <v/>
      </c>
      <c r="AX20" s="213" t="str">
        <f>IPAS!AH23</f>
        <v/>
      </c>
      <c r="AY20" t="str">
        <f ca="1">IPAS!AO23</f>
        <v/>
      </c>
      <c r="AZ20" s="213" t="str">
        <f>SMUSIK!AH23</f>
        <v/>
      </c>
      <c r="BA20" t="str">
        <f ca="1">SMUSIK!AO23</f>
        <v/>
      </c>
      <c r="BB20" s="213" t="str">
        <f>STARI!AH23</f>
        <v/>
      </c>
      <c r="BC20" t="str">
        <f ca="1">STARI!AO23</f>
        <v/>
      </c>
      <c r="BD20" s="213" t="str">
        <f>SRUPA!AH23</f>
        <v/>
      </c>
      <c r="BE20" t="str">
        <f ca="1">SRUPA!AO23</f>
        <v/>
      </c>
      <c r="BF20" s="213" t="str">
        <f>PJOK!AH23</f>
        <v/>
      </c>
      <c r="BG20" t="str">
        <f ca="1">PJOK!AO23</f>
        <v/>
      </c>
      <c r="BH20" s="213" t="str">
        <f>BING!AH23</f>
        <v/>
      </c>
      <c r="BI20" t="str">
        <f ca="1">BING!AO23</f>
        <v/>
      </c>
      <c r="BJ20" s="213" t="str">
        <f>KKA!AH23</f>
        <v/>
      </c>
      <c r="BK20" t="str">
        <f ca="1">KKA!AO23</f>
        <v/>
      </c>
      <c r="BL20" t="str">
        <f>Mapel!$C$17</f>
        <v>Bahasa Daerah</v>
      </c>
      <c r="BM20" s="213" t="str">
        <f>BJW!AH23</f>
        <v/>
      </c>
      <c r="BN20" t="str">
        <f ca="1">BJW!AO23</f>
        <v/>
      </c>
      <c r="BO20" t="str">
        <f>Mapel!$C$18</f>
        <v>Bahasa Mandarin</v>
      </c>
      <c r="BP20" s="213" t="str">
        <f>Mulok2!AH23</f>
        <v/>
      </c>
      <c r="BQ20" t="str">
        <f ca="1">Mulok2!AO23</f>
        <v/>
      </c>
      <c r="BR20" t="str">
        <f>Mapel!$C$19</f>
        <v>Mulok 3</v>
      </c>
      <c r="BS20" s="213" t="str">
        <f>Mulok3!AH23</f>
        <v/>
      </c>
      <c r="BT20" t="str">
        <f ca="1">Mulok3!AO23</f>
        <v/>
      </c>
      <c r="BU20" t="str">
        <f>Mapel!$C$20</f>
        <v>Mulok 4</v>
      </c>
      <c r="BV20" s="213" t="str">
        <f>Mulok4!AH23</f>
        <v/>
      </c>
      <c r="BW20" t="str">
        <f ca="1">Mulok4!AO23</f>
        <v/>
      </c>
      <c r="BX20" t="str">
        <f>Mapel!$C$21</f>
        <v>Mulok 5</v>
      </c>
      <c r="BY20" s="213" t="str">
        <f>Mulok5!AH23</f>
        <v/>
      </c>
      <c r="BZ20" t="str">
        <f ca="1">Mulok5!AO23</f>
        <v/>
      </c>
      <c r="CA20" t="e">
        <f ca="1">'Input Nilai'!AH25</f>
        <v>#NAME?</v>
      </c>
      <c r="CB20" t="str">
        <f>IF('ABS&amp;EKSKUL'!D26=0,"",'ABS&amp;EKSKUL'!D26)</f>
        <v>Pramuka</v>
      </c>
      <c r="CC20" t="str">
        <f>IF('ABS&amp;EKSKUL'!E26=0,"",'ABS&amp;EKSKUL'!E26)</f>
        <v/>
      </c>
      <c r="CD20" s="213" t="str">
        <f>Legger!S26</f>
        <v/>
      </c>
      <c r="CE20" t="str">
        <f>IF('ABS&amp;EKSKUL'!F26=0,"",'ABS&amp;EKSKUL'!F26)</f>
        <v/>
      </c>
      <c r="CF20" t="str">
        <f>IF('ABS&amp;EKSKUL'!G26=0,"",'ABS&amp;EKSKUL'!G26)</f>
        <v/>
      </c>
      <c r="CG20" s="213" t="str">
        <f>Legger!T26</f>
        <v/>
      </c>
      <c r="CH20" t="str">
        <f>IF('ABS&amp;EKSKUL'!H26=0,"",'ABS&amp;EKSKUL'!H26)</f>
        <v/>
      </c>
      <c r="CI20" t="str">
        <f>IF('ABS&amp;EKSKUL'!I26=0,"",'ABS&amp;EKSKUL'!I26)</f>
        <v/>
      </c>
      <c r="CJ20" s="213" t="str">
        <f>Legger!U26</f>
        <v/>
      </c>
      <c r="CK20" t="str">
        <f>IF('ABS&amp;EKSKUL'!J26=0,"",'ABS&amp;EKSKUL'!J26)</f>
        <v/>
      </c>
      <c r="CL20" t="str">
        <f>IF('ABS&amp;EKSKUL'!K26=0,"",'ABS&amp;EKSKUL'!K26)</f>
        <v/>
      </c>
      <c r="CM20" s="213" t="str">
        <f>Legger!V26</f>
        <v/>
      </c>
      <c r="CN20" t="str">
        <f>IF('ABS&amp;EKSKUL'!L26=0,"",'ABS&amp;EKSKUL'!L26)</f>
        <v/>
      </c>
      <c r="CO20" t="str">
        <f>IF('ABS&amp;EKSKUL'!M26=0,"",'ABS&amp;EKSKUL'!M26)</f>
        <v/>
      </c>
      <c r="CP20" s="213" t="str">
        <f>Legger!W26</f>
        <v/>
      </c>
      <c r="CQ20" t="str">
        <f>IF('ABS&amp;EKSKUL'!N26=0,"",'ABS&amp;EKSKUL'!N26)</f>
        <v/>
      </c>
      <c r="CR20" t="str">
        <f>IF('ABS&amp;EKSKUL'!O26=0,"",'ABS&amp;EKSKUL'!O26)</f>
        <v/>
      </c>
      <c r="CS20" t="str">
        <f>IF('ABS&amp;EKSKUL'!P26=0,"",'ABS&amp;EKSKUL'!P26)</f>
        <v/>
      </c>
      <c r="CT20" s="213" t="str">
        <f>Legger!Z26</f>
        <v>Tingkatkan Belajarmu, tetap semangat, jangan lupa berdoa dan selalu berbakti kepada orang tua.</v>
      </c>
      <c r="CU20" s="213" t="str">
        <f>IF(Legger!AA26=0,"",Legger!AA26)</f>
        <v/>
      </c>
      <c r="CV20" t="str">
        <f>Legger!AB26</f>
        <v>1 (satu)</v>
      </c>
    </row>
    <row r="21" spans="1:100">
      <c r="A21" s="209" t="str">
        <f t="shared" si="18"/>
        <v>SD Negeri 2 Tulus besar</v>
      </c>
      <c r="B21" s="209" t="str">
        <f t="shared" si="18"/>
        <v>20517698</v>
      </c>
      <c r="C21" s="209" t="str">
        <f t="shared" si="18"/>
        <v>Jl. Mangundarmo No. 85 Tulusbesar Tulusbesar, Tumpang, Malang</v>
      </c>
      <c r="D21" s="209" t="str">
        <f t="shared" si="18"/>
        <v>1 (satu)</v>
      </c>
      <c r="E21" s="209" t="str">
        <f t="shared" si="18"/>
        <v>A</v>
      </c>
      <c r="F21" s="209" t="str">
        <f t="shared" si="18"/>
        <v>1 (Ganjil)</v>
      </c>
      <c r="G21" s="209" t="str">
        <f t="shared" si="18"/>
        <v>Manis Ari Wahyuni,S.Pd</v>
      </c>
      <c r="H21" s="209" t="str">
        <f t="shared" si="18"/>
        <v>197210092025212003</v>
      </c>
      <c r="I21" s="209" t="str">
        <f t="shared" si="18"/>
        <v>Suyati, S.Pd</v>
      </c>
      <c r="J21" s="209" t="str">
        <f t="shared" si="18"/>
        <v>198405052019032012</v>
      </c>
      <c r="K21" s="209" t="str">
        <f t="shared" si="18"/>
        <v>2025-2026</v>
      </c>
      <c r="L21" s="209" t="str">
        <f t="shared" si="18"/>
        <v>Tulusbesar</v>
      </c>
      <c r="M21" s="209" t="str">
        <f t="shared" si="18"/>
        <v>Tumpang</v>
      </c>
      <c r="N21" s="209" t="str">
        <f t="shared" si="18"/>
        <v>Malang</v>
      </c>
      <c r="O21" s="209" t="str">
        <f t="shared" si="18"/>
        <v>Jawa Timur</v>
      </c>
      <c r="P21" s="209">
        <f t="shared" si="18"/>
        <v>0</v>
      </c>
      <c r="Q21" s="209" t="str">
        <f t="shared" ref="Q21:S21" si="20">Q20</f>
        <v>sdn2tulusbesar@gmail.com</v>
      </c>
      <c r="R21" s="209" t="str">
        <f t="shared" si="20"/>
        <v>14</v>
      </c>
      <c r="S21" s="209" t="str">
        <f t="shared" si="20"/>
        <v>20 Desember 2025</v>
      </c>
      <c r="T21" t="str">
        <f>SISWA!A27</f>
        <v/>
      </c>
      <c r="U21" t="str">
        <f>IF(SISWA!B27=0,"",SISWA!B27)</f>
        <v/>
      </c>
      <c r="V21" t="str">
        <f>IF(SISWA!C27=0,"",SISWA!C27)</f>
        <v/>
      </c>
      <c r="W21" t="str">
        <f>IF(SISWA!D27=0,"",SISWA!D27)</f>
        <v/>
      </c>
      <c r="X21" t="str">
        <f>IF(SISWA!E27=0,"",SISWA!E27)</f>
        <v/>
      </c>
      <c r="Y21" t="str">
        <f>IF(SISWA!F27=0,"",SISWA!F27)</f>
        <v/>
      </c>
      <c r="Z21" t="str">
        <f>IF(SISWA!J27=0,"",SISWA!J27)</f>
        <v/>
      </c>
      <c r="AA21" t="str">
        <f>IF(SISWA!G27=0,"",SISWA!G27)</f>
        <v/>
      </c>
      <c r="AB21" t="str">
        <f>IF(SISWA!Q27=0,"",SISWA!Q27)</f>
        <v/>
      </c>
      <c r="AC21" t="str">
        <f>IF(SISWA!R27=0,"",SISWA!R27)</f>
        <v/>
      </c>
      <c r="AD21" t="str">
        <f>IF(SISWA!S27=0,"",SISWA!S27)</f>
        <v/>
      </c>
      <c r="AE21" t="str">
        <f>IF(SISWA!T27=0,"",SISWA!T27)</f>
        <v/>
      </c>
      <c r="AF21" t="str">
        <f>IF(SISWA!U27=0,"",SISWA!U27)</f>
        <v/>
      </c>
      <c r="AG21" t="str">
        <f>IF(SISWA!V27=0,"",SISWA!V27)</f>
        <v/>
      </c>
      <c r="AH21" t="str">
        <f>IF(SISWA!W27=0,"",SISWA!W27)</f>
        <v/>
      </c>
      <c r="AI21" t="str">
        <f>IF(SISWA!X27=0,"",SISWA!X27)</f>
        <v/>
      </c>
      <c r="AJ21" t="str">
        <f>IF(SISWA!Y27=0,"",SISWA!Y27)</f>
        <v/>
      </c>
      <c r="AK21" t="str">
        <f>IF(SISWA!Z27=0,"",SISWA!Z27)</f>
        <v/>
      </c>
      <c r="AL21" t="str">
        <f>IF(SISWA!AA27=0,"",SISWA!AA27)</f>
        <v/>
      </c>
      <c r="AM21" t="str">
        <f>IF(SISWA!AB27=0,"",SISWA!AB27)</f>
        <v/>
      </c>
      <c r="AN21" t="str">
        <f>IF(SISWA!AC27=0,"",SISWA!AC27)</f>
        <v/>
      </c>
      <c r="AO21" t="str">
        <f>IF(SISWA!AD27=0,"",SISWA!AD27)</f>
        <v/>
      </c>
      <c r="AP21" s="213" t="str">
        <f>AGM!AH24</f>
        <v/>
      </c>
      <c r="AQ21" t="str">
        <f ca="1">AGM!DK24</f>
        <v/>
      </c>
      <c r="AR21" s="213" t="str">
        <f>PP!AH24</f>
        <v/>
      </c>
      <c r="AS21" t="str">
        <f ca="1">PP!AO24</f>
        <v/>
      </c>
      <c r="AT21" s="213" t="str">
        <f>BIN!AH24</f>
        <v/>
      </c>
      <c r="AU21" t="str">
        <f ca="1">BIN!AO24</f>
        <v/>
      </c>
      <c r="AV21" s="213" t="str">
        <f>MAT!AH24</f>
        <v/>
      </c>
      <c r="AW21" t="str">
        <f ca="1">MAT!AO24</f>
        <v/>
      </c>
      <c r="AX21" s="213" t="str">
        <f>IPAS!AH24</f>
        <v/>
      </c>
      <c r="AY21" t="str">
        <f ca="1">IPAS!AO24</f>
        <v/>
      </c>
      <c r="AZ21" s="213" t="str">
        <f>SMUSIK!AH24</f>
        <v/>
      </c>
      <c r="BA21" t="str">
        <f ca="1">SMUSIK!AO24</f>
        <v/>
      </c>
      <c r="BB21" s="213" t="str">
        <f>STARI!AH24</f>
        <v/>
      </c>
      <c r="BC21" t="str">
        <f ca="1">STARI!AO24</f>
        <v/>
      </c>
      <c r="BD21" s="213" t="str">
        <f>SRUPA!AH24</f>
        <v/>
      </c>
      <c r="BE21" t="str">
        <f ca="1">SRUPA!AO24</f>
        <v/>
      </c>
      <c r="BF21" s="213" t="str">
        <f>PJOK!AH24</f>
        <v/>
      </c>
      <c r="BG21" t="str">
        <f ca="1">PJOK!AO24</f>
        <v/>
      </c>
      <c r="BH21" s="213" t="str">
        <f>BING!AH24</f>
        <v/>
      </c>
      <c r="BI21" t="str">
        <f ca="1">BING!AO24</f>
        <v/>
      </c>
      <c r="BJ21" s="213" t="str">
        <f>KKA!AH24</f>
        <v/>
      </c>
      <c r="BK21" t="str">
        <f ca="1">KKA!AO24</f>
        <v/>
      </c>
      <c r="BL21" t="str">
        <f>Mapel!$C$17</f>
        <v>Bahasa Daerah</v>
      </c>
      <c r="BM21" s="213" t="str">
        <f>BJW!AH24</f>
        <v/>
      </c>
      <c r="BN21" t="str">
        <f ca="1">BJW!AO24</f>
        <v/>
      </c>
      <c r="BO21" t="str">
        <f>Mapel!$C$18</f>
        <v>Bahasa Mandarin</v>
      </c>
      <c r="BP21" s="213" t="str">
        <f>Mulok2!AH24</f>
        <v/>
      </c>
      <c r="BQ21" t="str">
        <f ca="1">Mulok2!AO24</f>
        <v/>
      </c>
      <c r="BR21" t="str">
        <f>Mapel!$C$19</f>
        <v>Mulok 3</v>
      </c>
      <c r="BS21" s="213" t="str">
        <f>Mulok3!AH24</f>
        <v/>
      </c>
      <c r="BT21" t="str">
        <f ca="1">Mulok3!AO24</f>
        <v/>
      </c>
      <c r="BU21" t="str">
        <f>Mapel!$C$20</f>
        <v>Mulok 4</v>
      </c>
      <c r="BV21" s="213" t="str">
        <f>Mulok4!AH24</f>
        <v/>
      </c>
      <c r="BW21" t="str">
        <f ca="1">Mulok4!AO24</f>
        <v/>
      </c>
      <c r="BX21" t="str">
        <f>Mapel!$C$21</f>
        <v>Mulok 5</v>
      </c>
      <c r="BY21" s="213" t="str">
        <f>Mulok5!AH24</f>
        <v/>
      </c>
      <c r="BZ21" t="str">
        <f ca="1">Mulok5!AO24</f>
        <v/>
      </c>
      <c r="CA21" t="e">
        <f ca="1">'Input Nilai'!AH26</f>
        <v>#NAME?</v>
      </c>
      <c r="CB21" t="str">
        <f>IF('ABS&amp;EKSKUL'!D27=0,"",'ABS&amp;EKSKUL'!D27)</f>
        <v>Pramuka</v>
      </c>
      <c r="CC21" t="str">
        <f>IF('ABS&amp;EKSKUL'!E27=0,"",'ABS&amp;EKSKUL'!E27)</f>
        <v/>
      </c>
      <c r="CD21" s="213" t="str">
        <f>Legger!S27</f>
        <v/>
      </c>
      <c r="CE21" t="str">
        <f>IF('ABS&amp;EKSKUL'!F27=0,"",'ABS&amp;EKSKUL'!F27)</f>
        <v/>
      </c>
      <c r="CF21" t="str">
        <f>IF('ABS&amp;EKSKUL'!G27=0,"",'ABS&amp;EKSKUL'!G27)</f>
        <v/>
      </c>
      <c r="CG21" s="213" t="str">
        <f>Legger!T27</f>
        <v/>
      </c>
      <c r="CH21" t="str">
        <f>IF('ABS&amp;EKSKUL'!H27=0,"",'ABS&amp;EKSKUL'!H27)</f>
        <v/>
      </c>
      <c r="CI21" t="str">
        <f>IF('ABS&amp;EKSKUL'!I27=0,"",'ABS&amp;EKSKUL'!I27)</f>
        <v/>
      </c>
      <c r="CJ21" s="213" t="str">
        <f>Legger!U27</f>
        <v/>
      </c>
      <c r="CK21" t="str">
        <f>IF('ABS&amp;EKSKUL'!J27=0,"",'ABS&amp;EKSKUL'!J27)</f>
        <v/>
      </c>
      <c r="CL21" t="str">
        <f>IF('ABS&amp;EKSKUL'!K27=0,"",'ABS&amp;EKSKUL'!K27)</f>
        <v/>
      </c>
      <c r="CM21" s="213" t="str">
        <f>Legger!V27</f>
        <v/>
      </c>
      <c r="CN21" t="str">
        <f>IF('ABS&amp;EKSKUL'!L27=0,"",'ABS&amp;EKSKUL'!L27)</f>
        <v/>
      </c>
      <c r="CO21" t="str">
        <f>IF('ABS&amp;EKSKUL'!M27=0,"",'ABS&amp;EKSKUL'!M27)</f>
        <v/>
      </c>
      <c r="CP21" s="213" t="str">
        <f>Legger!W27</f>
        <v/>
      </c>
      <c r="CQ21" t="str">
        <f>IF('ABS&amp;EKSKUL'!N27=0,"",'ABS&amp;EKSKUL'!N27)</f>
        <v/>
      </c>
      <c r="CR21" t="str">
        <f>IF('ABS&amp;EKSKUL'!O27=0,"",'ABS&amp;EKSKUL'!O27)</f>
        <v/>
      </c>
      <c r="CS21" t="str">
        <f>IF('ABS&amp;EKSKUL'!P27=0,"",'ABS&amp;EKSKUL'!P27)</f>
        <v/>
      </c>
      <c r="CT21" s="213" t="str">
        <f>Legger!Z27</f>
        <v>Tingkatkan Belajarmu, tetap semangat, jangan lupa berdoa dan selalu berbakti kepada orang tua.</v>
      </c>
      <c r="CU21" s="213" t="str">
        <f>IF(Legger!AA27=0,"",Legger!AA27)</f>
        <v/>
      </c>
      <c r="CV21" t="str">
        <f>Legger!AB27</f>
        <v>1 (satu)</v>
      </c>
    </row>
    <row r="22" spans="1:100">
      <c r="A22" s="209" t="str">
        <f t="shared" si="18"/>
        <v>SD Negeri 2 Tulus besar</v>
      </c>
      <c r="B22" s="209" t="str">
        <f t="shared" si="18"/>
        <v>20517698</v>
      </c>
      <c r="C22" s="209" t="str">
        <f t="shared" si="18"/>
        <v>Jl. Mangundarmo No. 85 Tulusbesar Tulusbesar, Tumpang, Malang</v>
      </c>
      <c r="D22" s="209" t="str">
        <f t="shared" si="18"/>
        <v>1 (satu)</v>
      </c>
      <c r="E22" s="209" t="str">
        <f t="shared" si="18"/>
        <v>A</v>
      </c>
      <c r="F22" s="209" t="str">
        <f t="shared" si="18"/>
        <v>1 (Ganjil)</v>
      </c>
      <c r="G22" s="209" t="str">
        <f t="shared" si="18"/>
        <v>Manis Ari Wahyuni,S.Pd</v>
      </c>
      <c r="H22" s="209" t="str">
        <f t="shared" si="18"/>
        <v>197210092025212003</v>
      </c>
      <c r="I22" s="209" t="str">
        <f t="shared" si="18"/>
        <v>Suyati, S.Pd</v>
      </c>
      <c r="J22" s="209" t="str">
        <f t="shared" si="18"/>
        <v>198405052019032012</v>
      </c>
      <c r="K22" s="209" t="str">
        <f t="shared" si="18"/>
        <v>2025-2026</v>
      </c>
      <c r="L22" s="209" t="str">
        <f t="shared" si="18"/>
        <v>Tulusbesar</v>
      </c>
      <c r="M22" s="209" t="str">
        <f t="shared" si="18"/>
        <v>Tumpang</v>
      </c>
      <c r="N22" s="209" t="str">
        <f t="shared" si="18"/>
        <v>Malang</v>
      </c>
      <c r="O22" s="209" t="str">
        <f t="shared" si="18"/>
        <v>Jawa Timur</v>
      </c>
      <c r="P22" s="209">
        <f t="shared" si="18"/>
        <v>0</v>
      </c>
      <c r="Q22" s="209" t="str">
        <f t="shared" ref="Q22:S22" si="21">Q21</f>
        <v>sdn2tulusbesar@gmail.com</v>
      </c>
      <c r="R22" s="209" t="str">
        <f t="shared" si="21"/>
        <v>14</v>
      </c>
      <c r="S22" s="209" t="str">
        <f t="shared" si="21"/>
        <v>20 Desember 2025</v>
      </c>
      <c r="T22" t="str">
        <f>SISWA!A28</f>
        <v/>
      </c>
      <c r="U22" t="str">
        <f>IF(SISWA!B28=0,"",SISWA!B28)</f>
        <v/>
      </c>
      <c r="V22" t="str">
        <f>IF(SISWA!C28=0,"",SISWA!C28)</f>
        <v/>
      </c>
      <c r="W22" t="str">
        <f>IF(SISWA!D28=0,"",SISWA!D28)</f>
        <v/>
      </c>
      <c r="X22" t="str">
        <f>IF(SISWA!E28=0,"",SISWA!E28)</f>
        <v/>
      </c>
      <c r="Y22" t="str">
        <f>IF(SISWA!F28=0,"",SISWA!F28)</f>
        <v/>
      </c>
      <c r="Z22" t="str">
        <f>IF(SISWA!J28=0,"",SISWA!J28)</f>
        <v/>
      </c>
      <c r="AA22" t="str">
        <f>IF(SISWA!G28=0,"",SISWA!G28)</f>
        <v/>
      </c>
      <c r="AB22" t="str">
        <f>IF(SISWA!Q28=0,"",SISWA!Q28)</f>
        <v/>
      </c>
      <c r="AC22" t="str">
        <f>IF(SISWA!R28=0,"",SISWA!R28)</f>
        <v/>
      </c>
      <c r="AD22" t="str">
        <f>IF(SISWA!S28=0,"",SISWA!S28)</f>
        <v/>
      </c>
      <c r="AE22" t="str">
        <f>IF(SISWA!T28=0,"",SISWA!T28)</f>
        <v/>
      </c>
      <c r="AF22" t="str">
        <f>IF(SISWA!U28=0,"",SISWA!U28)</f>
        <v/>
      </c>
      <c r="AG22" t="str">
        <f>IF(SISWA!V28=0,"",SISWA!V28)</f>
        <v/>
      </c>
      <c r="AH22" t="str">
        <f>IF(SISWA!W28=0,"",SISWA!W28)</f>
        <v/>
      </c>
      <c r="AI22" t="str">
        <f>IF(SISWA!X28=0,"",SISWA!X28)</f>
        <v/>
      </c>
      <c r="AJ22" t="str">
        <f>IF(SISWA!Y28=0,"",SISWA!Y28)</f>
        <v/>
      </c>
      <c r="AK22" t="str">
        <f>IF(SISWA!Z28=0,"",SISWA!Z28)</f>
        <v/>
      </c>
      <c r="AL22" t="str">
        <f>IF(SISWA!AA28=0,"",SISWA!AA28)</f>
        <v/>
      </c>
      <c r="AM22" t="str">
        <f>IF(SISWA!AB28=0,"",SISWA!AB28)</f>
        <v/>
      </c>
      <c r="AN22" t="str">
        <f>IF(SISWA!AC28=0,"",SISWA!AC28)</f>
        <v/>
      </c>
      <c r="AO22" t="str">
        <f>IF(SISWA!AD28=0,"",SISWA!AD28)</f>
        <v/>
      </c>
      <c r="AP22" s="213" t="str">
        <f>AGM!AH25</f>
        <v/>
      </c>
      <c r="AQ22" t="str">
        <f ca="1">AGM!DK25</f>
        <v/>
      </c>
      <c r="AR22" s="213" t="str">
        <f>PP!AH25</f>
        <v/>
      </c>
      <c r="AS22" t="str">
        <f ca="1">PP!AO25</f>
        <v/>
      </c>
      <c r="AT22" s="213" t="str">
        <f>BIN!AH25</f>
        <v/>
      </c>
      <c r="AU22" t="str">
        <f ca="1">BIN!AO25</f>
        <v/>
      </c>
      <c r="AV22" s="213" t="str">
        <f>MAT!AH25</f>
        <v/>
      </c>
      <c r="AW22" t="str">
        <f ca="1">MAT!AO25</f>
        <v/>
      </c>
      <c r="AX22" s="213" t="str">
        <f>IPAS!AH25</f>
        <v/>
      </c>
      <c r="AY22" t="str">
        <f ca="1">IPAS!AO25</f>
        <v/>
      </c>
      <c r="AZ22" s="213" t="str">
        <f>SMUSIK!AH25</f>
        <v/>
      </c>
      <c r="BA22" t="str">
        <f ca="1">SMUSIK!AO25</f>
        <v/>
      </c>
      <c r="BB22" s="213" t="str">
        <f>STARI!AH25</f>
        <v/>
      </c>
      <c r="BC22" t="str">
        <f ca="1">STARI!AO25</f>
        <v/>
      </c>
      <c r="BD22" s="213" t="str">
        <f>SRUPA!AH25</f>
        <v/>
      </c>
      <c r="BE22" t="str">
        <f ca="1">SRUPA!AO25</f>
        <v/>
      </c>
      <c r="BF22" s="213" t="str">
        <f>PJOK!AH25</f>
        <v/>
      </c>
      <c r="BG22" t="str">
        <f ca="1">PJOK!AO25</f>
        <v/>
      </c>
      <c r="BH22" s="213" t="str">
        <f>BING!AH25</f>
        <v/>
      </c>
      <c r="BI22" t="str">
        <f ca="1">BING!AO25</f>
        <v/>
      </c>
      <c r="BJ22" s="213" t="str">
        <f>KKA!AH25</f>
        <v/>
      </c>
      <c r="BK22" t="str">
        <f ca="1">KKA!AO25</f>
        <v/>
      </c>
      <c r="BL22" t="str">
        <f>Mapel!$C$17</f>
        <v>Bahasa Daerah</v>
      </c>
      <c r="BM22" s="213" t="str">
        <f>BJW!AH25</f>
        <v/>
      </c>
      <c r="BN22" t="str">
        <f ca="1">BJW!AO25</f>
        <v/>
      </c>
      <c r="BO22" t="str">
        <f>Mapel!$C$18</f>
        <v>Bahasa Mandarin</v>
      </c>
      <c r="BP22" s="213" t="str">
        <f>Mulok2!AH25</f>
        <v/>
      </c>
      <c r="BQ22" t="str">
        <f ca="1">Mulok2!AO25</f>
        <v/>
      </c>
      <c r="BR22" t="str">
        <f>Mapel!$C$19</f>
        <v>Mulok 3</v>
      </c>
      <c r="BS22" s="213" t="str">
        <f>Mulok3!AH25</f>
        <v/>
      </c>
      <c r="BT22" t="str">
        <f ca="1">Mulok3!AO25</f>
        <v/>
      </c>
      <c r="BU22" t="str">
        <f>Mapel!$C$20</f>
        <v>Mulok 4</v>
      </c>
      <c r="BV22" s="213" t="str">
        <f>Mulok4!AH25</f>
        <v/>
      </c>
      <c r="BW22" t="str">
        <f ca="1">Mulok4!AO25</f>
        <v/>
      </c>
      <c r="BX22" t="str">
        <f>Mapel!$C$21</f>
        <v>Mulok 5</v>
      </c>
      <c r="BY22" s="213" t="str">
        <f>Mulok5!AH25</f>
        <v/>
      </c>
      <c r="BZ22" t="str">
        <f ca="1">Mulok5!AO25</f>
        <v/>
      </c>
      <c r="CA22" t="e">
        <f ca="1">'Input Nilai'!AH27</f>
        <v>#NAME?</v>
      </c>
      <c r="CB22" t="str">
        <f>IF('ABS&amp;EKSKUL'!D28=0,"",'ABS&amp;EKSKUL'!D28)</f>
        <v>Pramuka</v>
      </c>
      <c r="CC22" t="str">
        <f>IF('ABS&amp;EKSKUL'!E28=0,"",'ABS&amp;EKSKUL'!E28)</f>
        <v/>
      </c>
      <c r="CD22" s="213" t="str">
        <f>Legger!S28</f>
        <v/>
      </c>
      <c r="CE22" t="str">
        <f>IF('ABS&amp;EKSKUL'!F28=0,"",'ABS&amp;EKSKUL'!F28)</f>
        <v/>
      </c>
      <c r="CF22" t="str">
        <f>IF('ABS&amp;EKSKUL'!G28=0,"",'ABS&amp;EKSKUL'!G28)</f>
        <v/>
      </c>
      <c r="CG22" s="213" t="str">
        <f>Legger!T28</f>
        <v/>
      </c>
      <c r="CH22" t="str">
        <f>IF('ABS&amp;EKSKUL'!H28=0,"",'ABS&amp;EKSKUL'!H28)</f>
        <v/>
      </c>
      <c r="CI22" t="str">
        <f>IF('ABS&amp;EKSKUL'!I28=0,"",'ABS&amp;EKSKUL'!I28)</f>
        <v/>
      </c>
      <c r="CJ22" s="213" t="str">
        <f>Legger!U28</f>
        <v/>
      </c>
      <c r="CK22" t="str">
        <f>IF('ABS&amp;EKSKUL'!J28=0,"",'ABS&amp;EKSKUL'!J28)</f>
        <v/>
      </c>
      <c r="CL22" t="str">
        <f>IF('ABS&amp;EKSKUL'!K28=0,"",'ABS&amp;EKSKUL'!K28)</f>
        <v/>
      </c>
      <c r="CM22" s="213" t="str">
        <f>Legger!V28</f>
        <v/>
      </c>
      <c r="CN22" t="str">
        <f>IF('ABS&amp;EKSKUL'!L28=0,"",'ABS&amp;EKSKUL'!L28)</f>
        <v/>
      </c>
      <c r="CO22" t="str">
        <f>IF('ABS&amp;EKSKUL'!M28=0,"",'ABS&amp;EKSKUL'!M28)</f>
        <v/>
      </c>
      <c r="CP22" s="213" t="str">
        <f>Legger!W28</f>
        <v/>
      </c>
      <c r="CQ22" t="str">
        <f>IF('ABS&amp;EKSKUL'!N28=0,"",'ABS&amp;EKSKUL'!N28)</f>
        <v/>
      </c>
      <c r="CR22" t="str">
        <f>IF('ABS&amp;EKSKUL'!O28=0,"",'ABS&amp;EKSKUL'!O28)</f>
        <v/>
      </c>
      <c r="CS22" t="str">
        <f>IF('ABS&amp;EKSKUL'!P28=0,"",'ABS&amp;EKSKUL'!P28)</f>
        <v/>
      </c>
      <c r="CT22" s="213" t="str">
        <f>Legger!Z28</f>
        <v>Tingkatkan Belajarmu, tetap semangat, jangan lupa berdoa dan selalu berbakti kepada orang tua.</v>
      </c>
      <c r="CU22" s="213" t="str">
        <f>IF(Legger!AA28=0,"",Legger!AA28)</f>
        <v/>
      </c>
      <c r="CV22" t="str">
        <f>Legger!AB28</f>
        <v>1 (satu)</v>
      </c>
    </row>
    <row r="23" spans="1:100">
      <c r="A23" s="209" t="str">
        <f t="shared" si="18"/>
        <v>SD Negeri 2 Tulus besar</v>
      </c>
      <c r="B23" s="209" t="str">
        <f t="shared" si="18"/>
        <v>20517698</v>
      </c>
      <c r="C23" s="209" t="str">
        <f t="shared" si="18"/>
        <v>Jl. Mangundarmo No. 85 Tulusbesar Tulusbesar, Tumpang, Malang</v>
      </c>
      <c r="D23" s="209" t="str">
        <f t="shared" si="18"/>
        <v>1 (satu)</v>
      </c>
      <c r="E23" s="209" t="str">
        <f t="shared" si="18"/>
        <v>A</v>
      </c>
      <c r="F23" s="209" t="str">
        <f t="shared" si="18"/>
        <v>1 (Ganjil)</v>
      </c>
      <c r="G23" s="209" t="str">
        <f t="shared" si="18"/>
        <v>Manis Ari Wahyuni,S.Pd</v>
      </c>
      <c r="H23" s="209" t="str">
        <f t="shared" si="18"/>
        <v>197210092025212003</v>
      </c>
      <c r="I23" s="209" t="str">
        <f t="shared" si="18"/>
        <v>Suyati, S.Pd</v>
      </c>
      <c r="J23" s="209" t="str">
        <f t="shared" si="18"/>
        <v>198405052019032012</v>
      </c>
      <c r="K23" s="209" t="str">
        <f t="shared" si="18"/>
        <v>2025-2026</v>
      </c>
      <c r="L23" s="209" t="str">
        <f t="shared" si="18"/>
        <v>Tulusbesar</v>
      </c>
      <c r="M23" s="209" t="str">
        <f t="shared" si="18"/>
        <v>Tumpang</v>
      </c>
      <c r="N23" s="209" t="str">
        <f t="shared" si="18"/>
        <v>Malang</v>
      </c>
      <c r="O23" s="209" t="str">
        <f t="shared" si="18"/>
        <v>Jawa Timur</v>
      </c>
      <c r="P23" s="209">
        <f t="shared" si="18"/>
        <v>0</v>
      </c>
      <c r="Q23" s="209" t="str">
        <f t="shared" ref="Q23:S23" si="22">Q22</f>
        <v>sdn2tulusbesar@gmail.com</v>
      </c>
      <c r="R23" s="209" t="str">
        <f t="shared" si="22"/>
        <v>14</v>
      </c>
      <c r="S23" s="209" t="str">
        <f t="shared" si="22"/>
        <v>20 Desember 2025</v>
      </c>
      <c r="T23" t="str">
        <f>SISWA!A29</f>
        <v/>
      </c>
      <c r="U23" t="str">
        <f>IF(SISWA!B29=0,"",SISWA!B29)</f>
        <v/>
      </c>
      <c r="V23" t="str">
        <f>IF(SISWA!C29=0,"",SISWA!C29)</f>
        <v/>
      </c>
      <c r="W23" t="str">
        <f>IF(SISWA!D29=0,"",SISWA!D29)</f>
        <v/>
      </c>
      <c r="X23" t="str">
        <f>IF(SISWA!E29=0,"",SISWA!E29)</f>
        <v/>
      </c>
      <c r="Y23" t="str">
        <f>IF(SISWA!F29=0,"",SISWA!F29)</f>
        <v/>
      </c>
      <c r="Z23" t="str">
        <f>IF(SISWA!J29=0,"",SISWA!J29)</f>
        <v/>
      </c>
      <c r="AA23" t="str">
        <f>IF(SISWA!G29=0,"",SISWA!G29)</f>
        <v/>
      </c>
      <c r="AB23" t="str">
        <f>IF(SISWA!Q29=0,"",SISWA!Q29)</f>
        <v/>
      </c>
      <c r="AC23" t="str">
        <f>IF(SISWA!R29=0,"",SISWA!R29)</f>
        <v/>
      </c>
      <c r="AD23" t="str">
        <f>IF(SISWA!S29=0,"",SISWA!S29)</f>
        <v/>
      </c>
      <c r="AE23" t="str">
        <f>IF(SISWA!T29=0,"",SISWA!T29)</f>
        <v/>
      </c>
      <c r="AF23" t="str">
        <f>IF(SISWA!U29=0,"",SISWA!U29)</f>
        <v/>
      </c>
      <c r="AG23" t="str">
        <f>IF(SISWA!V29=0,"",SISWA!V29)</f>
        <v/>
      </c>
      <c r="AH23" t="str">
        <f>IF(SISWA!W29=0,"",SISWA!W29)</f>
        <v/>
      </c>
      <c r="AI23" t="str">
        <f>IF(SISWA!X29=0,"",SISWA!X29)</f>
        <v/>
      </c>
      <c r="AJ23" t="str">
        <f>IF(SISWA!Y29=0,"",SISWA!Y29)</f>
        <v/>
      </c>
      <c r="AK23" t="str">
        <f>IF(SISWA!Z29=0,"",SISWA!Z29)</f>
        <v/>
      </c>
      <c r="AL23" t="str">
        <f>IF(SISWA!AA29=0,"",SISWA!AA29)</f>
        <v/>
      </c>
      <c r="AM23" t="str">
        <f>IF(SISWA!AB29=0,"",SISWA!AB29)</f>
        <v/>
      </c>
      <c r="AN23" t="str">
        <f>IF(SISWA!AC29=0,"",SISWA!AC29)</f>
        <v/>
      </c>
      <c r="AO23" t="str">
        <f>IF(SISWA!AD29=0,"",SISWA!AD29)</f>
        <v/>
      </c>
      <c r="AP23" s="213" t="str">
        <f>AGM!AH26</f>
        <v/>
      </c>
      <c r="AQ23" t="str">
        <f ca="1">AGM!DK26</f>
        <v/>
      </c>
      <c r="AR23" s="213" t="str">
        <f>PP!AH26</f>
        <v/>
      </c>
      <c r="AS23" t="str">
        <f ca="1">PP!AO26</f>
        <v/>
      </c>
      <c r="AT23" s="213" t="str">
        <f>BIN!AH26</f>
        <v/>
      </c>
      <c r="AU23" t="str">
        <f ca="1">BIN!AO26</f>
        <v/>
      </c>
      <c r="AV23" s="213" t="str">
        <f>MAT!AH26</f>
        <v/>
      </c>
      <c r="AW23" t="str">
        <f ca="1">MAT!AO26</f>
        <v/>
      </c>
      <c r="AX23" s="213" t="str">
        <f>IPAS!AH26</f>
        <v/>
      </c>
      <c r="AY23" t="str">
        <f ca="1">IPAS!AO26</f>
        <v/>
      </c>
      <c r="AZ23" s="213" t="str">
        <f>SMUSIK!AH26</f>
        <v/>
      </c>
      <c r="BA23" t="str">
        <f ca="1">SMUSIK!AO26</f>
        <v/>
      </c>
      <c r="BB23" s="213" t="str">
        <f>STARI!AH26</f>
        <v/>
      </c>
      <c r="BC23" t="str">
        <f ca="1">STARI!AO26</f>
        <v/>
      </c>
      <c r="BD23" s="213" t="str">
        <f>SRUPA!AH26</f>
        <v/>
      </c>
      <c r="BE23" t="str">
        <f ca="1">SRUPA!AO26</f>
        <v/>
      </c>
      <c r="BF23" s="213" t="str">
        <f>PJOK!AH26</f>
        <v/>
      </c>
      <c r="BG23" t="str">
        <f ca="1">PJOK!AO26</f>
        <v/>
      </c>
      <c r="BH23" s="213" t="str">
        <f>BING!AH26</f>
        <v/>
      </c>
      <c r="BI23" t="str">
        <f ca="1">BING!AO26</f>
        <v/>
      </c>
      <c r="BJ23" s="213" t="str">
        <f>KKA!AH26</f>
        <v/>
      </c>
      <c r="BK23" t="str">
        <f ca="1">KKA!AO26</f>
        <v/>
      </c>
      <c r="BL23" t="str">
        <f>Mapel!$C$17</f>
        <v>Bahasa Daerah</v>
      </c>
      <c r="BM23" s="213" t="str">
        <f>BJW!AH26</f>
        <v/>
      </c>
      <c r="BN23" t="str">
        <f ca="1">BJW!AO26</f>
        <v/>
      </c>
      <c r="BO23" t="str">
        <f>Mapel!$C$18</f>
        <v>Bahasa Mandarin</v>
      </c>
      <c r="BP23" s="213" t="str">
        <f>Mulok2!AH26</f>
        <v/>
      </c>
      <c r="BQ23" t="str">
        <f ca="1">Mulok2!AO26</f>
        <v/>
      </c>
      <c r="BR23" t="str">
        <f>Mapel!$C$19</f>
        <v>Mulok 3</v>
      </c>
      <c r="BS23" s="213" t="str">
        <f>Mulok3!AH26</f>
        <v/>
      </c>
      <c r="BT23" t="str">
        <f ca="1">Mulok3!AO26</f>
        <v/>
      </c>
      <c r="BU23" t="str">
        <f>Mapel!$C$20</f>
        <v>Mulok 4</v>
      </c>
      <c r="BV23" s="213" t="str">
        <f>Mulok4!AH26</f>
        <v/>
      </c>
      <c r="BW23" t="str">
        <f ca="1">Mulok4!AO26</f>
        <v/>
      </c>
      <c r="BX23" t="str">
        <f>Mapel!$C$21</f>
        <v>Mulok 5</v>
      </c>
      <c r="BY23" s="213" t="str">
        <f>Mulok5!AH26</f>
        <v/>
      </c>
      <c r="BZ23" t="str">
        <f ca="1">Mulok5!AO26</f>
        <v/>
      </c>
      <c r="CA23" t="e">
        <f ca="1">'Input Nilai'!AH28</f>
        <v>#NAME?</v>
      </c>
      <c r="CB23" t="str">
        <f>IF('ABS&amp;EKSKUL'!D29=0,"",'ABS&amp;EKSKUL'!D29)</f>
        <v>Pramuka</v>
      </c>
      <c r="CC23" t="str">
        <f>IF('ABS&amp;EKSKUL'!E29=0,"",'ABS&amp;EKSKUL'!E29)</f>
        <v/>
      </c>
      <c r="CD23" s="213" t="str">
        <f>Legger!S29</f>
        <v/>
      </c>
      <c r="CE23" t="str">
        <f>IF('ABS&amp;EKSKUL'!F29=0,"",'ABS&amp;EKSKUL'!F29)</f>
        <v/>
      </c>
      <c r="CF23" t="str">
        <f>IF('ABS&amp;EKSKUL'!G29=0,"",'ABS&amp;EKSKUL'!G29)</f>
        <v/>
      </c>
      <c r="CG23" s="213" t="str">
        <f>Legger!T29</f>
        <v/>
      </c>
      <c r="CH23" t="str">
        <f>IF('ABS&amp;EKSKUL'!H29=0,"",'ABS&amp;EKSKUL'!H29)</f>
        <v/>
      </c>
      <c r="CI23" t="str">
        <f>IF('ABS&amp;EKSKUL'!I29=0,"",'ABS&amp;EKSKUL'!I29)</f>
        <v/>
      </c>
      <c r="CJ23" s="213" t="str">
        <f>Legger!U29</f>
        <v/>
      </c>
      <c r="CK23" t="str">
        <f>IF('ABS&amp;EKSKUL'!J29=0,"",'ABS&amp;EKSKUL'!J29)</f>
        <v/>
      </c>
      <c r="CL23" t="str">
        <f>IF('ABS&amp;EKSKUL'!K29=0,"",'ABS&amp;EKSKUL'!K29)</f>
        <v/>
      </c>
      <c r="CM23" s="213" t="str">
        <f>Legger!V29</f>
        <v/>
      </c>
      <c r="CN23" t="str">
        <f>IF('ABS&amp;EKSKUL'!L29=0,"",'ABS&amp;EKSKUL'!L29)</f>
        <v/>
      </c>
      <c r="CO23" t="str">
        <f>IF('ABS&amp;EKSKUL'!M29=0,"",'ABS&amp;EKSKUL'!M29)</f>
        <v/>
      </c>
      <c r="CP23" s="213" t="str">
        <f>Legger!W29</f>
        <v/>
      </c>
      <c r="CQ23" t="str">
        <f>IF('ABS&amp;EKSKUL'!N29=0,"",'ABS&amp;EKSKUL'!N29)</f>
        <v/>
      </c>
      <c r="CR23" t="str">
        <f>IF('ABS&amp;EKSKUL'!O29=0,"",'ABS&amp;EKSKUL'!O29)</f>
        <v/>
      </c>
      <c r="CS23" t="str">
        <f>IF('ABS&amp;EKSKUL'!P29=0,"",'ABS&amp;EKSKUL'!P29)</f>
        <v/>
      </c>
      <c r="CT23" s="213" t="str">
        <f>Legger!Z29</f>
        <v>Tingkatkan Belajarmu, tetap semangat, jangan lupa berdoa dan selalu berbakti kepada orang tua.</v>
      </c>
      <c r="CU23" s="213" t="str">
        <f>IF(Legger!AA29=0,"",Legger!AA29)</f>
        <v/>
      </c>
      <c r="CV23" t="str">
        <f>Legger!AB29</f>
        <v>1 (satu)</v>
      </c>
    </row>
    <row r="24" spans="1:100">
      <c r="A24" s="209" t="str">
        <f t="shared" si="18"/>
        <v>SD Negeri 2 Tulus besar</v>
      </c>
      <c r="B24" s="209" t="str">
        <f t="shared" si="18"/>
        <v>20517698</v>
      </c>
      <c r="C24" s="209" t="str">
        <f t="shared" si="18"/>
        <v>Jl. Mangundarmo No. 85 Tulusbesar Tulusbesar, Tumpang, Malang</v>
      </c>
      <c r="D24" s="209" t="str">
        <f t="shared" si="18"/>
        <v>1 (satu)</v>
      </c>
      <c r="E24" s="209" t="str">
        <f t="shared" si="18"/>
        <v>A</v>
      </c>
      <c r="F24" s="209" t="str">
        <f t="shared" si="18"/>
        <v>1 (Ganjil)</v>
      </c>
      <c r="G24" s="209" t="str">
        <f t="shared" si="18"/>
        <v>Manis Ari Wahyuni,S.Pd</v>
      </c>
      <c r="H24" s="209" t="str">
        <f t="shared" si="18"/>
        <v>197210092025212003</v>
      </c>
      <c r="I24" s="209" t="str">
        <f t="shared" si="18"/>
        <v>Suyati, S.Pd</v>
      </c>
      <c r="J24" s="209" t="str">
        <f t="shared" si="18"/>
        <v>198405052019032012</v>
      </c>
      <c r="K24" s="209" t="str">
        <f t="shared" si="18"/>
        <v>2025-2026</v>
      </c>
      <c r="L24" s="209" t="str">
        <f t="shared" si="18"/>
        <v>Tulusbesar</v>
      </c>
      <c r="M24" s="209" t="str">
        <f t="shared" si="18"/>
        <v>Tumpang</v>
      </c>
      <c r="N24" s="209" t="str">
        <f t="shared" si="18"/>
        <v>Malang</v>
      </c>
      <c r="O24" s="209" t="str">
        <f t="shared" si="18"/>
        <v>Jawa Timur</v>
      </c>
      <c r="P24" s="209">
        <f t="shared" si="18"/>
        <v>0</v>
      </c>
      <c r="Q24" s="209" t="str">
        <f t="shared" ref="Q24:S24" si="23">Q23</f>
        <v>sdn2tulusbesar@gmail.com</v>
      </c>
      <c r="R24" s="209" t="str">
        <f t="shared" si="23"/>
        <v>14</v>
      </c>
      <c r="S24" s="209" t="str">
        <f t="shared" si="23"/>
        <v>20 Desember 2025</v>
      </c>
      <c r="T24" t="str">
        <f>SISWA!A30</f>
        <v/>
      </c>
      <c r="U24" t="str">
        <f>IF(SISWA!B30=0,"",SISWA!B30)</f>
        <v/>
      </c>
      <c r="V24" t="str">
        <f>IF(SISWA!C30=0,"",SISWA!C30)</f>
        <v/>
      </c>
      <c r="W24" t="str">
        <f>IF(SISWA!D30=0,"",SISWA!D30)</f>
        <v/>
      </c>
      <c r="X24" t="str">
        <f>IF(SISWA!E30=0,"",SISWA!E30)</f>
        <v/>
      </c>
      <c r="Y24" t="str">
        <f>IF(SISWA!F30=0,"",SISWA!F30)</f>
        <v/>
      </c>
      <c r="Z24" t="str">
        <f>IF(SISWA!J30=0,"",SISWA!J30)</f>
        <v/>
      </c>
      <c r="AA24" t="str">
        <f>IF(SISWA!G30=0,"",SISWA!G30)</f>
        <v/>
      </c>
      <c r="AB24" t="str">
        <f>IF(SISWA!Q30=0,"",SISWA!Q30)</f>
        <v/>
      </c>
      <c r="AC24" t="str">
        <f>IF(SISWA!R30=0,"",SISWA!R30)</f>
        <v/>
      </c>
      <c r="AD24" t="str">
        <f>IF(SISWA!S30=0,"",SISWA!S30)</f>
        <v/>
      </c>
      <c r="AE24" t="str">
        <f>IF(SISWA!T30=0,"",SISWA!T30)</f>
        <v/>
      </c>
      <c r="AF24" t="str">
        <f>IF(SISWA!U30=0,"",SISWA!U30)</f>
        <v/>
      </c>
      <c r="AG24" t="str">
        <f>IF(SISWA!V30=0,"",SISWA!V30)</f>
        <v/>
      </c>
      <c r="AH24" t="str">
        <f>IF(SISWA!W30=0,"",SISWA!W30)</f>
        <v/>
      </c>
      <c r="AI24" t="str">
        <f>IF(SISWA!X30=0,"",SISWA!X30)</f>
        <v/>
      </c>
      <c r="AJ24" t="str">
        <f>IF(SISWA!Y30=0,"",SISWA!Y30)</f>
        <v/>
      </c>
      <c r="AK24" t="str">
        <f>IF(SISWA!Z30=0,"",SISWA!Z30)</f>
        <v/>
      </c>
      <c r="AL24" t="str">
        <f>IF(SISWA!AA30=0,"",SISWA!AA30)</f>
        <v/>
      </c>
      <c r="AM24" t="str">
        <f>IF(SISWA!AB30=0,"",SISWA!AB30)</f>
        <v/>
      </c>
      <c r="AN24" t="str">
        <f>IF(SISWA!AC30=0,"",SISWA!AC30)</f>
        <v/>
      </c>
      <c r="AO24" t="str">
        <f>IF(SISWA!AD30=0,"",SISWA!AD30)</f>
        <v/>
      </c>
      <c r="AP24" s="213" t="str">
        <f>AGM!AH27</f>
        <v/>
      </c>
      <c r="AQ24" t="str">
        <f ca="1">AGM!DK27</f>
        <v/>
      </c>
      <c r="AR24" s="213" t="str">
        <f>PP!AH27</f>
        <v/>
      </c>
      <c r="AS24" t="str">
        <f ca="1">PP!AO27</f>
        <v/>
      </c>
      <c r="AT24" s="213" t="str">
        <f>BIN!AH27</f>
        <v/>
      </c>
      <c r="AU24" t="str">
        <f ca="1">BIN!AO27</f>
        <v/>
      </c>
      <c r="AV24" s="213" t="str">
        <f>MAT!AH27</f>
        <v/>
      </c>
      <c r="AW24" t="str">
        <f ca="1">MAT!AO27</f>
        <v/>
      </c>
      <c r="AX24" s="213" t="str">
        <f>IPAS!AH27</f>
        <v/>
      </c>
      <c r="AY24" t="str">
        <f ca="1">IPAS!AO27</f>
        <v/>
      </c>
      <c r="AZ24" s="213" t="str">
        <f>SMUSIK!AH27</f>
        <v/>
      </c>
      <c r="BA24" t="str">
        <f ca="1">SMUSIK!AO27</f>
        <v/>
      </c>
      <c r="BB24" s="213" t="str">
        <f>STARI!AH27</f>
        <v/>
      </c>
      <c r="BC24" t="str">
        <f ca="1">STARI!AO27</f>
        <v/>
      </c>
      <c r="BD24" s="213" t="str">
        <f>SRUPA!AH27</f>
        <v/>
      </c>
      <c r="BE24" t="str">
        <f ca="1">SRUPA!AO27</f>
        <v/>
      </c>
      <c r="BF24" s="213" t="str">
        <f>PJOK!AH27</f>
        <v/>
      </c>
      <c r="BG24" t="str">
        <f ca="1">PJOK!AO27</f>
        <v/>
      </c>
      <c r="BH24" s="213" t="str">
        <f>BING!AH27</f>
        <v/>
      </c>
      <c r="BI24" t="str">
        <f ca="1">BING!AO27</f>
        <v/>
      </c>
      <c r="BJ24" s="213" t="str">
        <f>KKA!AH27</f>
        <v/>
      </c>
      <c r="BK24" t="str">
        <f ca="1">KKA!AO27</f>
        <v/>
      </c>
      <c r="BL24" t="str">
        <f>Mapel!$C$17</f>
        <v>Bahasa Daerah</v>
      </c>
      <c r="BM24" s="213" t="str">
        <f>BJW!AH27</f>
        <v/>
      </c>
      <c r="BN24" t="str">
        <f ca="1">BJW!AO27</f>
        <v/>
      </c>
      <c r="BO24" t="str">
        <f>Mapel!$C$18</f>
        <v>Bahasa Mandarin</v>
      </c>
      <c r="BP24" s="213" t="str">
        <f>Mulok2!AH27</f>
        <v/>
      </c>
      <c r="BQ24" t="str">
        <f ca="1">Mulok2!AO27</f>
        <v/>
      </c>
      <c r="BR24" t="str">
        <f>Mapel!$C$19</f>
        <v>Mulok 3</v>
      </c>
      <c r="BS24" s="213" t="str">
        <f>Mulok3!AH27</f>
        <v/>
      </c>
      <c r="BT24" t="str">
        <f ca="1">Mulok3!AO27</f>
        <v/>
      </c>
      <c r="BU24" t="str">
        <f>Mapel!$C$20</f>
        <v>Mulok 4</v>
      </c>
      <c r="BV24" s="213" t="str">
        <f>Mulok4!AH27</f>
        <v/>
      </c>
      <c r="BW24" t="str">
        <f ca="1">Mulok4!AO27</f>
        <v/>
      </c>
      <c r="BX24" t="str">
        <f>Mapel!$C$21</f>
        <v>Mulok 5</v>
      </c>
      <c r="BY24" s="213" t="str">
        <f>Mulok5!AH27</f>
        <v/>
      </c>
      <c r="BZ24" t="str">
        <f ca="1">Mulok5!AO27</f>
        <v/>
      </c>
      <c r="CA24" t="e">
        <f ca="1">'Input Nilai'!AH29</f>
        <v>#NAME?</v>
      </c>
      <c r="CB24" t="str">
        <f>IF('ABS&amp;EKSKUL'!D30=0,"",'ABS&amp;EKSKUL'!D30)</f>
        <v>Pramuka</v>
      </c>
      <c r="CC24" t="str">
        <f>IF('ABS&amp;EKSKUL'!E30=0,"",'ABS&amp;EKSKUL'!E30)</f>
        <v/>
      </c>
      <c r="CD24" s="213" t="str">
        <f>Legger!S30</f>
        <v/>
      </c>
      <c r="CE24" t="str">
        <f>IF('ABS&amp;EKSKUL'!F30=0,"",'ABS&amp;EKSKUL'!F30)</f>
        <v/>
      </c>
      <c r="CF24" t="str">
        <f>IF('ABS&amp;EKSKUL'!G30=0,"",'ABS&amp;EKSKUL'!G30)</f>
        <v/>
      </c>
      <c r="CG24" s="213" t="str">
        <f>Legger!T30</f>
        <v/>
      </c>
      <c r="CH24" t="str">
        <f>IF('ABS&amp;EKSKUL'!H30=0,"",'ABS&amp;EKSKUL'!H30)</f>
        <v/>
      </c>
      <c r="CI24" t="str">
        <f>IF('ABS&amp;EKSKUL'!I30=0,"",'ABS&amp;EKSKUL'!I30)</f>
        <v/>
      </c>
      <c r="CJ24" s="213" t="str">
        <f>Legger!U30</f>
        <v/>
      </c>
      <c r="CK24" t="str">
        <f>IF('ABS&amp;EKSKUL'!J30=0,"",'ABS&amp;EKSKUL'!J30)</f>
        <v/>
      </c>
      <c r="CL24" t="str">
        <f>IF('ABS&amp;EKSKUL'!K30=0,"",'ABS&amp;EKSKUL'!K30)</f>
        <v/>
      </c>
      <c r="CM24" s="213" t="str">
        <f>Legger!V30</f>
        <v/>
      </c>
      <c r="CN24" t="str">
        <f>IF('ABS&amp;EKSKUL'!L30=0,"",'ABS&amp;EKSKUL'!L30)</f>
        <v/>
      </c>
      <c r="CO24" t="str">
        <f>IF('ABS&amp;EKSKUL'!M30=0,"",'ABS&amp;EKSKUL'!M30)</f>
        <v/>
      </c>
      <c r="CP24" s="213" t="str">
        <f>Legger!W30</f>
        <v/>
      </c>
      <c r="CQ24" t="str">
        <f>IF('ABS&amp;EKSKUL'!N30=0,"",'ABS&amp;EKSKUL'!N30)</f>
        <v/>
      </c>
      <c r="CR24" t="str">
        <f>IF('ABS&amp;EKSKUL'!O30=0,"",'ABS&amp;EKSKUL'!O30)</f>
        <v/>
      </c>
      <c r="CS24" t="str">
        <f>IF('ABS&amp;EKSKUL'!P30=0,"",'ABS&amp;EKSKUL'!P30)</f>
        <v/>
      </c>
      <c r="CT24" s="213" t="str">
        <f>Legger!Z30</f>
        <v>Tingkatkan Belajarmu, tetap semangat, jangan lupa berdoa dan selalu berbakti kepada orang tua.</v>
      </c>
      <c r="CU24" s="213" t="str">
        <f>IF(Legger!AA30=0,"",Legger!AA30)</f>
        <v/>
      </c>
      <c r="CV24" t="str">
        <f>Legger!AB30</f>
        <v>1 (satu)</v>
      </c>
    </row>
    <row r="25" spans="1:100">
      <c r="A25" s="209" t="str">
        <f t="shared" si="18"/>
        <v>SD Negeri 2 Tulus besar</v>
      </c>
      <c r="B25" s="209" t="str">
        <f t="shared" si="18"/>
        <v>20517698</v>
      </c>
      <c r="C25" s="209" t="str">
        <f t="shared" si="18"/>
        <v>Jl. Mangundarmo No. 85 Tulusbesar Tulusbesar, Tumpang, Malang</v>
      </c>
      <c r="D25" s="209" t="str">
        <f t="shared" si="18"/>
        <v>1 (satu)</v>
      </c>
      <c r="E25" s="209" t="str">
        <f t="shared" si="18"/>
        <v>A</v>
      </c>
      <c r="F25" s="209" t="str">
        <f t="shared" si="18"/>
        <v>1 (Ganjil)</v>
      </c>
      <c r="G25" s="209" t="str">
        <f t="shared" si="18"/>
        <v>Manis Ari Wahyuni,S.Pd</v>
      </c>
      <c r="H25" s="209" t="str">
        <f t="shared" si="18"/>
        <v>197210092025212003</v>
      </c>
      <c r="I25" s="209" t="str">
        <f t="shared" si="18"/>
        <v>Suyati, S.Pd</v>
      </c>
      <c r="J25" s="209" t="str">
        <f t="shared" si="18"/>
        <v>198405052019032012</v>
      </c>
      <c r="K25" s="209" t="str">
        <f t="shared" si="18"/>
        <v>2025-2026</v>
      </c>
      <c r="L25" s="209" t="str">
        <f t="shared" si="18"/>
        <v>Tulusbesar</v>
      </c>
      <c r="M25" s="209" t="str">
        <f t="shared" si="18"/>
        <v>Tumpang</v>
      </c>
      <c r="N25" s="209" t="str">
        <f t="shared" si="18"/>
        <v>Malang</v>
      </c>
      <c r="O25" s="209" t="str">
        <f t="shared" si="18"/>
        <v>Jawa Timur</v>
      </c>
      <c r="P25" s="209">
        <f t="shared" si="18"/>
        <v>0</v>
      </c>
      <c r="Q25" s="209" t="str">
        <f t="shared" ref="Q25:S25" si="24">Q24</f>
        <v>sdn2tulusbesar@gmail.com</v>
      </c>
      <c r="R25" s="209" t="str">
        <f t="shared" si="24"/>
        <v>14</v>
      </c>
      <c r="S25" s="209" t="str">
        <f t="shared" si="24"/>
        <v>20 Desember 2025</v>
      </c>
      <c r="T25" t="str">
        <f>SISWA!A31</f>
        <v/>
      </c>
      <c r="U25" t="str">
        <f>IF(SISWA!B31=0,"",SISWA!B31)</f>
        <v/>
      </c>
      <c r="V25" t="str">
        <f>IF(SISWA!C31=0,"",SISWA!C31)</f>
        <v/>
      </c>
      <c r="W25" t="str">
        <f>IF(SISWA!D31=0,"",SISWA!D31)</f>
        <v/>
      </c>
      <c r="X25" t="str">
        <f>IF(SISWA!E31=0,"",SISWA!E31)</f>
        <v/>
      </c>
      <c r="Y25" t="str">
        <f>IF(SISWA!F31=0,"",SISWA!F31)</f>
        <v/>
      </c>
      <c r="Z25" t="str">
        <f>IF(SISWA!J31=0,"",SISWA!J31)</f>
        <v/>
      </c>
      <c r="AA25" t="str">
        <f>IF(SISWA!G31=0,"",SISWA!G31)</f>
        <v/>
      </c>
      <c r="AB25" t="str">
        <f>IF(SISWA!Q31=0,"",SISWA!Q31)</f>
        <v/>
      </c>
      <c r="AC25" t="str">
        <f>IF(SISWA!R31=0,"",SISWA!R31)</f>
        <v/>
      </c>
      <c r="AD25" t="str">
        <f>IF(SISWA!S31=0,"",SISWA!S31)</f>
        <v/>
      </c>
      <c r="AE25" t="str">
        <f>IF(SISWA!T31=0,"",SISWA!T31)</f>
        <v/>
      </c>
      <c r="AF25" t="str">
        <f>IF(SISWA!U31=0,"",SISWA!U31)</f>
        <v/>
      </c>
      <c r="AG25" t="str">
        <f>IF(SISWA!V31=0,"",SISWA!V31)</f>
        <v/>
      </c>
      <c r="AH25" t="str">
        <f>IF(SISWA!W31=0,"",SISWA!W31)</f>
        <v/>
      </c>
      <c r="AI25" t="str">
        <f>IF(SISWA!X31=0,"",SISWA!X31)</f>
        <v/>
      </c>
      <c r="AJ25" t="str">
        <f>IF(SISWA!Y31=0,"",SISWA!Y31)</f>
        <v/>
      </c>
      <c r="AK25" t="str">
        <f>IF(SISWA!Z31=0,"",SISWA!Z31)</f>
        <v/>
      </c>
      <c r="AL25" t="str">
        <f>IF(SISWA!AA31=0,"",SISWA!AA31)</f>
        <v/>
      </c>
      <c r="AM25" t="str">
        <f>IF(SISWA!AB31=0,"",SISWA!AB31)</f>
        <v/>
      </c>
      <c r="AN25" t="str">
        <f>IF(SISWA!AC31=0,"",SISWA!AC31)</f>
        <v/>
      </c>
      <c r="AO25" t="str">
        <f>IF(SISWA!AD31=0,"",SISWA!AD31)</f>
        <v/>
      </c>
      <c r="AP25" s="213" t="str">
        <f>AGM!AH28</f>
        <v/>
      </c>
      <c r="AQ25" t="str">
        <f ca="1">AGM!DK28</f>
        <v/>
      </c>
      <c r="AR25" s="213" t="str">
        <f>PP!AH28</f>
        <v/>
      </c>
      <c r="AS25" t="str">
        <f ca="1">PP!AO28</f>
        <v/>
      </c>
      <c r="AT25" s="213" t="str">
        <f>BIN!AH28</f>
        <v/>
      </c>
      <c r="AU25" t="str">
        <f ca="1">BIN!AO28</f>
        <v/>
      </c>
      <c r="AV25" s="213" t="str">
        <f>MAT!AH28</f>
        <v/>
      </c>
      <c r="AW25" t="str">
        <f ca="1">MAT!AO28</f>
        <v/>
      </c>
      <c r="AX25" s="213" t="str">
        <f>IPAS!AH28</f>
        <v/>
      </c>
      <c r="AY25" t="str">
        <f ca="1">IPAS!AO28</f>
        <v/>
      </c>
      <c r="AZ25" s="213" t="str">
        <f>SMUSIK!AH28</f>
        <v/>
      </c>
      <c r="BA25" t="str">
        <f ca="1">SMUSIK!AO28</f>
        <v/>
      </c>
      <c r="BB25" s="213" t="str">
        <f>STARI!AH28</f>
        <v/>
      </c>
      <c r="BC25" t="str">
        <f ca="1">STARI!AO28</f>
        <v/>
      </c>
      <c r="BD25" s="213" t="str">
        <f>SRUPA!AH28</f>
        <v/>
      </c>
      <c r="BE25" t="str">
        <f ca="1">SRUPA!AO28</f>
        <v/>
      </c>
      <c r="BF25" s="213" t="str">
        <f>PJOK!AH28</f>
        <v/>
      </c>
      <c r="BG25" t="str">
        <f ca="1">PJOK!AO28</f>
        <v/>
      </c>
      <c r="BH25" s="213" t="str">
        <f>BING!AH28</f>
        <v/>
      </c>
      <c r="BI25" t="str">
        <f ca="1">BING!AO28</f>
        <v/>
      </c>
      <c r="BJ25" s="213" t="str">
        <f>KKA!AH28</f>
        <v/>
      </c>
      <c r="BK25" t="str">
        <f ca="1">KKA!AO28</f>
        <v/>
      </c>
      <c r="BL25" t="str">
        <f>Mapel!$C$17</f>
        <v>Bahasa Daerah</v>
      </c>
      <c r="BM25" s="213" t="str">
        <f>BJW!AH28</f>
        <v/>
      </c>
      <c r="BN25" t="str">
        <f ca="1">BJW!AO28</f>
        <v/>
      </c>
      <c r="BO25" t="str">
        <f>Mapel!$C$18</f>
        <v>Bahasa Mandarin</v>
      </c>
      <c r="BP25" s="213" t="str">
        <f>Mulok2!AH28</f>
        <v/>
      </c>
      <c r="BQ25" t="str">
        <f ca="1">Mulok2!AO28</f>
        <v/>
      </c>
      <c r="BR25" t="str">
        <f>Mapel!$C$19</f>
        <v>Mulok 3</v>
      </c>
      <c r="BS25" s="213" t="str">
        <f>Mulok3!AH28</f>
        <v/>
      </c>
      <c r="BT25" t="str">
        <f ca="1">Mulok3!AO28</f>
        <v/>
      </c>
      <c r="BU25" t="str">
        <f>Mapel!$C$20</f>
        <v>Mulok 4</v>
      </c>
      <c r="BV25" s="213" t="str">
        <f>Mulok4!AH28</f>
        <v/>
      </c>
      <c r="BW25" t="str">
        <f ca="1">Mulok4!AO28</f>
        <v/>
      </c>
      <c r="BX25" t="str">
        <f>Mapel!$C$21</f>
        <v>Mulok 5</v>
      </c>
      <c r="BY25" s="213" t="str">
        <f>Mulok5!AH28</f>
        <v/>
      </c>
      <c r="BZ25" t="str">
        <f ca="1">Mulok5!AO28</f>
        <v/>
      </c>
      <c r="CA25" t="e">
        <f ca="1">'Input Nilai'!AH30</f>
        <v>#NAME?</v>
      </c>
      <c r="CB25" t="str">
        <f>IF('ABS&amp;EKSKUL'!D31=0,"",'ABS&amp;EKSKUL'!D31)</f>
        <v>Pramuka</v>
      </c>
      <c r="CC25" t="str">
        <f>IF('ABS&amp;EKSKUL'!E31=0,"",'ABS&amp;EKSKUL'!E31)</f>
        <v/>
      </c>
      <c r="CD25" s="213" t="str">
        <f>Legger!S31</f>
        <v/>
      </c>
      <c r="CE25" t="str">
        <f>IF('ABS&amp;EKSKUL'!F31=0,"",'ABS&amp;EKSKUL'!F31)</f>
        <v/>
      </c>
      <c r="CF25" t="str">
        <f>IF('ABS&amp;EKSKUL'!G31=0,"",'ABS&amp;EKSKUL'!G31)</f>
        <v/>
      </c>
      <c r="CG25" s="213" t="str">
        <f>Legger!T31</f>
        <v/>
      </c>
      <c r="CH25" t="str">
        <f>IF('ABS&amp;EKSKUL'!H31=0,"",'ABS&amp;EKSKUL'!H31)</f>
        <v/>
      </c>
      <c r="CI25" t="str">
        <f>IF('ABS&amp;EKSKUL'!I31=0,"",'ABS&amp;EKSKUL'!I31)</f>
        <v/>
      </c>
      <c r="CJ25" s="213" t="str">
        <f>Legger!U31</f>
        <v/>
      </c>
      <c r="CK25" t="str">
        <f>IF('ABS&amp;EKSKUL'!J31=0,"",'ABS&amp;EKSKUL'!J31)</f>
        <v/>
      </c>
      <c r="CL25" t="str">
        <f>IF('ABS&amp;EKSKUL'!K31=0,"",'ABS&amp;EKSKUL'!K31)</f>
        <v/>
      </c>
      <c r="CM25" s="213" t="str">
        <f>Legger!V31</f>
        <v/>
      </c>
      <c r="CN25" t="str">
        <f>IF('ABS&amp;EKSKUL'!L31=0,"",'ABS&amp;EKSKUL'!L31)</f>
        <v/>
      </c>
      <c r="CO25" t="str">
        <f>IF('ABS&amp;EKSKUL'!M31=0,"",'ABS&amp;EKSKUL'!M31)</f>
        <v/>
      </c>
      <c r="CP25" s="213" t="str">
        <f>Legger!W31</f>
        <v/>
      </c>
      <c r="CQ25" t="str">
        <f>IF('ABS&amp;EKSKUL'!N31=0,"",'ABS&amp;EKSKUL'!N31)</f>
        <v/>
      </c>
      <c r="CR25" t="str">
        <f>IF('ABS&amp;EKSKUL'!O31=0,"",'ABS&amp;EKSKUL'!O31)</f>
        <v/>
      </c>
      <c r="CS25" t="str">
        <f>IF('ABS&amp;EKSKUL'!P31=0,"",'ABS&amp;EKSKUL'!P31)</f>
        <v/>
      </c>
      <c r="CT25" s="213" t="str">
        <f>Legger!Z31</f>
        <v>Tingkatkan Belajarmu, tetap semangat, jangan lupa berdoa dan selalu berbakti kepada orang tua.</v>
      </c>
      <c r="CU25" s="213" t="str">
        <f>IF(Legger!AA31=0,"",Legger!AA31)</f>
        <v/>
      </c>
      <c r="CV25" t="str">
        <f>Legger!AB31</f>
        <v>1 (satu)</v>
      </c>
    </row>
    <row r="26" spans="1:100">
      <c r="A26" s="209" t="str">
        <f t="shared" si="18"/>
        <v>SD Negeri 2 Tulus besar</v>
      </c>
      <c r="B26" s="209" t="str">
        <f t="shared" si="18"/>
        <v>20517698</v>
      </c>
      <c r="C26" s="209" t="str">
        <f t="shared" si="18"/>
        <v>Jl. Mangundarmo No. 85 Tulusbesar Tulusbesar, Tumpang, Malang</v>
      </c>
      <c r="D26" s="209" t="str">
        <f t="shared" si="18"/>
        <v>1 (satu)</v>
      </c>
      <c r="E26" s="209" t="str">
        <f t="shared" si="18"/>
        <v>A</v>
      </c>
      <c r="F26" s="209" t="str">
        <f t="shared" si="18"/>
        <v>1 (Ganjil)</v>
      </c>
      <c r="G26" s="209" t="str">
        <f t="shared" si="18"/>
        <v>Manis Ari Wahyuni,S.Pd</v>
      </c>
      <c r="H26" s="209" t="str">
        <f t="shared" si="18"/>
        <v>197210092025212003</v>
      </c>
      <c r="I26" s="209" t="str">
        <f t="shared" si="18"/>
        <v>Suyati, S.Pd</v>
      </c>
      <c r="J26" s="209" t="str">
        <f t="shared" si="18"/>
        <v>198405052019032012</v>
      </c>
      <c r="K26" s="209" t="str">
        <f t="shared" si="18"/>
        <v>2025-2026</v>
      </c>
      <c r="L26" s="209" t="str">
        <f t="shared" si="18"/>
        <v>Tulusbesar</v>
      </c>
      <c r="M26" s="209" t="str">
        <f t="shared" si="18"/>
        <v>Tumpang</v>
      </c>
      <c r="N26" s="209" t="str">
        <f t="shared" si="18"/>
        <v>Malang</v>
      </c>
      <c r="O26" s="209" t="str">
        <f t="shared" si="18"/>
        <v>Jawa Timur</v>
      </c>
      <c r="P26" s="209">
        <f t="shared" si="18"/>
        <v>0</v>
      </c>
      <c r="Q26" s="209" t="str">
        <f t="shared" ref="Q26:S26" si="25">Q25</f>
        <v>sdn2tulusbesar@gmail.com</v>
      </c>
      <c r="R26" s="209" t="str">
        <f t="shared" si="25"/>
        <v>14</v>
      </c>
      <c r="S26" s="209" t="str">
        <f t="shared" si="25"/>
        <v>20 Desember 2025</v>
      </c>
      <c r="T26" t="str">
        <f>SISWA!A32</f>
        <v/>
      </c>
      <c r="U26" t="str">
        <f>IF(SISWA!B32=0,"",SISWA!B32)</f>
        <v/>
      </c>
      <c r="V26" t="str">
        <f>IF(SISWA!C32=0,"",SISWA!C32)</f>
        <v/>
      </c>
      <c r="W26" t="str">
        <f>IF(SISWA!D32=0,"",SISWA!D32)</f>
        <v/>
      </c>
      <c r="X26" t="str">
        <f>IF(SISWA!E32=0,"",SISWA!E32)</f>
        <v/>
      </c>
      <c r="Y26" t="str">
        <f>IF(SISWA!F32=0,"",SISWA!F32)</f>
        <v/>
      </c>
      <c r="Z26" t="str">
        <f>IF(SISWA!J32=0,"",SISWA!J32)</f>
        <v/>
      </c>
      <c r="AA26" t="str">
        <f>IF(SISWA!G32=0,"",SISWA!G32)</f>
        <v/>
      </c>
      <c r="AB26" t="str">
        <f>IF(SISWA!Q32=0,"",SISWA!Q32)</f>
        <v/>
      </c>
      <c r="AC26" t="str">
        <f>IF(SISWA!R32=0,"",SISWA!R32)</f>
        <v/>
      </c>
      <c r="AD26" t="str">
        <f>IF(SISWA!S32=0,"",SISWA!S32)</f>
        <v/>
      </c>
      <c r="AE26" t="str">
        <f>IF(SISWA!T32=0,"",SISWA!T32)</f>
        <v/>
      </c>
      <c r="AF26" t="str">
        <f>IF(SISWA!U32=0,"",SISWA!U32)</f>
        <v/>
      </c>
      <c r="AG26" t="str">
        <f>IF(SISWA!V32=0,"",SISWA!V32)</f>
        <v/>
      </c>
      <c r="AH26" t="str">
        <f>IF(SISWA!W32=0,"",SISWA!W32)</f>
        <v/>
      </c>
      <c r="AI26" t="str">
        <f>IF(SISWA!X32=0,"",SISWA!X32)</f>
        <v/>
      </c>
      <c r="AJ26" t="str">
        <f>IF(SISWA!Y32=0,"",SISWA!Y32)</f>
        <v/>
      </c>
      <c r="AK26" t="str">
        <f>IF(SISWA!Z32=0,"",SISWA!Z32)</f>
        <v/>
      </c>
      <c r="AL26" t="str">
        <f>IF(SISWA!AA32=0,"",SISWA!AA32)</f>
        <v/>
      </c>
      <c r="AM26" t="str">
        <f>IF(SISWA!AB32=0,"",SISWA!AB32)</f>
        <v/>
      </c>
      <c r="AN26" t="str">
        <f>IF(SISWA!AC32=0,"",SISWA!AC32)</f>
        <v/>
      </c>
      <c r="AO26" t="str">
        <f>IF(SISWA!AD32=0,"",SISWA!AD32)</f>
        <v/>
      </c>
      <c r="AP26" s="213" t="str">
        <f>AGM!AH29</f>
        <v/>
      </c>
      <c r="AQ26" t="str">
        <f ca="1">AGM!DK29</f>
        <v/>
      </c>
      <c r="AR26" s="213" t="str">
        <f>PP!AH29</f>
        <v/>
      </c>
      <c r="AS26" t="str">
        <f ca="1">PP!AO29</f>
        <v/>
      </c>
      <c r="AT26" s="213" t="str">
        <f>BIN!AH29</f>
        <v/>
      </c>
      <c r="AU26" t="str">
        <f ca="1">BIN!AO29</f>
        <v/>
      </c>
      <c r="AV26" s="213" t="str">
        <f>MAT!AH29</f>
        <v/>
      </c>
      <c r="AW26" t="str">
        <f ca="1">MAT!AO29</f>
        <v/>
      </c>
      <c r="AX26" s="213" t="str">
        <f>IPAS!AH29</f>
        <v/>
      </c>
      <c r="AY26" t="str">
        <f ca="1">IPAS!AO29</f>
        <v/>
      </c>
      <c r="AZ26" s="213" t="str">
        <f>SMUSIK!AH29</f>
        <v/>
      </c>
      <c r="BA26" t="str">
        <f ca="1">SMUSIK!AO29</f>
        <v/>
      </c>
      <c r="BB26" s="213" t="str">
        <f>STARI!AH29</f>
        <v/>
      </c>
      <c r="BC26" t="str">
        <f ca="1">STARI!AO29</f>
        <v/>
      </c>
      <c r="BD26" s="213" t="str">
        <f>SRUPA!AH29</f>
        <v/>
      </c>
      <c r="BE26" t="str">
        <f ca="1">SRUPA!AO29</f>
        <v/>
      </c>
      <c r="BF26" s="213" t="str">
        <f>PJOK!AH29</f>
        <v/>
      </c>
      <c r="BG26" t="str">
        <f ca="1">PJOK!AO29</f>
        <v/>
      </c>
      <c r="BH26" s="213" t="str">
        <f>BING!AH29</f>
        <v/>
      </c>
      <c r="BI26" t="str">
        <f ca="1">BING!AO29</f>
        <v/>
      </c>
      <c r="BJ26" s="213" t="str">
        <f>KKA!AH29</f>
        <v/>
      </c>
      <c r="BK26" t="str">
        <f ca="1">KKA!AO29</f>
        <v/>
      </c>
      <c r="BL26" t="str">
        <f>Mapel!$C$17</f>
        <v>Bahasa Daerah</v>
      </c>
      <c r="BM26" s="213" t="str">
        <f>BJW!AH29</f>
        <v/>
      </c>
      <c r="BN26" t="str">
        <f ca="1">BJW!AO29</f>
        <v/>
      </c>
      <c r="BO26" t="str">
        <f>Mapel!$C$18</f>
        <v>Bahasa Mandarin</v>
      </c>
      <c r="BP26" s="213" t="str">
        <f>Mulok2!AH29</f>
        <v/>
      </c>
      <c r="BQ26" t="str">
        <f ca="1">Mulok2!AO29</f>
        <v/>
      </c>
      <c r="BR26" t="str">
        <f>Mapel!$C$19</f>
        <v>Mulok 3</v>
      </c>
      <c r="BS26" s="213" t="str">
        <f>Mulok3!AH29</f>
        <v/>
      </c>
      <c r="BT26" t="str">
        <f ca="1">Mulok3!AO29</f>
        <v/>
      </c>
      <c r="BU26" t="str">
        <f>Mapel!$C$20</f>
        <v>Mulok 4</v>
      </c>
      <c r="BV26" s="213" t="str">
        <f>Mulok4!AH29</f>
        <v/>
      </c>
      <c r="BW26" t="str">
        <f ca="1">Mulok4!AO29</f>
        <v/>
      </c>
      <c r="BX26" t="str">
        <f>Mapel!$C$21</f>
        <v>Mulok 5</v>
      </c>
      <c r="BY26" s="213" t="str">
        <f>Mulok5!AH29</f>
        <v/>
      </c>
      <c r="BZ26" t="str">
        <f ca="1">Mulok5!AO29</f>
        <v/>
      </c>
      <c r="CA26" t="e">
        <f ca="1">'Input Nilai'!AH31</f>
        <v>#NAME?</v>
      </c>
      <c r="CB26" t="str">
        <f>IF('ABS&amp;EKSKUL'!D32=0,"",'ABS&amp;EKSKUL'!D32)</f>
        <v>Pramuka</v>
      </c>
      <c r="CC26" t="str">
        <f>IF('ABS&amp;EKSKUL'!E32=0,"",'ABS&amp;EKSKUL'!E32)</f>
        <v/>
      </c>
      <c r="CD26" s="213" t="str">
        <f>Legger!S32</f>
        <v/>
      </c>
      <c r="CE26" t="str">
        <f>IF('ABS&amp;EKSKUL'!F32=0,"",'ABS&amp;EKSKUL'!F32)</f>
        <v/>
      </c>
      <c r="CF26" t="str">
        <f>IF('ABS&amp;EKSKUL'!G32=0,"",'ABS&amp;EKSKUL'!G32)</f>
        <v/>
      </c>
      <c r="CG26" s="213" t="str">
        <f>Legger!T32</f>
        <v/>
      </c>
      <c r="CH26" t="str">
        <f>IF('ABS&amp;EKSKUL'!H32=0,"",'ABS&amp;EKSKUL'!H32)</f>
        <v/>
      </c>
      <c r="CI26" t="str">
        <f>IF('ABS&amp;EKSKUL'!I32=0,"",'ABS&amp;EKSKUL'!I32)</f>
        <v/>
      </c>
      <c r="CJ26" s="213" t="str">
        <f>Legger!U32</f>
        <v/>
      </c>
      <c r="CK26" t="str">
        <f>IF('ABS&amp;EKSKUL'!J32=0,"",'ABS&amp;EKSKUL'!J32)</f>
        <v/>
      </c>
      <c r="CL26" t="str">
        <f>IF('ABS&amp;EKSKUL'!K32=0,"",'ABS&amp;EKSKUL'!K32)</f>
        <v/>
      </c>
      <c r="CM26" s="213" t="str">
        <f>Legger!V32</f>
        <v/>
      </c>
      <c r="CN26" t="str">
        <f>IF('ABS&amp;EKSKUL'!L32=0,"",'ABS&amp;EKSKUL'!L32)</f>
        <v/>
      </c>
      <c r="CO26" t="str">
        <f>IF('ABS&amp;EKSKUL'!M32=0,"",'ABS&amp;EKSKUL'!M32)</f>
        <v/>
      </c>
      <c r="CP26" s="213" t="str">
        <f>Legger!W32</f>
        <v/>
      </c>
      <c r="CQ26" t="str">
        <f>IF('ABS&amp;EKSKUL'!N32=0,"",'ABS&amp;EKSKUL'!N32)</f>
        <v/>
      </c>
      <c r="CR26" t="str">
        <f>IF('ABS&amp;EKSKUL'!O32=0,"",'ABS&amp;EKSKUL'!O32)</f>
        <v/>
      </c>
      <c r="CS26" t="str">
        <f>IF('ABS&amp;EKSKUL'!P32=0,"",'ABS&amp;EKSKUL'!P32)</f>
        <v/>
      </c>
      <c r="CT26" s="213" t="str">
        <f>Legger!Z32</f>
        <v>Tingkatkan Belajarmu, tetap semangat, jangan lupa berdoa dan selalu berbakti kepada orang tua.</v>
      </c>
      <c r="CU26" s="213" t="str">
        <f>IF(Legger!AA32=0,"",Legger!AA32)</f>
        <v/>
      </c>
      <c r="CV26" t="str">
        <f>Legger!AB32</f>
        <v>1 (satu)</v>
      </c>
    </row>
    <row r="27" spans="1:100">
      <c r="A27" s="209" t="str">
        <f t="shared" si="18"/>
        <v>SD Negeri 2 Tulus besar</v>
      </c>
      <c r="B27" s="209" t="str">
        <f t="shared" si="18"/>
        <v>20517698</v>
      </c>
      <c r="C27" s="209" t="str">
        <f t="shared" si="18"/>
        <v>Jl. Mangundarmo No. 85 Tulusbesar Tulusbesar, Tumpang, Malang</v>
      </c>
      <c r="D27" s="209" t="str">
        <f t="shared" si="18"/>
        <v>1 (satu)</v>
      </c>
      <c r="E27" s="209" t="str">
        <f t="shared" si="18"/>
        <v>A</v>
      </c>
      <c r="F27" s="209" t="str">
        <f t="shared" si="18"/>
        <v>1 (Ganjil)</v>
      </c>
      <c r="G27" s="209" t="str">
        <f t="shared" si="18"/>
        <v>Manis Ari Wahyuni,S.Pd</v>
      </c>
      <c r="H27" s="209" t="str">
        <f t="shared" si="18"/>
        <v>197210092025212003</v>
      </c>
      <c r="I27" s="209" t="str">
        <f t="shared" si="18"/>
        <v>Suyati, S.Pd</v>
      </c>
      <c r="J27" s="209" t="str">
        <f t="shared" si="18"/>
        <v>198405052019032012</v>
      </c>
      <c r="K27" s="209" t="str">
        <f t="shared" si="18"/>
        <v>2025-2026</v>
      </c>
      <c r="L27" s="209" t="str">
        <f t="shared" si="18"/>
        <v>Tulusbesar</v>
      </c>
      <c r="M27" s="209" t="str">
        <f t="shared" si="18"/>
        <v>Tumpang</v>
      </c>
      <c r="N27" s="209" t="str">
        <f t="shared" si="18"/>
        <v>Malang</v>
      </c>
      <c r="O27" s="209" t="str">
        <f t="shared" si="18"/>
        <v>Jawa Timur</v>
      </c>
      <c r="P27" s="209">
        <f t="shared" si="18"/>
        <v>0</v>
      </c>
      <c r="Q27" s="209" t="str">
        <f t="shared" ref="Q27:S27" si="26">Q26</f>
        <v>sdn2tulusbesar@gmail.com</v>
      </c>
      <c r="R27" s="209" t="str">
        <f t="shared" si="26"/>
        <v>14</v>
      </c>
      <c r="S27" s="209" t="str">
        <f t="shared" si="26"/>
        <v>20 Desember 2025</v>
      </c>
      <c r="T27" t="str">
        <f>SISWA!A33</f>
        <v/>
      </c>
      <c r="U27" t="str">
        <f>IF(SISWA!B33=0,"",SISWA!B33)</f>
        <v/>
      </c>
      <c r="V27" t="str">
        <f>IF(SISWA!C33=0,"",SISWA!C33)</f>
        <v/>
      </c>
      <c r="W27" t="str">
        <f>IF(SISWA!D33=0,"",SISWA!D33)</f>
        <v/>
      </c>
      <c r="X27" t="str">
        <f>IF(SISWA!E33=0,"",SISWA!E33)</f>
        <v/>
      </c>
      <c r="Y27" t="str">
        <f>IF(SISWA!F33=0,"",SISWA!F33)</f>
        <v/>
      </c>
      <c r="Z27" t="str">
        <f>IF(SISWA!J33=0,"",SISWA!J33)</f>
        <v/>
      </c>
      <c r="AA27" t="str">
        <f>IF(SISWA!G33=0,"",SISWA!G33)</f>
        <v/>
      </c>
      <c r="AB27" t="str">
        <f>IF(SISWA!Q33=0,"",SISWA!Q33)</f>
        <v/>
      </c>
      <c r="AC27" t="str">
        <f>IF(SISWA!R33=0,"",SISWA!R33)</f>
        <v/>
      </c>
      <c r="AD27" t="str">
        <f>IF(SISWA!S33=0,"",SISWA!S33)</f>
        <v/>
      </c>
      <c r="AE27" t="str">
        <f>IF(SISWA!T33=0,"",SISWA!T33)</f>
        <v/>
      </c>
      <c r="AF27" t="str">
        <f>IF(SISWA!U33=0,"",SISWA!U33)</f>
        <v/>
      </c>
      <c r="AG27" t="str">
        <f>IF(SISWA!V33=0,"",SISWA!V33)</f>
        <v/>
      </c>
      <c r="AH27" t="str">
        <f>IF(SISWA!W33=0,"",SISWA!W33)</f>
        <v/>
      </c>
      <c r="AI27" t="str">
        <f>IF(SISWA!X33=0,"",SISWA!X33)</f>
        <v/>
      </c>
      <c r="AJ27" t="str">
        <f>IF(SISWA!Y33=0,"",SISWA!Y33)</f>
        <v/>
      </c>
      <c r="AK27" t="str">
        <f>IF(SISWA!Z33=0,"",SISWA!Z33)</f>
        <v/>
      </c>
      <c r="AL27" t="str">
        <f>IF(SISWA!AA33=0,"",SISWA!AA33)</f>
        <v/>
      </c>
      <c r="AM27" t="str">
        <f>IF(SISWA!AB33=0,"",SISWA!AB33)</f>
        <v/>
      </c>
      <c r="AN27" t="str">
        <f>IF(SISWA!AC33=0,"",SISWA!AC33)</f>
        <v/>
      </c>
      <c r="AO27" t="str">
        <f>IF(SISWA!AD33=0,"",SISWA!AD33)</f>
        <v/>
      </c>
      <c r="AP27" s="213" t="str">
        <f>AGM!AH30</f>
        <v/>
      </c>
      <c r="AQ27" t="str">
        <f ca="1">AGM!DK30</f>
        <v/>
      </c>
      <c r="AR27" s="213" t="str">
        <f>PP!AH30</f>
        <v/>
      </c>
      <c r="AS27" t="str">
        <f ca="1">PP!AO30</f>
        <v/>
      </c>
      <c r="AT27" s="213" t="str">
        <f>BIN!AH30</f>
        <v/>
      </c>
      <c r="AU27" t="str">
        <f ca="1">BIN!AO30</f>
        <v/>
      </c>
      <c r="AV27" s="213" t="str">
        <f>MAT!AH30</f>
        <v/>
      </c>
      <c r="AW27" t="str">
        <f ca="1">MAT!AO30</f>
        <v/>
      </c>
      <c r="AX27" s="213" t="str">
        <f>IPAS!AH30</f>
        <v/>
      </c>
      <c r="AY27" t="str">
        <f ca="1">IPAS!AO30</f>
        <v/>
      </c>
      <c r="AZ27" s="213" t="str">
        <f>SMUSIK!AH30</f>
        <v/>
      </c>
      <c r="BA27" t="str">
        <f ca="1">SMUSIK!AO30</f>
        <v/>
      </c>
      <c r="BB27" s="213" t="str">
        <f>STARI!AH30</f>
        <v/>
      </c>
      <c r="BC27" t="str">
        <f ca="1">STARI!AO30</f>
        <v/>
      </c>
      <c r="BD27" s="213" t="str">
        <f>SRUPA!AH30</f>
        <v/>
      </c>
      <c r="BE27" t="str">
        <f ca="1">SRUPA!AO30</f>
        <v/>
      </c>
      <c r="BF27" s="213" t="str">
        <f>PJOK!AH30</f>
        <v/>
      </c>
      <c r="BG27" t="str">
        <f ca="1">PJOK!AO30</f>
        <v/>
      </c>
      <c r="BH27" s="213" t="str">
        <f>BING!AH30</f>
        <v/>
      </c>
      <c r="BI27" t="str">
        <f ca="1">BING!AO30</f>
        <v/>
      </c>
      <c r="BJ27" s="213" t="str">
        <f>KKA!AH30</f>
        <v/>
      </c>
      <c r="BK27" t="str">
        <f ca="1">KKA!AO30</f>
        <v/>
      </c>
      <c r="BL27" t="str">
        <f>Mapel!$C$17</f>
        <v>Bahasa Daerah</v>
      </c>
      <c r="BM27" s="213" t="str">
        <f>BJW!AH30</f>
        <v/>
      </c>
      <c r="BN27" t="str">
        <f ca="1">BJW!AO30</f>
        <v/>
      </c>
      <c r="BO27" t="str">
        <f>Mapel!$C$18</f>
        <v>Bahasa Mandarin</v>
      </c>
      <c r="BP27" s="213" t="str">
        <f>Mulok2!AH30</f>
        <v/>
      </c>
      <c r="BQ27" t="str">
        <f ca="1">Mulok2!AO30</f>
        <v/>
      </c>
      <c r="BR27" t="str">
        <f>Mapel!$C$19</f>
        <v>Mulok 3</v>
      </c>
      <c r="BS27" s="213" t="str">
        <f>Mulok3!AH30</f>
        <v/>
      </c>
      <c r="BT27" t="str">
        <f ca="1">Mulok3!AO30</f>
        <v/>
      </c>
      <c r="BU27" t="str">
        <f>Mapel!$C$20</f>
        <v>Mulok 4</v>
      </c>
      <c r="BV27" s="213" t="str">
        <f>Mulok4!AH30</f>
        <v/>
      </c>
      <c r="BW27" t="str">
        <f ca="1">Mulok4!AO30</f>
        <v/>
      </c>
      <c r="BX27" t="str">
        <f>Mapel!$C$21</f>
        <v>Mulok 5</v>
      </c>
      <c r="BY27" s="213" t="str">
        <f>Mulok5!AH30</f>
        <v/>
      </c>
      <c r="BZ27" t="str">
        <f ca="1">Mulok5!AO30</f>
        <v/>
      </c>
      <c r="CA27" t="e">
        <f ca="1">'Input Nilai'!AH32</f>
        <v>#NAME?</v>
      </c>
      <c r="CB27" t="str">
        <f>IF('ABS&amp;EKSKUL'!D33=0,"",'ABS&amp;EKSKUL'!D33)</f>
        <v>Pramuka</v>
      </c>
      <c r="CC27" t="str">
        <f>IF('ABS&amp;EKSKUL'!E33=0,"",'ABS&amp;EKSKUL'!E33)</f>
        <v/>
      </c>
      <c r="CD27" s="213" t="str">
        <f>Legger!S33</f>
        <v/>
      </c>
      <c r="CE27" t="str">
        <f>IF('ABS&amp;EKSKUL'!F33=0,"",'ABS&amp;EKSKUL'!F33)</f>
        <v/>
      </c>
      <c r="CF27" t="str">
        <f>IF('ABS&amp;EKSKUL'!G33=0,"",'ABS&amp;EKSKUL'!G33)</f>
        <v/>
      </c>
      <c r="CG27" s="213" t="str">
        <f>Legger!T33</f>
        <v/>
      </c>
      <c r="CH27" t="str">
        <f>IF('ABS&amp;EKSKUL'!H33=0,"",'ABS&amp;EKSKUL'!H33)</f>
        <v/>
      </c>
      <c r="CI27" t="str">
        <f>IF('ABS&amp;EKSKUL'!I33=0,"",'ABS&amp;EKSKUL'!I33)</f>
        <v/>
      </c>
      <c r="CJ27" s="213" t="str">
        <f>Legger!U33</f>
        <v/>
      </c>
      <c r="CK27" t="str">
        <f>IF('ABS&amp;EKSKUL'!J33=0,"",'ABS&amp;EKSKUL'!J33)</f>
        <v/>
      </c>
      <c r="CL27" t="str">
        <f>IF('ABS&amp;EKSKUL'!K33=0,"",'ABS&amp;EKSKUL'!K33)</f>
        <v/>
      </c>
      <c r="CM27" s="213" t="str">
        <f>Legger!V33</f>
        <v/>
      </c>
      <c r="CN27" t="str">
        <f>IF('ABS&amp;EKSKUL'!L33=0,"",'ABS&amp;EKSKUL'!L33)</f>
        <v/>
      </c>
      <c r="CO27" t="str">
        <f>IF('ABS&amp;EKSKUL'!M33=0,"",'ABS&amp;EKSKUL'!M33)</f>
        <v/>
      </c>
      <c r="CP27" s="213" t="str">
        <f>Legger!W33</f>
        <v/>
      </c>
      <c r="CQ27" t="str">
        <f>IF('ABS&amp;EKSKUL'!N33=0,"",'ABS&amp;EKSKUL'!N33)</f>
        <v/>
      </c>
      <c r="CR27" t="str">
        <f>IF('ABS&amp;EKSKUL'!O33=0,"",'ABS&amp;EKSKUL'!O33)</f>
        <v/>
      </c>
      <c r="CS27" t="str">
        <f>IF('ABS&amp;EKSKUL'!P33=0,"",'ABS&amp;EKSKUL'!P33)</f>
        <v/>
      </c>
      <c r="CT27" s="213" t="str">
        <f>Legger!Z33</f>
        <v>Tingkatkan Belajarmu, tetap semangat, jangan lupa berdoa dan selalu berbakti kepada orang tua.</v>
      </c>
      <c r="CU27" s="213" t="str">
        <f>IF(Legger!AA33=0,"",Legger!AA33)</f>
        <v/>
      </c>
      <c r="CV27" t="str">
        <f>Legger!AB33</f>
        <v>1 (satu)</v>
      </c>
    </row>
    <row r="28" spans="1:100">
      <c r="A28" s="209" t="str">
        <f t="shared" si="18"/>
        <v>SD Negeri 2 Tulus besar</v>
      </c>
      <c r="B28" s="209" t="str">
        <f t="shared" si="18"/>
        <v>20517698</v>
      </c>
      <c r="C28" s="209" t="str">
        <f t="shared" si="18"/>
        <v>Jl. Mangundarmo No. 85 Tulusbesar Tulusbesar, Tumpang, Malang</v>
      </c>
      <c r="D28" s="209" t="str">
        <f t="shared" si="18"/>
        <v>1 (satu)</v>
      </c>
      <c r="E28" s="209" t="str">
        <f t="shared" si="18"/>
        <v>A</v>
      </c>
      <c r="F28" s="209" t="str">
        <f t="shared" si="18"/>
        <v>1 (Ganjil)</v>
      </c>
      <c r="G28" s="209" t="str">
        <f t="shared" si="18"/>
        <v>Manis Ari Wahyuni,S.Pd</v>
      </c>
      <c r="H28" s="209" t="str">
        <f t="shared" si="18"/>
        <v>197210092025212003</v>
      </c>
      <c r="I28" s="209" t="str">
        <f t="shared" si="18"/>
        <v>Suyati, S.Pd</v>
      </c>
      <c r="J28" s="209" t="str">
        <f t="shared" si="18"/>
        <v>198405052019032012</v>
      </c>
      <c r="K28" s="209" t="str">
        <f t="shared" si="18"/>
        <v>2025-2026</v>
      </c>
      <c r="L28" s="209" t="str">
        <f t="shared" si="18"/>
        <v>Tulusbesar</v>
      </c>
      <c r="M28" s="209" t="str">
        <f t="shared" si="18"/>
        <v>Tumpang</v>
      </c>
      <c r="N28" s="209" t="str">
        <f t="shared" si="18"/>
        <v>Malang</v>
      </c>
      <c r="O28" s="209" t="str">
        <f t="shared" si="18"/>
        <v>Jawa Timur</v>
      </c>
      <c r="P28" s="209">
        <f t="shared" si="18"/>
        <v>0</v>
      </c>
      <c r="Q28" s="209" t="str">
        <f t="shared" ref="Q28:S28" si="27">Q27</f>
        <v>sdn2tulusbesar@gmail.com</v>
      </c>
      <c r="R28" s="209" t="str">
        <f t="shared" si="27"/>
        <v>14</v>
      </c>
      <c r="S28" s="209" t="str">
        <f t="shared" si="27"/>
        <v>20 Desember 2025</v>
      </c>
      <c r="T28" t="str">
        <f>SISWA!A34</f>
        <v/>
      </c>
      <c r="U28" t="str">
        <f>IF(SISWA!B34=0,"",SISWA!B34)</f>
        <v/>
      </c>
      <c r="V28" t="str">
        <f>IF(SISWA!C34=0,"",SISWA!C34)</f>
        <v/>
      </c>
      <c r="W28" t="str">
        <f>IF(SISWA!D34=0,"",SISWA!D34)</f>
        <v/>
      </c>
      <c r="X28" t="str">
        <f>IF(SISWA!E34=0,"",SISWA!E34)</f>
        <v/>
      </c>
      <c r="Y28" t="str">
        <f>IF(SISWA!F34=0,"",SISWA!F34)</f>
        <v/>
      </c>
      <c r="Z28" t="str">
        <f>IF(SISWA!J34=0,"",SISWA!J34)</f>
        <v/>
      </c>
      <c r="AA28" t="str">
        <f>IF(SISWA!G34=0,"",SISWA!G34)</f>
        <v/>
      </c>
      <c r="AB28" t="str">
        <f>IF(SISWA!Q34=0,"",SISWA!Q34)</f>
        <v/>
      </c>
      <c r="AC28" t="str">
        <f>IF(SISWA!R34=0,"",SISWA!R34)</f>
        <v/>
      </c>
      <c r="AD28" t="str">
        <f>IF(SISWA!S34=0,"",SISWA!S34)</f>
        <v/>
      </c>
      <c r="AE28" t="str">
        <f>IF(SISWA!T34=0,"",SISWA!T34)</f>
        <v/>
      </c>
      <c r="AF28" t="str">
        <f>IF(SISWA!U34=0,"",SISWA!U34)</f>
        <v/>
      </c>
      <c r="AG28" t="str">
        <f>IF(SISWA!V34=0,"",SISWA!V34)</f>
        <v/>
      </c>
      <c r="AH28" t="str">
        <f>IF(SISWA!W34=0,"",SISWA!W34)</f>
        <v/>
      </c>
      <c r="AI28" t="str">
        <f>IF(SISWA!X34=0,"",SISWA!X34)</f>
        <v/>
      </c>
      <c r="AJ28" t="str">
        <f>IF(SISWA!Y34=0,"",SISWA!Y34)</f>
        <v/>
      </c>
      <c r="AK28" t="str">
        <f>IF(SISWA!Z34=0,"",SISWA!Z34)</f>
        <v/>
      </c>
      <c r="AL28" t="str">
        <f>IF(SISWA!AA34=0,"",SISWA!AA34)</f>
        <v/>
      </c>
      <c r="AM28" t="str">
        <f>IF(SISWA!AB34=0,"",SISWA!AB34)</f>
        <v/>
      </c>
      <c r="AN28" t="str">
        <f>IF(SISWA!AC34=0,"",SISWA!AC34)</f>
        <v/>
      </c>
      <c r="AO28" t="str">
        <f>IF(SISWA!AD34=0,"",SISWA!AD34)</f>
        <v/>
      </c>
      <c r="AP28" s="213" t="str">
        <f>AGM!AH31</f>
        <v/>
      </c>
      <c r="AQ28" t="str">
        <f ca="1">AGM!DK31</f>
        <v/>
      </c>
      <c r="AR28" s="213" t="str">
        <f>PP!AH31</f>
        <v/>
      </c>
      <c r="AS28" t="str">
        <f ca="1">PP!AO31</f>
        <v/>
      </c>
      <c r="AT28" s="213" t="str">
        <f>BIN!AH31</f>
        <v/>
      </c>
      <c r="AU28" t="str">
        <f ca="1">BIN!AO31</f>
        <v/>
      </c>
      <c r="AV28" s="213" t="str">
        <f>MAT!AH31</f>
        <v/>
      </c>
      <c r="AW28" t="str">
        <f ca="1">MAT!AO31</f>
        <v/>
      </c>
      <c r="AX28" s="213" t="str">
        <f>IPAS!AH31</f>
        <v/>
      </c>
      <c r="AY28" t="str">
        <f ca="1">IPAS!AO31</f>
        <v/>
      </c>
      <c r="AZ28" s="213" t="str">
        <f>SMUSIK!AH31</f>
        <v/>
      </c>
      <c r="BA28" t="str">
        <f ca="1">SMUSIK!AO31</f>
        <v/>
      </c>
      <c r="BB28" s="213" t="str">
        <f>STARI!AH31</f>
        <v/>
      </c>
      <c r="BC28" t="str">
        <f ca="1">STARI!AO31</f>
        <v/>
      </c>
      <c r="BD28" s="213" t="str">
        <f>SRUPA!AH31</f>
        <v/>
      </c>
      <c r="BE28" t="str">
        <f ca="1">SRUPA!AO31</f>
        <v/>
      </c>
      <c r="BF28" s="213" t="str">
        <f>PJOK!AH31</f>
        <v/>
      </c>
      <c r="BG28" t="str">
        <f ca="1">PJOK!AO31</f>
        <v/>
      </c>
      <c r="BH28" s="213" t="str">
        <f>BING!AH31</f>
        <v/>
      </c>
      <c r="BI28" t="str">
        <f ca="1">BING!AO31</f>
        <v/>
      </c>
      <c r="BJ28" s="213" t="str">
        <f>KKA!AH31</f>
        <v/>
      </c>
      <c r="BK28" t="str">
        <f ca="1">KKA!AO31</f>
        <v/>
      </c>
      <c r="BL28" t="str">
        <f>Mapel!$C$17</f>
        <v>Bahasa Daerah</v>
      </c>
      <c r="BM28" s="213" t="str">
        <f>BJW!AH31</f>
        <v/>
      </c>
      <c r="BN28" t="str">
        <f ca="1">BJW!AO31</f>
        <v/>
      </c>
      <c r="BO28" t="str">
        <f>Mapel!$C$18</f>
        <v>Bahasa Mandarin</v>
      </c>
      <c r="BP28" s="213" t="str">
        <f>Mulok2!AH31</f>
        <v/>
      </c>
      <c r="BQ28" t="str">
        <f ca="1">Mulok2!AO31</f>
        <v/>
      </c>
      <c r="BR28" t="str">
        <f>Mapel!$C$19</f>
        <v>Mulok 3</v>
      </c>
      <c r="BS28" s="213" t="str">
        <f>Mulok3!AH31</f>
        <v/>
      </c>
      <c r="BT28" t="str">
        <f ca="1">Mulok3!AO31</f>
        <v/>
      </c>
      <c r="BU28" t="str">
        <f>Mapel!$C$20</f>
        <v>Mulok 4</v>
      </c>
      <c r="BV28" s="213" t="str">
        <f>Mulok4!AH31</f>
        <v/>
      </c>
      <c r="BW28" t="str">
        <f ca="1">Mulok4!AO31</f>
        <v/>
      </c>
      <c r="BX28" t="str">
        <f>Mapel!$C$21</f>
        <v>Mulok 5</v>
      </c>
      <c r="BY28" s="213" t="str">
        <f>Mulok5!AH31</f>
        <v/>
      </c>
      <c r="BZ28" t="str">
        <f ca="1">Mulok5!AO31</f>
        <v/>
      </c>
      <c r="CA28" t="e">
        <f ca="1">'Input Nilai'!AH33</f>
        <v>#NAME?</v>
      </c>
      <c r="CB28" t="str">
        <f>IF('ABS&amp;EKSKUL'!D34=0,"",'ABS&amp;EKSKUL'!D34)</f>
        <v>Pramuka</v>
      </c>
      <c r="CC28" t="str">
        <f>IF('ABS&amp;EKSKUL'!E34=0,"",'ABS&amp;EKSKUL'!E34)</f>
        <v/>
      </c>
      <c r="CD28" s="213" t="str">
        <f>Legger!S34</f>
        <v/>
      </c>
      <c r="CE28" t="str">
        <f>IF('ABS&amp;EKSKUL'!F34=0,"",'ABS&amp;EKSKUL'!F34)</f>
        <v/>
      </c>
      <c r="CF28" t="str">
        <f>IF('ABS&amp;EKSKUL'!G34=0,"",'ABS&amp;EKSKUL'!G34)</f>
        <v/>
      </c>
      <c r="CG28" s="213" t="str">
        <f>Legger!T34</f>
        <v/>
      </c>
      <c r="CH28" t="str">
        <f>IF('ABS&amp;EKSKUL'!H34=0,"",'ABS&amp;EKSKUL'!H34)</f>
        <v/>
      </c>
      <c r="CI28" t="str">
        <f>IF('ABS&amp;EKSKUL'!I34=0,"",'ABS&amp;EKSKUL'!I34)</f>
        <v/>
      </c>
      <c r="CJ28" s="213" t="str">
        <f>Legger!U34</f>
        <v/>
      </c>
      <c r="CK28" t="str">
        <f>IF('ABS&amp;EKSKUL'!J34=0,"",'ABS&amp;EKSKUL'!J34)</f>
        <v/>
      </c>
      <c r="CL28" t="str">
        <f>IF('ABS&amp;EKSKUL'!K34=0,"",'ABS&amp;EKSKUL'!K34)</f>
        <v/>
      </c>
      <c r="CM28" s="213" t="str">
        <f>Legger!V34</f>
        <v/>
      </c>
      <c r="CN28" t="str">
        <f>IF('ABS&amp;EKSKUL'!L34=0,"",'ABS&amp;EKSKUL'!L34)</f>
        <v/>
      </c>
      <c r="CO28" t="str">
        <f>IF('ABS&amp;EKSKUL'!M34=0,"",'ABS&amp;EKSKUL'!M34)</f>
        <v/>
      </c>
      <c r="CP28" s="213" t="str">
        <f>Legger!W34</f>
        <v/>
      </c>
      <c r="CQ28" t="str">
        <f>IF('ABS&amp;EKSKUL'!N34=0,"",'ABS&amp;EKSKUL'!N34)</f>
        <v/>
      </c>
      <c r="CR28" t="str">
        <f>IF('ABS&amp;EKSKUL'!O34=0,"",'ABS&amp;EKSKUL'!O34)</f>
        <v/>
      </c>
      <c r="CS28" t="str">
        <f>IF('ABS&amp;EKSKUL'!P34=0,"",'ABS&amp;EKSKUL'!P34)</f>
        <v/>
      </c>
      <c r="CT28" s="213" t="str">
        <f>Legger!Z34</f>
        <v>Tingkatkan Belajarmu, tetap semangat, jangan lupa berdoa dan selalu berbakti kepada orang tua.</v>
      </c>
      <c r="CU28" s="213" t="str">
        <f>IF(Legger!AA34=0,"",Legger!AA34)</f>
        <v/>
      </c>
      <c r="CV28" t="str">
        <f>Legger!AB34</f>
        <v>1 (satu)</v>
      </c>
    </row>
    <row r="29" spans="1:100">
      <c r="A29" s="209" t="str">
        <f t="shared" si="18"/>
        <v>SD Negeri 2 Tulus besar</v>
      </c>
      <c r="B29" s="209" t="str">
        <f t="shared" si="18"/>
        <v>20517698</v>
      </c>
      <c r="C29" s="209" t="str">
        <f t="shared" si="18"/>
        <v>Jl. Mangundarmo No. 85 Tulusbesar Tulusbesar, Tumpang, Malang</v>
      </c>
      <c r="D29" s="209" t="str">
        <f t="shared" si="18"/>
        <v>1 (satu)</v>
      </c>
      <c r="E29" s="209" t="str">
        <f t="shared" si="18"/>
        <v>A</v>
      </c>
      <c r="F29" s="209" t="str">
        <f t="shared" si="18"/>
        <v>1 (Ganjil)</v>
      </c>
      <c r="G29" s="209" t="str">
        <f t="shared" si="18"/>
        <v>Manis Ari Wahyuni,S.Pd</v>
      </c>
      <c r="H29" s="209" t="str">
        <f t="shared" si="18"/>
        <v>197210092025212003</v>
      </c>
      <c r="I29" s="209" t="str">
        <f t="shared" si="18"/>
        <v>Suyati, S.Pd</v>
      </c>
      <c r="J29" s="209" t="str">
        <f t="shared" si="18"/>
        <v>198405052019032012</v>
      </c>
      <c r="K29" s="209" t="str">
        <f t="shared" si="18"/>
        <v>2025-2026</v>
      </c>
      <c r="L29" s="209" t="str">
        <f t="shared" si="18"/>
        <v>Tulusbesar</v>
      </c>
      <c r="M29" s="209" t="str">
        <f t="shared" si="18"/>
        <v>Tumpang</v>
      </c>
      <c r="N29" s="209" t="str">
        <f t="shared" si="18"/>
        <v>Malang</v>
      </c>
      <c r="O29" s="209" t="str">
        <f t="shared" si="18"/>
        <v>Jawa Timur</v>
      </c>
      <c r="P29" s="209">
        <f t="shared" si="18"/>
        <v>0</v>
      </c>
      <c r="Q29" s="209" t="str">
        <f t="shared" ref="Q29:S29" si="28">Q28</f>
        <v>sdn2tulusbesar@gmail.com</v>
      </c>
      <c r="R29" s="209" t="str">
        <f t="shared" si="28"/>
        <v>14</v>
      </c>
      <c r="S29" s="209" t="str">
        <f t="shared" si="28"/>
        <v>20 Desember 2025</v>
      </c>
      <c r="T29" t="str">
        <f>SISWA!A35</f>
        <v/>
      </c>
      <c r="U29" t="str">
        <f>IF(SISWA!B35=0,"",SISWA!B35)</f>
        <v/>
      </c>
      <c r="V29" t="str">
        <f>IF(SISWA!C35=0,"",SISWA!C35)</f>
        <v/>
      </c>
      <c r="W29" t="str">
        <f>IF(SISWA!D35=0,"",SISWA!D35)</f>
        <v/>
      </c>
      <c r="X29" t="str">
        <f>IF(SISWA!E35=0,"",SISWA!E35)</f>
        <v/>
      </c>
      <c r="Y29" t="str">
        <f>IF(SISWA!F35=0,"",SISWA!F35)</f>
        <v/>
      </c>
      <c r="Z29" t="str">
        <f>IF(SISWA!J35=0,"",SISWA!J35)</f>
        <v/>
      </c>
      <c r="AA29" t="str">
        <f>IF(SISWA!G35=0,"",SISWA!G35)</f>
        <v/>
      </c>
      <c r="AB29" t="str">
        <f>IF(SISWA!Q35=0,"",SISWA!Q35)</f>
        <v/>
      </c>
      <c r="AC29" t="str">
        <f>IF(SISWA!R35=0,"",SISWA!R35)</f>
        <v/>
      </c>
      <c r="AD29" t="str">
        <f>IF(SISWA!S35=0,"",SISWA!S35)</f>
        <v/>
      </c>
      <c r="AE29" t="str">
        <f>IF(SISWA!T35=0,"",SISWA!T35)</f>
        <v/>
      </c>
      <c r="AF29" t="str">
        <f>IF(SISWA!U35=0,"",SISWA!U35)</f>
        <v/>
      </c>
      <c r="AG29" t="str">
        <f>IF(SISWA!V35=0,"",SISWA!V35)</f>
        <v/>
      </c>
      <c r="AH29" t="str">
        <f>IF(SISWA!W35=0,"",SISWA!W35)</f>
        <v/>
      </c>
      <c r="AI29" t="str">
        <f>IF(SISWA!X35=0,"",SISWA!X35)</f>
        <v/>
      </c>
      <c r="AJ29" t="str">
        <f>IF(SISWA!Y35=0,"",SISWA!Y35)</f>
        <v/>
      </c>
      <c r="AK29" t="str">
        <f>IF(SISWA!Z35=0,"",SISWA!Z35)</f>
        <v/>
      </c>
      <c r="AL29" t="str">
        <f>IF(SISWA!AA35=0,"",SISWA!AA35)</f>
        <v/>
      </c>
      <c r="AM29" t="str">
        <f>IF(SISWA!AB35=0,"",SISWA!AB35)</f>
        <v/>
      </c>
      <c r="AN29" t="str">
        <f>IF(SISWA!AC35=0,"",SISWA!AC35)</f>
        <v/>
      </c>
      <c r="AO29" t="str">
        <f>IF(SISWA!AD35=0,"",SISWA!AD35)</f>
        <v/>
      </c>
      <c r="AP29" s="213" t="str">
        <f>AGM!AH32</f>
        <v/>
      </c>
      <c r="AQ29" t="str">
        <f ca="1">AGM!DK32</f>
        <v/>
      </c>
      <c r="AR29" s="213" t="str">
        <f>PP!AH32</f>
        <v/>
      </c>
      <c r="AS29" t="str">
        <f ca="1">PP!AO32</f>
        <v/>
      </c>
      <c r="AT29" s="213" t="str">
        <f>BIN!AH32</f>
        <v/>
      </c>
      <c r="AU29" t="str">
        <f ca="1">BIN!AO32</f>
        <v/>
      </c>
      <c r="AV29" s="213" t="str">
        <f>MAT!AH32</f>
        <v/>
      </c>
      <c r="AW29" t="str">
        <f ca="1">MAT!AO32</f>
        <v/>
      </c>
      <c r="AX29" s="213" t="str">
        <f>IPAS!AH32</f>
        <v/>
      </c>
      <c r="AY29" t="str">
        <f ca="1">IPAS!AO32</f>
        <v/>
      </c>
      <c r="AZ29" s="213" t="str">
        <f>SMUSIK!AH32</f>
        <v/>
      </c>
      <c r="BA29" t="str">
        <f ca="1">SMUSIK!AO32</f>
        <v/>
      </c>
      <c r="BB29" s="213" t="str">
        <f>STARI!AH32</f>
        <v/>
      </c>
      <c r="BC29" t="str">
        <f ca="1">STARI!AO32</f>
        <v/>
      </c>
      <c r="BD29" s="213" t="str">
        <f>SRUPA!AH32</f>
        <v/>
      </c>
      <c r="BE29" t="str">
        <f ca="1">SRUPA!AO32</f>
        <v/>
      </c>
      <c r="BF29" s="213" t="str">
        <f>PJOK!AH32</f>
        <v/>
      </c>
      <c r="BG29" t="str">
        <f ca="1">PJOK!AO32</f>
        <v/>
      </c>
      <c r="BH29" s="213" t="str">
        <f>BING!AH32</f>
        <v/>
      </c>
      <c r="BI29" t="str">
        <f ca="1">BING!AO32</f>
        <v/>
      </c>
      <c r="BJ29" s="213" t="str">
        <f>KKA!AH32</f>
        <v/>
      </c>
      <c r="BK29" t="str">
        <f ca="1">KKA!AO32</f>
        <v/>
      </c>
      <c r="BL29" t="str">
        <f>Mapel!$C$17</f>
        <v>Bahasa Daerah</v>
      </c>
      <c r="BM29" s="213" t="str">
        <f>BJW!AH32</f>
        <v/>
      </c>
      <c r="BN29" t="str">
        <f ca="1">BJW!AO32</f>
        <v/>
      </c>
      <c r="BO29" t="str">
        <f>Mapel!$C$18</f>
        <v>Bahasa Mandarin</v>
      </c>
      <c r="BP29" s="213" t="str">
        <f>Mulok2!AH32</f>
        <v/>
      </c>
      <c r="BQ29" t="str">
        <f ca="1">Mulok2!AO32</f>
        <v/>
      </c>
      <c r="BR29" t="str">
        <f>Mapel!$C$19</f>
        <v>Mulok 3</v>
      </c>
      <c r="BS29" s="213" t="str">
        <f>Mulok3!AH32</f>
        <v/>
      </c>
      <c r="BT29" t="str">
        <f ca="1">Mulok3!AO32</f>
        <v/>
      </c>
      <c r="BU29" t="str">
        <f>Mapel!$C$20</f>
        <v>Mulok 4</v>
      </c>
      <c r="BV29" s="213" t="str">
        <f>Mulok4!AH32</f>
        <v/>
      </c>
      <c r="BW29" t="str">
        <f ca="1">Mulok4!AO32</f>
        <v/>
      </c>
      <c r="BX29" t="str">
        <f>Mapel!$C$21</f>
        <v>Mulok 5</v>
      </c>
      <c r="BY29" s="213" t="str">
        <f>Mulok5!AH32</f>
        <v/>
      </c>
      <c r="BZ29" t="str">
        <f ca="1">Mulok5!AO32</f>
        <v/>
      </c>
      <c r="CA29" t="e">
        <f ca="1">'Input Nilai'!AH34</f>
        <v>#NAME?</v>
      </c>
      <c r="CB29" t="str">
        <f>IF('ABS&amp;EKSKUL'!D35=0,"",'ABS&amp;EKSKUL'!D35)</f>
        <v>Pramuka</v>
      </c>
      <c r="CC29" t="str">
        <f>IF('ABS&amp;EKSKUL'!E35=0,"",'ABS&amp;EKSKUL'!E35)</f>
        <v/>
      </c>
      <c r="CD29" s="213" t="str">
        <f>Legger!S35</f>
        <v/>
      </c>
      <c r="CE29" t="str">
        <f>IF('ABS&amp;EKSKUL'!F35=0,"",'ABS&amp;EKSKUL'!F35)</f>
        <v/>
      </c>
      <c r="CF29" t="str">
        <f>IF('ABS&amp;EKSKUL'!G35=0,"",'ABS&amp;EKSKUL'!G35)</f>
        <v/>
      </c>
      <c r="CG29" s="213" t="str">
        <f>Legger!T35</f>
        <v/>
      </c>
      <c r="CH29" t="str">
        <f>IF('ABS&amp;EKSKUL'!H35=0,"",'ABS&amp;EKSKUL'!H35)</f>
        <v/>
      </c>
      <c r="CI29" t="str">
        <f>IF('ABS&amp;EKSKUL'!I35=0,"",'ABS&amp;EKSKUL'!I35)</f>
        <v/>
      </c>
      <c r="CJ29" s="213" t="str">
        <f>Legger!U35</f>
        <v/>
      </c>
      <c r="CK29" t="str">
        <f>IF('ABS&amp;EKSKUL'!J35=0,"",'ABS&amp;EKSKUL'!J35)</f>
        <v/>
      </c>
      <c r="CL29" t="str">
        <f>IF('ABS&amp;EKSKUL'!K35=0,"",'ABS&amp;EKSKUL'!K35)</f>
        <v/>
      </c>
      <c r="CM29" s="213" t="str">
        <f>Legger!V35</f>
        <v/>
      </c>
      <c r="CN29" t="str">
        <f>IF('ABS&amp;EKSKUL'!L35=0,"",'ABS&amp;EKSKUL'!L35)</f>
        <v/>
      </c>
      <c r="CO29" t="str">
        <f>IF('ABS&amp;EKSKUL'!M35=0,"",'ABS&amp;EKSKUL'!M35)</f>
        <v/>
      </c>
      <c r="CP29" s="213" t="str">
        <f>Legger!W35</f>
        <v/>
      </c>
      <c r="CQ29" t="str">
        <f>IF('ABS&amp;EKSKUL'!N35=0,"",'ABS&amp;EKSKUL'!N35)</f>
        <v/>
      </c>
      <c r="CR29" t="str">
        <f>IF('ABS&amp;EKSKUL'!O35=0,"",'ABS&amp;EKSKUL'!O35)</f>
        <v/>
      </c>
      <c r="CS29" t="str">
        <f>IF('ABS&amp;EKSKUL'!P35=0,"",'ABS&amp;EKSKUL'!P35)</f>
        <v/>
      </c>
      <c r="CT29" s="213" t="str">
        <f>Legger!Z35</f>
        <v>Tingkatkan Belajarmu, tetap semangat, jangan lupa berdoa dan selalu berbakti kepada orang tua.</v>
      </c>
      <c r="CU29" s="213" t="str">
        <f>IF(Legger!AA35=0,"",Legger!AA35)</f>
        <v/>
      </c>
      <c r="CV29" t="str">
        <f>Legger!AB35</f>
        <v>1 (satu)</v>
      </c>
    </row>
    <row r="30" spans="1:100">
      <c r="A30" s="209" t="str">
        <f t="shared" si="18"/>
        <v>SD Negeri 2 Tulus besar</v>
      </c>
      <c r="B30" s="209" t="str">
        <f t="shared" si="18"/>
        <v>20517698</v>
      </c>
      <c r="C30" s="209" t="str">
        <f t="shared" si="18"/>
        <v>Jl. Mangundarmo No. 85 Tulusbesar Tulusbesar, Tumpang, Malang</v>
      </c>
      <c r="D30" s="209" t="str">
        <f t="shared" si="18"/>
        <v>1 (satu)</v>
      </c>
      <c r="E30" s="209" t="str">
        <f t="shared" si="18"/>
        <v>A</v>
      </c>
      <c r="F30" s="209" t="str">
        <f t="shared" si="18"/>
        <v>1 (Ganjil)</v>
      </c>
      <c r="G30" s="209" t="str">
        <f t="shared" si="18"/>
        <v>Manis Ari Wahyuni,S.Pd</v>
      </c>
      <c r="H30" s="209" t="str">
        <f t="shared" si="18"/>
        <v>197210092025212003</v>
      </c>
      <c r="I30" s="209" t="str">
        <f t="shared" si="18"/>
        <v>Suyati, S.Pd</v>
      </c>
      <c r="J30" s="209" t="str">
        <f t="shared" si="18"/>
        <v>198405052019032012</v>
      </c>
      <c r="K30" s="209" t="str">
        <f t="shared" si="18"/>
        <v>2025-2026</v>
      </c>
      <c r="L30" s="209" t="str">
        <f t="shared" si="18"/>
        <v>Tulusbesar</v>
      </c>
      <c r="M30" s="209" t="str">
        <f t="shared" si="18"/>
        <v>Tumpang</v>
      </c>
      <c r="N30" s="209" t="str">
        <f t="shared" si="18"/>
        <v>Malang</v>
      </c>
      <c r="O30" s="209" t="str">
        <f t="shared" si="18"/>
        <v>Jawa Timur</v>
      </c>
      <c r="P30" s="209">
        <f t="shared" si="18"/>
        <v>0</v>
      </c>
      <c r="Q30" s="209" t="str">
        <f t="shared" ref="Q30:S30" si="29">Q29</f>
        <v>sdn2tulusbesar@gmail.com</v>
      </c>
      <c r="R30" s="209" t="str">
        <f t="shared" si="29"/>
        <v>14</v>
      </c>
      <c r="S30" s="209" t="str">
        <f t="shared" si="29"/>
        <v>20 Desember 2025</v>
      </c>
      <c r="T30" t="str">
        <f>SISWA!A36</f>
        <v/>
      </c>
      <c r="U30" t="str">
        <f>IF(SISWA!B36=0,"",SISWA!B36)</f>
        <v/>
      </c>
      <c r="V30" t="str">
        <f>IF(SISWA!C36=0,"",SISWA!C36)</f>
        <v/>
      </c>
      <c r="W30" t="str">
        <f>IF(SISWA!D36=0,"",SISWA!D36)</f>
        <v/>
      </c>
      <c r="X30" t="str">
        <f>IF(SISWA!E36=0,"",SISWA!E36)</f>
        <v/>
      </c>
      <c r="Y30" t="str">
        <f>IF(SISWA!F36=0,"",SISWA!F36)</f>
        <v/>
      </c>
      <c r="Z30" t="str">
        <f>IF(SISWA!J36=0,"",SISWA!J36)</f>
        <v/>
      </c>
      <c r="AA30" t="str">
        <f>IF(SISWA!G36=0,"",SISWA!G36)</f>
        <v/>
      </c>
      <c r="AB30" t="str">
        <f>IF(SISWA!Q36=0,"",SISWA!Q36)</f>
        <v/>
      </c>
      <c r="AC30" t="str">
        <f>IF(SISWA!R36=0,"",SISWA!R36)</f>
        <v/>
      </c>
      <c r="AD30" t="str">
        <f>IF(SISWA!S36=0,"",SISWA!S36)</f>
        <v/>
      </c>
      <c r="AE30" t="str">
        <f>IF(SISWA!T36=0,"",SISWA!T36)</f>
        <v/>
      </c>
      <c r="AF30" t="str">
        <f>IF(SISWA!U36=0,"",SISWA!U36)</f>
        <v/>
      </c>
      <c r="AG30" t="str">
        <f>IF(SISWA!V36=0,"",SISWA!V36)</f>
        <v/>
      </c>
      <c r="AH30" t="str">
        <f>IF(SISWA!W36=0,"",SISWA!W36)</f>
        <v/>
      </c>
      <c r="AI30" t="str">
        <f>IF(SISWA!X36=0,"",SISWA!X36)</f>
        <v/>
      </c>
      <c r="AJ30" t="str">
        <f>IF(SISWA!Y36=0,"",SISWA!Y36)</f>
        <v/>
      </c>
      <c r="AK30" t="str">
        <f>IF(SISWA!Z36=0,"",SISWA!Z36)</f>
        <v/>
      </c>
      <c r="AL30" t="str">
        <f>IF(SISWA!AA36=0,"",SISWA!AA36)</f>
        <v/>
      </c>
      <c r="AM30" t="str">
        <f>IF(SISWA!AB36=0,"",SISWA!AB36)</f>
        <v/>
      </c>
      <c r="AN30" t="str">
        <f>IF(SISWA!AC36=0,"",SISWA!AC36)</f>
        <v/>
      </c>
      <c r="AO30" t="str">
        <f>IF(SISWA!AD36=0,"",SISWA!AD36)</f>
        <v/>
      </c>
      <c r="AP30" s="213" t="str">
        <f>AGM!AH33</f>
        <v/>
      </c>
      <c r="AQ30" t="str">
        <f ca="1">AGM!DK33</f>
        <v/>
      </c>
      <c r="AR30" s="213" t="str">
        <f>PP!AH33</f>
        <v/>
      </c>
      <c r="AS30" t="str">
        <f ca="1">PP!AO33</f>
        <v/>
      </c>
      <c r="AT30" s="213" t="str">
        <f>BIN!AH33</f>
        <v/>
      </c>
      <c r="AU30" t="str">
        <f ca="1">BIN!AO33</f>
        <v/>
      </c>
      <c r="AV30" s="213" t="str">
        <f>MAT!AH33</f>
        <v/>
      </c>
      <c r="AW30" t="str">
        <f ca="1">MAT!AO33</f>
        <v/>
      </c>
      <c r="AX30" s="213" t="str">
        <f>IPAS!AH33</f>
        <v/>
      </c>
      <c r="AY30" t="str">
        <f ca="1">IPAS!AO33</f>
        <v/>
      </c>
      <c r="AZ30" s="213" t="str">
        <f>SMUSIK!AH33</f>
        <v/>
      </c>
      <c r="BA30" t="str">
        <f ca="1">SMUSIK!AO33</f>
        <v/>
      </c>
      <c r="BB30" s="213" t="str">
        <f>STARI!AH33</f>
        <v/>
      </c>
      <c r="BC30" t="str">
        <f ca="1">STARI!AO33</f>
        <v/>
      </c>
      <c r="BD30" s="213" t="str">
        <f>SRUPA!AH33</f>
        <v/>
      </c>
      <c r="BE30" t="str">
        <f ca="1">SRUPA!AO33</f>
        <v/>
      </c>
      <c r="BF30" s="213" t="str">
        <f>PJOK!AH33</f>
        <v/>
      </c>
      <c r="BG30" t="str">
        <f ca="1">PJOK!AO33</f>
        <v/>
      </c>
      <c r="BH30" s="213" t="str">
        <f>BING!AH33</f>
        <v/>
      </c>
      <c r="BI30" t="str">
        <f ca="1">BING!AO33</f>
        <v/>
      </c>
      <c r="BJ30" s="213" t="str">
        <f>KKA!AH33</f>
        <v/>
      </c>
      <c r="BK30" t="str">
        <f ca="1">KKA!AO33</f>
        <v/>
      </c>
      <c r="BL30" t="str">
        <f>Mapel!$C$17</f>
        <v>Bahasa Daerah</v>
      </c>
      <c r="BM30" s="213" t="str">
        <f>BJW!AH33</f>
        <v/>
      </c>
      <c r="BN30" t="str">
        <f ca="1">BJW!AO33</f>
        <v/>
      </c>
      <c r="BO30" t="str">
        <f>Mapel!$C$18</f>
        <v>Bahasa Mandarin</v>
      </c>
      <c r="BP30" s="213" t="str">
        <f>Mulok2!AH33</f>
        <v/>
      </c>
      <c r="BQ30" t="str">
        <f ca="1">Mulok2!AO33</f>
        <v/>
      </c>
      <c r="BR30" t="str">
        <f>Mapel!$C$19</f>
        <v>Mulok 3</v>
      </c>
      <c r="BS30" s="213" t="str">
        <f>Mulok3!AH33</f>
        <v/>
      </c>
      <c r="BT30" t="str">
        <f ca="1">Mulok3!AO33</f>
        <v/>
      </c>
      <c r="BU30" t="str">
        <f>Mapel!$C$20</f>
        <v>Mulok 4</v>
      </c>
      <c r="BV30" s="213" t="str">
        <f>Mulok4!AH33</f>
        <v/>
      </c>
      <c r="BW30" t="str">
        <f ca="1">Mulok4!AO33</f>
        <v/>
      </c>
      <c r="BX30" t="str">
        <f>Mapel!$C$21</f>
        <v>Mulok 5</v>
      </c>
      <c r="BY30" s="213" t="str">
        <f>Mulok5!AH33</f>
        <v/>
      </c>
      <c r="BZ30" t="str">
        <f ca="1">Mulok5!AO33</f>
        <v/>
      </c>
      <c r="CA30" t="e">
        <f ca="1">'Input Nilai'!AH35</f>
        <v>#NAME?</v>
      </c>
      <c r="CB30" t="str">
        <f>IF('ABS&amp;EKSKUL'!D36=0,"",'ABS&amp;EKSKUL'!D36)</f>
        <v>Pramuka</v>
      </c>
      <c r="CC30" t="str">
        <f>IF('ABS&amp;EKSKUL'!E36=0,"",'ABS&amp;EKSKUL'!E36)</f>
        <v/>
      </c>
      <c r="CD30" s="213" t="str">
        <f>Legger!S36</f>
        <v/>
      </c>
      <c r="CE30" t="str">
        <f>IF('ABS&amp;EKSKUL'!F36=0,"",'ABS&amp;EKSKUL'!F36)</f>
        <v/>
      </c>
      <c r="CF30" t="str">
        <f>IF('ABS&amp;EKSKUL'!G36=0,"",'ABS&amp;EKSKUL'!G36)</f>
        <v/>
      </c>
      <c r="CG30" s="213" t="str">
        <f>Legger!T36</f>
        <v/>
      </c>
      <c r="CH30" t="str">
        <f>IF('ABS&amp;EKSKUL'!H36=0,"",'ABS&amp;EKSKUL'!H36)</f>
        <v/>
      </c>
      <c r="CI30" t="str">
        <f>IF('ABS&amp;EKSKUL'!I36=0,"",'ABS&amp;EKSKUL'!I36)</f>
        <v/>
      </c>
      <c r="CJ30" s="213" t="str">
        <f>Legger!U36</f>
        <v/>
      </c>
      <c r="CK30" t="str">
        <f>IF('ABS&amp;EKSKUL'!J36=0,"",'ABS&amp;EKSKUL'!J36)</f>
        <v/>
      </c>
      <c r="CL30" t="str">
        <f>IF('ABS&amp;EKSKUL'!K36=0,"",'ABS&amp;EKSKUL'!K36)</f>
        <v/>
      </c>
      <c r="CM30" s="213" t="str">
        <f>Legger!V36</f>
        <v/>
      </c>
      <c r="CN30" t="str">
        <f>IF('ABS&amp;EKSKUL'!L36=0,"",'ABS&amp;EKSKUL'!L36)</f>
        <v/>
      </c>
      <c r="CO30" t="str">
        <f>IF('ABS&amp;EKSKUL'!M36=0,"",'ABS&amp;EKSKUL'!M36)</f>
        <v/>
      </c>
      <c r="CP30" s="213" t="str">
        <f>Legger!W36</f>
        <v/>
      </c>
      <c r="CQ30" t="str">
        <f>IF('ABS&amp;EKSKUL'!N36=0,"",'ABS&amp;EKSKUL'!N36)</f>
        <v/>
      </c>
      <c r="CR30" t="str">
        <f>IF('ABS&amp;EKSKUL'!O36=0,"",'ABS&amp;EKSKUL'!O36)</f>
        <v/>
      </c>
      <c r="CS30" t="str">
        <f>IF('ABS&amp;EKSKUL'!P36=0,"",'ABS&amp;EKSKUL'!P36)</f>
        <v/>
      </c>
      <c r="CT30" s="213" t="str">
        <f>Legger!Z36</f>
        <v>Tingkatkan Belajarmu, tetap semangat, jangan lupa berdoa dan selalu berbakti kepada orang tua.</v>
      </c>
      <c r="CU30" s="213" t="str">
        <f>IF(Legger!AA36=0,"",Legger!AA36)</f>
        <v/>
      </c>
      <c r="CV30" t="str">
        <f>Legger!AB36</f>
        <v>1 (satu)</v>
      </c>
    </row>
    <row r="31" spans="1:100">
      <c r="A31" s="209" t="str">
        <f t="shared" si="18"/>
        <v>SD Negeri 2 Tulus besar</v>
      </c>
      <c r="B31" s="209" t="str">
        <f t="shared" si="18"/>
        <v>20517698</v>
      </c>
      <c r="C31" s="209" t="str">
        <f t="shared" si="18"/>
        <v>Jl. Mangundarmo No. 85 Tulusbesar Tulusbesar, Tumpang, Malang</v>
      </c>
      <c r="D31" s="209" t="str">
        <f t="shared" si="18"/>
        <v>1 (satu)</v>
      </c>
      <c r="E31" s="209" t="str">
        <f t="shared" si="18"/>
        <v>A</v>
      </c>
      <c r="F31" s="209" t="str">
        <f t="shared" si="18"/>
        <v>1 (Ganjil)</v>
      </c>
      <c r="G31" s="209" t="str">
        <f t="shared" si="18"/>
        <v>Manis Ari Wahyuni,S.Pd</v>
      </c>
      <c r="H31" s="209" t="str">
        <f t="shared" si="18"/>
        <v>197210092025212003</v>
      </c>
      <c r="I31" s="209" t="str">
        <f t="shared" si="18"/>
        <v>Suyati, S.Pd</v>
      </c>
      <c r="J31" s="209" t="str">
        <f t="shared" si="18"/>
        <v>198405052019032012</v>
      </c>
      <c r="K31" s="209" t="str">
        <f t="shared" si="18"/>
        <v>2025-2026</v>
      </c>
      <c r="L31" s="209" t="str">
        <f t="shared" si="18"/>
        <v>Tulusbesar</v>
      </c>
      <c r="M31" s="209" t="str">
        <f t="shared" si="18"/>
        <v>Tumpang</v>
      </c>
      <c r="N31" s="209" t="str">
        <f t="shared" si="18"/>
        <v>Malang</v>
      </c>
      <c r="O31" s="209" t="str">
        <f t="shared" si="18"/>
        <v>Jawa Timur</v>
      </c>
      <c r="P31" s="209">
        <f t="shared" si="18"/>
        <v>0</v>
      </c>
      <c r="Q31" s="209" t="str">
        <f t="shared" ref="Q31:S31" si="30">Q30</f>
        <v>sdn2tulusbesar@gmail.com</v>
      </c>
      <c r="R31" s="209" t="str">
        <f t="shared" si="30"/>
        <v>14</v>
      </c>
      <c r="S31" s="209" t="str">
        <f t="shared" si="30"/>
        <v>20 Desember 2025</v>
      </c>
      <c r="T31" t="str">
        <f>SISWA!A37</f>
        <v/>
      </c>
      <c r="U31" t="str">
        <f>IF(SISWA!B37=0,"",SISWA!B37)</f>
        <v/>
      </c>
      <c r="V31" t="str">
        <f>IF(SISWA!C37=0,"",SISWA!C37)</f>
        <v/>
      </c>
      <c r="W31" t="str">
        <f>IF(SISWA!D37=0,"",SISWA!D37)</f>
        <v/>
      </c>
      <c r="X31" t="str">
        <f>IF(SISWA!E37=0,"",SISWA!E37)</f>
        <v/>
      </c>
      <c r="Y31" t="str">
        <f>IF(SISWA!F37=0,"",SISWA!F37)</f>
        <v/>
      </c>
      <c r="Z31" t="str">
        <f>IF(SISWA!J37=0,"",SISWA!J37)</f>
        <v/>
      </c>
      <c r="AA31" t="str">
        <f>IF(SISWA!G37=0,"",SISWA!G37)</f>
        <v/>
      </c>
      <c r="AB31" t="str">
        <f>IF(SISWA!Q37=0,"",SISWA!Q37)</f>
        <v/>
      </c>
      <c r="AC31" t="str">
        <f>IF(SISWA!R37=0,"",SISWA!R37)</f>
        <v/>
      </c>
      <c r="AD31" t="str">
        <f>IF(SISWA!S37=0,"",SISWA!S37)</f>
        <v/>
      </c>
      <c r="AE31" t="str">
        <f>IF(SISWA!T37=0,"",SISWA!T37)</f>
        <v/>
      </c>
      <c r="AF31" t="str">
        <f>IF(SISWA!U37=0,"",SISWA!U37)</f>
        <v/>
      </c>
      <c r="AG31" t="str">
        <f>IF(SISWA!V37=0,"",SISWA!V37)</f>
        <v/>
      </c>
      <c r="AH31" t="str">
        <f>IF(SISWA!W37=0,"",SISWA!W37)</f>
        <v/>
      </c>
      <c r="AI31" t="str">
        <f>IF(SISWA!X37=0,"",SISWA!X37)</f>
        <v/>
      </c>
      <c r="AJ31" t="str">
        <f>IF(SISWA!Y37=0,"",SISWA!Y37)</f>
        <v/>
      </c>
      <c r="AK31" t="str">
        <f>IF(SISWA!Z37=0,"",SISWA!Z37)</f>
        <v/>
      </c>
      <c r="AL31" t="str">
        <f>IF(SISWA!AA37=0,"",SISWA!AA37)</f>
        <v/>
      </c>
      <c r="AM31" t="str">
        <f>IF(SISWA!AB37=0,"",SISWA!AB37)</f>
        <v/>
      </c>
      <c r="AN31" t="str">
        <f>IF(SISWA!AC37=0,"",SISWA!AC37)</f>
        <v/>
      </c>
      <c r="AO31" t="str">
        <f>IF(SISWA!AD37=0,"",SISWA!AD37)</f>
        <v/>
      </c>
      <c r="AP31" s="213" t="str">
        <f>AGM!AH34</f>
        <v/>
      </c>
      <c r="AQ31" t="str">
        <f ca="1">AGM!DK34</f>
        <v/>
      </c>
      <c r="AR31" s="213" t="str">
        <f>PP!AH34</f>
        <v/>
      </c>
      <c r="AS31" t="str">
        <f ca="1">PP!AO34</f>
        <v/>
      </c>
      <c r="AT31" s="213" t="str">
        <f>BIN!AH34</f>
        <v/>
      </c>
      <c r="AU31" t="str">
        <f ca="1">BIN!AO34</f>
        <v/>
      </c>
      <c r="AV31" s="213" t="str">
        <f>MAT!AH34</f>
        <v/>
      </c>
      <c r="AW31" t="str">
        <f ca="1">MAT!AO34</f>
        <v/>
      </c>
      <c r="AX31" s="213" t="str">
        <f>IPAS!AH34</f>
        <v/>
      </c>
      <c r="AY31" t="str">
        <f ca="1">IPAS!AO34</f>
        <v/>
      </c>
      <c r="AZ31" s="213" t="str">
        <f>SMUSIK!AH34</f>
        <v/>
      </c>
      <c r="BA31" t="str">
        <f ca="1">SMUSIK!AO34</f>
        <v/>
      </c>
      <c r="BB31" s="213" t="str">
        <f>STARI!AH34</f>
        <v/>
      </c>
      <c r="BC31" t="str">
        <f ca="1">STARI!AO34</f>
        <v/>
      </c>
      <c r="BD31" s="213" t="str">
        <f>SRUPA!AH34</f>
        <v/>
      </c>
      <c r="BE31" t="str">
        <f ca="1">SRUPA!AO34</f>
        <v/>
      </c>
      <c r="BF31" s="213" t="str">
        <f>PJOK!AH34</f>
        <v/>
      </c>
      <c r="BG31" t="str">
        <f ca="1">PJOK!AO34</f>
        <v/>
      </c>
      <c r="BH31" s="213" t="str">
        <f>BING!AH34</f>
        <v/>
      </c>
      <c r="BI31" t="str">
        <f ca="1">BING!AO34</f>
        <v/>
      </c>
      <c r="BJ31" s="213" t="str">
        <f>KKA!AH34</f>
        <v/>
      </c>
      <c r="BK31" t="str">
        <f ca="1">KKA!AO34</f>
        <v/>
      </c>
      <c r="BL31" t="str">
        <f>Mapel!$C$17</f>
        <v>Bahasa Daerah</v>
      </c>
      <c r="BM31" s="213" t="str">
        <f>BJW!AH34</f>
        <v/>
      </c>
      <c r="BN31" t="str">
        <f ca="1">BJW!AO34</f>
        <v/>
      </c>
      <c r="BO31" t="str">
        <f>Mapel!$C$18</f>
        <v>Bahasa Mandarin</v>
      </c>
      <c r="BP31" s="213" t="str">
        <f>Mulok2!AH34</f>
        <v/>
      </c>
      <c r="BQ31" t="str">
        <f ca="1">Mulok2!AO34</f>
        <v/>
      </c>
      <c r="BR31" t="str">
        <f>Mapel!$C$19</f>
        <v>Mulok 3</v>
      </c>
      <c r="BS31" s="213" t="str">
        <f>Mulok3!AH34</f>
        <v/>
      </c>
      <c r="BT31" t="str">
        <f ca="1">Mulok3!AO34</f>
        <v/>
      </c>
      <c r="BU31" t="str">
        <f>Mapel!$C$20</f>
        <v>Mulok 4</v>
      </c>
      <c r="BV31" s="213" t="str">
        <f>Mulok4!AH34</f>
        <v/>
      </c>
      <c r="BW31" t="str">
        <f ca="1">Mulok4!AO34</f>
        <v/>
      </c>
      <c r="BX31" t="str">
        <f>Mapel!$C$21</f>
        <v>Mulok 5</v>
      </c>
      <c r="BY31" s="213" t="str">
        <f>Mulok5!AH34</f>
        <v/>
      </c>
      <c r="BZ31" t="str">
        <f ca="1">Mulok5!AO34</f>
        <v/>
      </c>
      <c r="CA31" t="e">
        <f ca="1">'Input Nilai'!AH36</f>
        <v>#NAME?</v>
      </c>
      <c r="CB31" t="str">
        <f>IF('ABS&amp;EKSKUL'!D37=0,"",'ABS&amp;EKSKUL'!D37)</f>
        <v>Pramuka</v>
      </c>
      <c r="CC31" t="str">
        <f>IF('ABS&amp;EKSKUL'!E37=0,"",'ABS&amp;EKSKUL'!E37)</f>
        <v/>
      </c>
      <c r="CD31" s="213" t="str">
        <f>Legger!S37</f>
        <v/>
      </c>
      <c r="CE31" t="str">
        <f>IF('ABS&amp;EKSKUL'!F37=0,"",'ABS&amp;EKSKUL'!F37)</f>
        <v/>
      </c>
      <c r="CF31" t="str">
        <f>IF('ABS&amp;EKSKUL'!G37=0,"",'ABS&amp;EKSKUL'!G37)</f>
        <v/>
      </c>
      <c r="CG31" s="213" t="str">
        <f>Legger!T37</f>
        <v/>
      </c>
      <c r="CH31" t="str">
        <f>IF('ABS&amp;EKSKUL'!H37=0,"",'ABS&amp;EKSKUL'!H37)</f>
        <v/>
      </c>
      <c r="CI31" t="str">
        <f>IF('ABS&amp;EKSKUL'!I37=0,"",'ABS&amp;EKSKUL'!I37)</f>
        <v/>
      </c>
      <c r="CJ31" s="213" t="str">
        <f>Legger!U37</f>
        <v/>
      </c>
      <c r="CK31" t="str">
        <f>IF('ABS&amp;EKSKUL'!J37=0,"",'ABS&amp;EKSKUL'!J37)</f>
        <v/>
      </c>
      <c r="CL31" t="str">
        <f>IF('ABS&amp;EKSKUL'!K37=0,"",'ABS&amp;EKSKUL'!K37)</f>
        <v/>
      </c>
      <c r="CM31" s="213" t="str">
        <f>Legger!V37</f>
        <v/>
      </c>
      <c r="CN31" t="str">
        <f>IF('ABS&amp;EKSKUL'!L37=0,"",'ABS&amp;EKSKUL'!L37)</f>
        <v/>
      </c>
      <c r="CO31" t="str">
        <f>IF('ABS&amp;EKSKUL'!M37=0,"",'ABS&amp;EKSKUL'!M37)</f>
        <v/>
      </c>
      <c r="CP31" s="213" t="str">
        <f>Legger!W37</f>
        <v/>
      </c>
      <c r="CQ31" t="str">
        <f>IF('ABS&amp;EKSKUL'!N37=0,"",'ABS&amp;EKSKUL'!N37)</f>
        <v/>
      </c>
      <c r="CR31" t="str">
        <f>IF('ABS&amp;EKSKUL'!O37=0,"",'ABS&amp;EKSKUL'!O37)</f>
        <v/>
      </c>
      <c r="CS31" t="str">
        <f>IF('ABS&amp;EKSKUL'!P37=0,"",'ABS&amp;EKSKUL'!P37)</f>
        <v/>
      </c>
      <c r="CT31" s="213" t="str">
        <f>Legger!Z37</f>
        <v>Tingkatkan Belajarmu, tetap semangat, jangan lupa berdoa dan selalu berbakti kepada orang tua.</v>
      </c>
      <c r="CU31" s="213" t="str">
        <f>IF(Legger!AA37=0,"",Legger!AA37)</f>
        <v/>
      </c>
      <c r="CV31" t="str">
        <f>Legger!AB37</f>
        <v>1 (satu)</v>
      </c>
    </row>
    <row r="32" spans="1:100">
      <c r="A32" s="209" t="str">
        <f t="shared" si="18"/>
        <v>SD Negeri 2 Tulus besar</v>
      </c>
      <c r="B32" s="209" t="str">
        <f t="shared" si="18"/>
        <v>20517698</v>
      </c>
      <c r="C32" s="209" t="str">
        <f t="shared" si="18"/>
        <v>Jl. Mangundarmo No. 85 Tulusbesar Tulusbesar, Tumpang, Malang</v>
      </c>
      <c r="D32" s="209" t="str">
        <f t="shared" si="18"/>
        <v>1 (satu)</v>
      </c>
      <c r="E32" s="209" t="str">
        <f t="shared" si="18"/>
        <v>A</v>
      </c>
      <c r="F32" s="209" t="str">
        <f t="shared" si="18"/>
        <v>1 (Ganjil)</v>
      </c>
      <c r="G32" s="209" t="str">
        <f t="shared" si="18"/>
        <v>Manis Ari Wahyuni,S.Pd</v>
      </c>
      <c r="H32" s="209" t="str">
        <f t="shared" si="18"/>
        <v>197210092025212003</v>
      </c>
      <c r="I32" s="209" t="str">
        <f t="shared" si="18"/>
        <v>Suyati, S.Pd</v>
      </c>
      <c r="J32" s="209" t="str">
        <f t="shared" si="18"/>
        <v>198405052019032012</v>
      </c>
      <c r="K32" s="209" t="str">
        <f t="shared" si="18"/>
        <v>2025-2026</v>
      </c>
      <c r="L32" s="209" t="str">
        <f t="shared" si="18"/>
        <v>Tulusbesar</v>
      </c>
      <c r="M32" s="209" t="str">
        <f t="shared" si="18"/>
        <v>Tumpang</v>
      </c>
      <c r="N32" s="209" t="str">
        <f t="shared" si="18"/>
        <v>Malang</v>
      </c>
      <c r="O32" s="209" t="str">
        <f t="shared" si="18"/>
        <v>Jawa Timur</v>
      </c>
      <c r="P32" s="209">
        <f t="shared" si="18"/>
        <v>0</v>
      </c>
      <c r="Q32" s="209" t="str">
        <f t="shared" ref="Q32:S32" si="31">Q31</f>
        <v>sdn2tulusbesar@gmail.com</v>
      </c>
      <c r="R32" s="209" t="str">
        <f t="shared" si="31"/>
        <v>14</v>
      </c>
      <c r="S32" s="209" t="str">
        <f t="shared" si="31"/>
        <v>20 Desember 2025</v>
      </c>
      <c r="T32" t="str">
        <f>SISWA!A38</f>
        <v/>
      </c>
      <c r="U32" t="str">
        <f>IF(SISWA!B38=0,"",SISWA!B38)</f>
        <v/>
      </c>
      <c r="V32" t="str">
        <f>IF(SISWA!C38=0,"",SISWA!C38)</f>
        <v/>
      </c>
      <c r="W32" t="str">
        <f>IF(SISWA!D38=0,"",SISWA!D38)</f>
        <v/>
      </c>
      <c r="X32" t="str">
        <f>IF(SISWA!E38=0,"",SISWA!E38)</f>
        <v/>
      </c>
      <c r="Y32" t="str">
        <f>IF(SISWA!F38=0,"",SISWA!F38)</f>
        <v/>
      </c>
      <c r="Z32" t="str">
        <f>IF(SISWA!J38=0,"",SISWA!J38)</f>
        <v/>
      </c>
      <c r="AA32" t="str">
        <f>IF(SISWA!G38=0,"",SISWA!G38)</f>
        <v/>
      </c>
      <c r="AB32" t="str">
        <f>IF(SISWA!Q38=0,"",SISWA!Q38)</f>
        <v/>
      </c>
      <c r="AC32" t="str">
        <f>IF(SISWA!R38=0,"",SISWA!R38)</f>
        <v/>
      </c>
      <c r="AD32" t="str">
        <f>IF(SISWA!S38=0,"",SISWA!S38)</f>
        <v/>
      </c>
      <c r="AE32" t="str">
        <f>IF(SISWA!T38=0,"",SISWA!T38)</f>
        <v/>
      </c>
      <c r="AF32" t="str">
        <f>IF(SISWA!U38=0,"",SISWA!U38)</f>
        <v/>
      </c>
      <c r="AG32" t="str">
        <f>IF(SISWA!V38=0,"",SISWA!V38)</f>
        <v/>
      </c>
      <c r="AH32" t="str">
        <f>IF(SISWA!W38=0,"",SISWA!W38)</f>
        <v/>
      </c>
      <c r="AI32" t="str">
        <f>IF(SISWA!X38=0,"",SISWA!X38)</f>
        <v/>
      </c>
      <c r="AJ32" t="str">
        <f>IF(SISWA!Y38=0,"",SISWA!Y38)</f>
        <v/>
      </c>
      <c r="AK32" t="str">
        <f>IF(SISWA!Z38=0,"",SISWA!Z38)</f>
        <v/>
      </c>
      <c r="AL32" t="str">
        <f>IF(SISWA!AA38=0,"",SISWA!AA38)</f>
        <v/>
      </c>
      <c r="AM32" t="str">
        <f>IF(SISWA!AB38=0,"",SISWA!AB38)</f>
        <v/>
      </c>
      <c r="AN32" t="str">
        <f>IF(SISWA!AC38=0,"",SISWA!AC38)</f>
        <v/>
      </c>
      <c r="AO32" t="str">
        <f>IF(SISWA!AD38=0,"",SISWA!AD38)</f>
        <v/>
      </c>
      <c r="AP32" s="213" t="str">
        <f>AGM!AH35</f>
        <v/>
      </c>
      <c r="AQ32" t="str">
        <f ca="1">AGM!DK35</f>
        <v/>
      </c>
      <c r="AR32" s="213" t="str">
        <f>PP!AH35</f>
        <v/>
      </c>
      <c r="AS32" t="str">
        <f ca="1">PP!AO35</f>
        <v/>
      </c>
      <c r="AT32" s="213" t="str">
        <f>BIN!AH35</f>
        <v/>
      </c>
      <c r="AU32" t="str">
        <f ca="1">BIN!AO35</f>
        <v/>
      </c>
      <c r="AV32" s="213" t="str">
        <f>MAT!AH35</f>
        <v/>
      </c>
      <c r="AW32" t="str">
        <f ca="1">MAT!AO35</f>
        <v/>
      </c>
      <c r="AX32" s="213" t="str">
        <f>IPAS!AH35</f>
        <v/>
      </c>
      <c r="AY32" t="str">
        <f ca="1">IPAS!AO35</f>
        <v/>
      </c>
      <c r="AZ32" s="213" t="str">
        <f>SMUSIK!AH35</f>
        <v/>
      </c>
      <c r="BA32" t="str">
        <f ca="1">SMUSIK!AO35</f>
        <v/>
      </c>
      <c r="BB32" s="213" t="str">
        <f>STARI!AH35</f>
        <v/>
      </c>
      <c r="BC32" t="str">
        <f ca="1">STARI!AO35</f>
        <v/>
      </c>
      <c r="BD32" s="213" t="str">
        <f>SRUPA!AH35</f>
        <v/>
      </c>
      <c r="BE32" t="str">
        <f ca="1">SRUPA!AO35</f>
        <v/>
      </c>
      <c r="BF32" s="213" t="str">
        <f>PJOK!AH35</f>
        <v/>
      </c>
      <c r="BG32" t="str">
        <f ca="1">PJOK!AO35</f>
        <v/>
      </c>
      <c r="BH32" s="213" t="str">
        <f>BING!AH35</f>
        <v/>
      </c>
      <c r="BI32" t="str">
        <f ca="1">BING!AO35</f>
        <v/>
      </c>
      <c r="BJ32" s="213" t="str">
        <f>KKA!AH35</f>
        <v/>
      </c>
      <c r="BK32" t="str">
        <f ca="1">KKA!AO35</f>
        <v/>
      </c>
      <c r="BL32" t="str">
        <f>Mapel!$C$17</f>
        <v>Bahasa Daerah</v>
      </c>
      <c r="BM32" s="213" t="str">
        <f>BJW!AH35</f>
        <v/>
      </c>
      <c r="BN32" t="str">
        <f ca="1">BJW!AO35</f>
        <v/>
      </c>
      <c r="BO32" t="str">
        <f>Mapel!$C$18</f>
        <v>Bahasa Mandarin</v>
      </c>
      <c r="BP32" s="213" t="str">
        <f>Mulok2!AH35</f>
        <v/>
      </c>
      <c r="BQ32" t="str">
        <f ca="1">Mulok2!AO35</f>
        <v/>
      </c>
      <c r="BR32" t="str">
        <f>Mapel!$C$19</f>
        <v>Mulok 3</v>
      </c>
      <c r="BS32" s="213" t="str">
        <f>Mulok3!AH35</f>
        <v/>
      </c>
      <c r="BT32" t="str">
        <f ca="1">Mulok3!AO35</f>
        <v/>
      </c>
      <c r="BU32" t="str">
        <f>Mapel!$C$20</f>
        <v>Mulok 4</v>
      </c>
      <c r="BV32" s="213" t="str">
        <f>Mulok4!AH35</f>
        <v/>
      </c>
      <c r="BW32" t="str">
        <f ca="1">Mulok4!AO35</f>
        <v/>
      </c>
      <c r="BX32" t="str">
        <f>Mapel!$C$21</f>
        <v>Mulok 5</v>
      </c>
      <c r="BY32" s="213" t="str">
        <f>Mulok5!AH35</f>
        <v/>
      </c>
      <c r="BZ32" t="str">
        <f ca="1">Mulok5!AO35</f>
        <v/>
      </c>
      <c r="CA32" t="e">
        <f ca="1">'Input Nilai'!AH37</f>
        <v>#NAME?</v>
      </c>
      <c r="CB32" t="str">
        <f>IF('ABS&amp;EKSKUL'!D38=0,"",'ABS&amp;EKSKUL'!D38)</f>
        <v>Pramuka</v>
      </c>
      <c r="CC32" t="str">
        <f>IF('ABS&amp;EKSKUL'!E38=0,"",'ABS&amp;EKSKUL'!E38)</f>
        <v/>
      </c>
      <c r="CD32" s="213" t="str">
        <f>Legger!S38</f>
        <v/>
      </c>
      <c r="CE32" t="str">
        <f>IF('ABS&amp;EKSKUL'!F38=0,"",'ABS&amp;EKSKUL'!F38)</f>
        <v/>
      </c>
      <c r="CF32" t="str">
        <f>IF('ABS&amp;EKSKUL'!G38=0,"",'ABS&amp;EKSKUL'!G38)</f>
        <v/>
      </c>
      <c r="CG32" s="213" t="str">
        <f>Legger!T38</f>
        <v/>
      </c>
      <c r="CH32" t="str">
        <f>IF('ABS&amp;EKSKUL'!H38=0,"",'ABS&amp;EKSKUL'!H38)</f>
        <v/>
      </c>
      <c r="CI32" t="str">
        <f>IF('ABS&amp;EKSKUL'!I38=0,"",'ABS&amp;EKSKUL'!I38)</f>
        <v/>
      </c>
      <c r="CJ32" s="213" t="str">
        <f>Legger!U38</f>
        <v/>
      </c>
      <c r="CK32" t="str">
        <f>IF('ABS&amp;EKSKUL'!J38=0,"",'ABS&amp;EKSKUL'!J38)</f>
        <v/>
      </c>
      <c r="CL32" t="str">
        <f>IF('ABS&amp;EKSKUL'!K38=0,"",'ABS&amp;EKSKUL'!K38)</f>
        <v/>
      </c>
      <c r="CM32" s="213" t="str">
        <f>Legger!V38</f>
        <v/>
      </c>
      <c r="CN32" t="str">
        <f>IF('ABS&amp;EKSKUL'!L38=0,"",'ABS&amp;EKSKUL'!L38)</f>
        <v/>
      </c>
      <c r="CO32" t="str">
        <f>IF('ABS&amp;EKSKUL'!M38=0,"",'ABS&amp;EKSKUL'!M38)</f>
        <v/>
      </c>
      <c r="CP32" s="213" t="str">
        <f>Legger!W38</f>
        <v/>
      </c>
      <c r="CQ32" t="str">
        <f>IF('ABS&amp;EKSKUL'!N38=0,"",'ABS&amp;EKSKUL'!N38)</f>
        <v/>
      </c>
      <c r="CR32" t="str">
        <f>IF('ABS&amp;EKSKUL'!O38=0,"",'ABS&amp;EKSKUL'!O38)</f>
        <v/>
      </c>
      <c r="CS32" t="str">
        <f>IF('ABS&amp;EKSKUL'!P38=0,"",'ABS&amp;EKSKUL'!P38)</f>
        <v/>
      </c>
      <c r="CT32" s="213" t="str">
        <f>Legger!Z38</f>
        <v>Tingkatkan Belajarmu, tetap semangat, jangan lupa berdoa dan selalu berbakti kepada orang tua.</v>
      </c>
      <c r="CU32" s="213" t="str">
        <f>IF(Legger!AA38=0,"",Legger!AA38)</f>
        <v/>
      </c>
      <c r="CV32" t="str">
        <f>Legger!AB38</f>
        <v>1 (satu)</v>
      </c>
    </row>
    <row r="33" spans="1:100">
      <c r="A33" s="209" t="str">
        <f t="shared" si="18"/>
        <v>SD Negeri 2 Tulus besar</v>
      </c>
      <c r="B33" s="209" t="str">
        <f t="shared" si="18"/>
        <v>20517698</v>
      </c>
      <c r="C33" s="209" t="str">
        <f t="shared" si="18"/>
        <v>Jl. Mangundarmo No. 85 Tulusbesar Tulusbesar, Tumpang, Malang</v>
      </c>
      <c r="D33" s="209" t="str">
        <f t="shared" si="18"/>
        <v>1 (satu)</v>
      </c>
      <c r="E33" s="209" t="str">
        <f t="shared" si="18"/>
        <v>A</v>
      </c>
      <c r="F33" s="209" t="str">
        <f t="shared" si="18"/>
        <v>1 (Ganjil)</v>
      </c>
      <c r="G33" s="209" t="str">
        <f t="shared" si="18"/>
        <v>Manis Ari Wahyuni,S.Pd</v>
      </c>
      <c r="H33" s="209" t="str">
        <f t="shared" si="18"/>
        <v>197210092025212003</v>
      </c>
      <c r="I33" s="209" t="str">
        <f t="shared" si="18"/>
        <v>Suyati, S.Pd</v>
      </c>
      <c r="J33" s="209" t="str">
        <f t="shared" si="18"/>
        <v>198405052019032012</v>
      </c>
      <c r="K33" s="209" t="str">
        <f t="shared" si="18"/>
        <v>2025-2026</v>
      </c>
      <c r="L33" s="209" t="str">
        <f t="shared" si="18"/>
        <v>Tulusbesar</v>
      </c>
      <c r="M33" s="209" t="str">
        <f t="shared" si="18"/>
        <v>Tumpang</v>
      </c>
      <c r="N33" s="209" t="str">
        <f t="shared" si="18"/>
        <v>Malang</v>
      </c>
      <c r="O33" s="209" t="str">
        <f t="shared" si="18"/>
        <v>Jawa Timur</v>
      </c>
      <c r="P33" s="209">
        <f t="shared" si="18"/>
        <v>0</v>
      </c>
      <c r="Q33" s="209" t="str">
        <f t="shared" ref="Q33:S33" si="32">Q32</f>
        <v>sdn2tulusbesar@gmail.com</v>
      </c>
      <c r="R33" s="209" t="str">
        <f t="shared" si="32"/>
        <v>14</v>
      </c>
      <c r="S33" s="209" t="str">
        <f t="shared" si="32"/>
        <v>20 Desember 2025</v>
      </c>
      <c r="T33" t="str">
        <f>SISWA!A39</f>
        <v/>
      </c>
      <c r="U33" t="str">
        <f>IF(SISWA!B39=0,"",SISWA!B39)</f>
        <v/>
      </c>
      <c r="V33" t="str">
        <f>IF(SISWA!C39=0,"",SISWA!C39)</f>
        <v/>
      </c>
      <c r="W33" t="str">
        <f>IF(SISWA!D39=0,"",SISWA!D39)</f>
        <v/>
      </c>
      <c r="X33" t="str">
        <f>IF(SISWA!E39=0,"",SISWA!E39)</f>
        <v/>
      </c>
      <c r="Y33" t="str">
        <f>IF(SISWA!F39=0,"",SISWA!F39)</f>
        <v/>
      </c>
      <c r="Z33" t="str">
        <f>IF(SISWA!J39=0,"",SISWA!J39)</f>
        <v/>
      </c>
      <c r="AA33" t="str">
        <f>IF(SISWA!G39=0,"",SISWA!G39)</f>
        <v/>
      </c>
      <c r="AB33" t="str">
        <f>IF(SISWA!Q39=0,"",SISWA!Q39)</f>
        <v/>
      </c>
      <c r="AC33" t="str">
        <f>IF(SISWA!R39=0,"",SISWA!R39)</f>
        <v/>
      </c>
      <c r="AD33" t="str">
        <f>IF(SISWA!S39=0,"",SISWA!S39)</f>
        <v/>
      </c>
      <c r="AE33" t="str">
        <f>IF(SISWA!T39=0,"",SISWA!T39)</f>
        <v/>
      </c>
      <c r="AF33" t="str">
        <f>IF(SISWA!U39=0,"",SISWA!U39)</f>
        <v/>
      </c>
      <c r="AG33" t="str">
        <f>IF(SISWA!V39=0,"",SISWA!V39)</f>
        <v/>
      </c>
      <c r="AH33" t="str">
        <f>IF(SISWA!W39=0,"",SISWA!W39)</f>
        <v/>
      </c>
      <c r="AI33" t="str">
        <f>IF(SISWA!X39=0,"",SISWA!X39)</f>
        <v/>
      </c>
      <c r="AJ33" t="str">
        <f>IF(SISWA!Y39=0,"",SISWA!Y39)</f>
        <v/>
      </c>
      <c r="AK33" t="str">
        <f>IF(SISWA!Z39=0,"",SISWA!Z39)</f>
        <v/>
      </c>
      <c r="AL33" t="str">
        <f>IF(SISWA!AA39=0,"",SISWA!AA39)</f>
        <v/>
      </c>
      <c r="AM33" t="str">
        <f>IF(SISWA!AB39=0,"",SISWA!AB39)</f>
        <v/>
      </c>
      <c r="AN33" t="str">
        <f>IF(SISWA!AC39=0,"",SISWA!AC39)</f>
        <v/>
      </c>
      <c r="AO33" t="str">
        <f>IF(SISWA!AD39=0,"",SISWA!AD39)</f>
        <v/>
      </c>
      <c r="AP33" s="213" t="str">
        <f>AGM!AH36</f>
        <v/>
      </c>
      <c r="AQ33" t="str">
        <f ca="1">AGM!DK36</f>
        <v/>
      </c>
      <c r="AR33" s="213" t="str">
        <f>PP!AH36</f>
        <v/>
      </c>
      <c r="AS33" t="str">
        <f ca="1">PP!AO36</f>
        <v/>
      </c>
      <c r="AT33" s="213" t="str">
        <f>BIN!AH36</f>
        <v/>
      </c>
      <c r="AU33" t="str">
        <f ca="1">BIN!AO36</f>
        <v/>
      </c>
      <c r="AV33" s="213" t="str">
        <f>MAT!AH36</f>
        <v/>
      </c>
      <c r="AW33" t="str">
        <f ca="1">MAT!AO36</f>
        <v/>
      </c>
      <c r="AX33" s="213" t="str">
        <f>IPAS!AH36</f>
        <v/>
      </c>
      <c r="AY33" t="str">
        <f ca="1">IPAS!AO36</f>
        <v/>
      </c>
      <c r="AZ33" s="213" t="str">
        <f>SMUSIK!AH36</f>
        <v/>
      </c>
      <c r="BA33" t="str">
        <f ca="1">SMUSIK!AO36</f>
        <v/>
      </c>
      <c r="BB33" s="213" t="str">
        <f>STARI!AH36</f>
        <v/>
      </c>
      <c r="BC33" t="str">
        <f ca="1">STARI!AO36</f>
        <v/>
      </c>
      <c r="BD33" s="213" t="str">
        <f>SRUPA!AH36</f>
        <v/>
      </c>
      <c r="BE33" t="str">
        <f ca="1">SRUPA!AO36</f>
        <v/>
      </c>
      <c r="BF33" s="213" t="str">
        <f>PJOK!AH36</f>
        <v/>
      </c>
      <c r="BG33" t="str">
        <f ca="1">PJOK!AO36</f>
        <v/>
      </c>
      <c r="BH33" s="213" t="str">
        <f>BING!AH36</f>
        <v/>
      </c>
      <c r="BI33" t="str">
        <f ca="1">BING!AO36</f>
        <v/>
      </c>
      <c r="BJ33" s="213" t="str">
        <f>KKA!AH36</f>
        <v/>
      </c>
      <c r="BK33" t="str">
        <f ca="1">KKA!AO36</f>
        <v/>
      </c>
      <c r="BL33" t="str">
        <f>Mapel!$C$17</f>
        <v>Bahasa Daerah</v>
      </c>
      <c r="BM33" s="213" t="str">
        <f>BJW!AH36</f>
        <v/>
      </c>
      <c r="BN33" t="str">
        <f ca="1">BJW!AO36</f>
        <v/>
      </c>
      <c r="BO33" t="str">
        <f>Mapel!$C$18</f>
        <v>Bahasa Mandarin</v>
      </c>
      <c r="BP33" s="213" t="str">
        <f>Mulok2!AH36</f>
        <v/>
      </c>
      <c r="BQ33" t="str">
        <f ca="1">Mulok2!AO36</f>
        <v/>
      </c>
      <c r="BR33" t="str">
        <f>Mapel!$C$19</f>
        <v>Mulok 3</v>
      </c>
      <c r="BS33" s="213" t="str">
        <f>Mulok3!AH36</f>
        <v/>
      </c>
      <c r="BT33" t="str">
        <f ca="1">Mulok3!AO36</f>
        <v/>
      </c>
      <c r="BU33" t="str">
        <f>Mapel!$C$20</f>
        <v>Mulok 4</v>
      </c>
      <c r="BV33" s="213" t="str">
        <f>Mulok4!AH36</f>
        <v/>
      </c>
      <c r="BW33" t="str">
        <f ca="1">Mulok4!AO36</f>
        <v/>
      </c>
      <c r="BX33" t="str">
        <f>Mapel!$C$21</f>
        <v>Mulok 5</v>
      </c>
      <c r="BY33" s="213" t="str">
        <f>Mulok5!AH36</f>
        <v/>
      </c>
      <c r="BZ33" t="str">
        <f ca="1">Mulok5!AO36</f>
        <v/>
      </c>
      <c r="CA33" t="e">
        <f ca="1">'Input Nilai'!AH38</f>
        <v>#NAME?</v>
      </c>
      <c r="CB33" t="str">
        <f>IF('ABS&amp;EKSKUL'!D39=0,"",'ABS&amp;EKSKUL'!D39)</f>
        <v>Pramuka</v>
      </c>
      <c r="CC33" t="str">
        <f>IF('ABS&amp;EKSKUL'!E39=0,"",'ABS&amp;EKSKUL'!E39)</f>
        <v/>
      </c>
      <c r="CD33" s="213" t="str">
        <f>Legger!S39</f>
        <v/>
      </c>
      <c r="CE33" t="str">
        <f>IF('ABS&amp;EKSKUL'!F39=0,"",'ABS&amp;EKSKUL'!F39)</f>
        <v/>
      </c>
      <c r="CF33" t="str">
        <f>IF('ABS&amp;EKSKUL'!G39=0,"",'ABS&amp;EKSKUL'!G39)</f>
        <v/>
      </c>
      <c r="CG33" s="213" t="str">
        <f>Legger!T39</f>
        <v/>
      </c>
      <c r="CH33" t="str">
        <f>IF('ABS&amp;EKSKUL'!H39=0,"",'ABS&amp;EKSKUL'!H39)</f>
        <v/>
      </c>
      <c r="CI33" t="str">
        <f>IF('ABS&amp;EKSKUL'!I39=0,"",'ABS&amp;EKSKUL'!I39)</f>
        <v/>
      </c>
      <c r="CJ33" s="213" t="str">
        <f>Legger!U39</f>
        <v/>
      </c>
      <c r="CK33" t="str">
        <f>IF('ABS&amp;EKSKUL'!J39=0,"",'ABS&amp;EKSKUL'!J39)</f>
        <v/>
      </c>
      <c r="CL33" t="str">
        <f>IF('ABS&amp;EKSKUL'!K39=0,"",'ABS&amp;EKSKUL'!K39)</f>
        <v/>
      </c>
      <c r="CM33" s="213" t="str">
        <f>Legger!V39</f>
        <v/>
      </c>
      <c r="CN33" t="str">
        <f>IF('ABS&amp;EKSKUL'!L39=0,"",'ABS&amp;EKSKUL'!L39)</f>
        <v/>
      </c>
      <c r="CO33" t="str">
        <f>IF('ABS&amp;EKSKUL'!M39=0,"",'ABS&amp;EKSKUL'!M39)</f>
        <v/>
      </c>
      <c r="CP33" s="213" t="str">
        <f>Legger!W39</f>
        <v/>
      </c>
      <c r="CQ33" t="str">
        <f>IF('ABS&amp;EKSKUL'!N39=0,"",'ABS&amp;EKSKUL'!N39)</f>
        <v/>
      </c>
      <c r="CR33" t="str">
        <f>IF('ABS&amp;EKSKUL'!O39=0,"",'ABS&amp;EKSKUL'!O39)</f>
        <v/>
      </c>
      <c r="CS33" t="str">
        <f>IF('ABS&amp;EKSKUL'!P39=0,"",'ABS&amp;EKSKUL'!P39)</f>
        <v/>
      </c>
      <c r="CT33" s="213" t="str">
        <f>Legger!Z39</f>
        <v>Tingkatkan Belajarmu, tetap semangat, jangan lupa berdoa dan selalu berbakti kepada orang tua.</v>
      </c>
      <c r="CU33" s="213" t="str">
        <f>IF(Legger!AA39=0,"",Legger!AA39)</f>
        <v/>
      </c>
      <c r="CV33" t="str">
        <f>Legger!AB39</f>
        <v>1 (satu)</v>
      </c>
    </row>
    <row r="34" spans="1:100">
      <c r="A34" s="209" t="str">
        <f t="shared" si="18"/>
        <v>SD Negeri 2 Tulus besar</v>
      </c>
      <c r="B34" s="209" t="str">
        <f t="shared" si="18"/>
        <v>20517698</v>
      </c>
      <c r="C34" s="209" t="str">
        <f t="shared" si="18"/>
        <v>Jl. Mangundarmo No. 85 Tulusbesar Tulusbesar, Tumpang, Malang</v>
      </c>
      <c r="D34" s="209" t="str">
        <f t="shared" si="18"/>
        <v>1 (satu)</v>
      </c>
      <c r="E34" s="209" t="str">
        <f t="shared" si="18"/>
        <v>A</v>
      </c>
      <c r="F34" s="209" t="str">
        <f t="shared" si="18"/>
        <v>1 (Ganjil)</v>
      </c>
      <c r="G34" s="209" t="str">
        <f t="shared" si="18"/>
        <v>Manis Ari Wahyuni,S.Pd</v>
      </c>
      <c r="H34" s="209" t="str">
        <f t="shared" si="18"/>
        <v>197210092025212003</v>
      </c>
      <c r="I34" s="209" t="str">
        <f t="shared" si="18"/>
        <v>Suyati, S.Pd</v>
      </c>
      <c r="J34" s="209" t="str">
        <f t="shared" si="18"/>
        <v>198405052019032012</v>
      </c>
      <c r="K34" s="209" t="str">
        <f t="shared" si="18"/>
        <v>2025-2026</v>
      </c>
      <c r="L34" s="209" t="str">
        <f t="shared" si="18"/>
        <v>Tulusbesar</v>
      </c>
      <c r="M34" s="209" t="str">
        <f t="shared" si="18"/>
        <v>Tumpang</v>
      </c>
      <c r="N34" s="209" t="str">
        <f t="shared" si="18"/>
        <v>Malang</v>
      </c>
      <c r="O34" s="209" t="str">
        <f t="shared" si="18"/>
        <v>Jawa Timur</v>
      </c>
      <c r="P34" s="209">
        <f t="shared" si="18"/>
        <v>0</v>
      </c>
      <c r="Q34" s="209" t="str">
        <f t="shared" ref="Q34:S34" si="33">Q33</f>
        <v>sdn2tulusbesar@gmail.com</v>
      </c>
      <c r="R34" s="209" t="str">
        <f t="shared" si="33"/>
        <v>14</v>
      </c>
      <c r="S34" s="209" t="str">
        <f t="shared" si="33"/>
        <v>20 Desember 2025</v>
      </c>
      <c r="T34" t="str">
        <f>SISWA!A40</f>
        <v/>
      </c>
      <c r="U34" t="str">
        <f>IF(SISWA!B40=0,"",SISWA!B40)</f>
        <v/>
      </c>
      <c r="V34" t="str">
        <f>IF(SISWA!C40=0,"",SISWA!C40)</f>
        <v/>
      </c>
      <c r="W34" t="str">
        <f>IF(SISWA!D40=0,"",SISWA!D40)</f>
        <v/>
      </c>
      <c r="X34" t="str">
        <f>IF(SISWA!E40=0,"",SISWA!E40)</f>
        <v/>
      </c>
      <c r="Y34" t="str">
        <f>IF(SISWA!F40=0,"",SISWA!F40)</f>
        <v/>
      </c>
      <c r="Z34" t="str">
        <f>IF(SISWA!J40=0,"",SISWA!J40)</f>
        <v/>
      </c>
      <c r="AA34" t="str">
        <f>IF(SISWA!G40=0,"",SISWA!G40)</f>
        <v/>
      </c>
      <c r="AB34" t="str">
        <f>IF(SISWA!Q40=0,"",SISWA!Q40)</f>
        <v/>
      </c>
      <c r="AC34" t="str">
        <f>IF(SISWA!R40=0,"",SISWA!R40)</f>
        <v/>
      </c>
      <c r="AD34" t="str">
        <f>IF(SISWA!S40=0,"",SISWA!S40)</f>
        <v/>
      </c>
      <c r="AE34" t="str">
        <f>IF(SISWA!T40=0,"",SISWA!T40)</f>
        <v/>
      </c>
      <c r="AF34" t="str">
        <f>IF(SISWA!U40=0,"",SISWA!U40)</f>
        <v/>
      </c>
      <c r="AG34" t="str">
        <f>IF(SISWA!V40=0,"",SISWA!V40)</f>
        <v/>
      </c>
      <c r="AH34" t="str">
        <f>IF(SISWA!W40=0,"",SISWA!W40)</f>
        <v/>
      </c>
      <c r="AI34" t="str">
        <f>IF(SISWA!X40=0,"",SISWA!X40)</f>
        <v/>
      </c>
      <c r="AJ34" t="str">
        <f>IF(SISWA!Y40=0,"",SISWA!Y40)</f>
        <v/>
      </c>
      <c r="AK34" t="str">
        <f>IF(SISWA!Z40=0,"",SISWA!Z40)</f>
        <v/>
      </c>
      <c r="AL34" t="str">
        <f>IF(SISWA!AA40=0,"",SISWA!AA40)</f>
        <v/>
      </c>
      <c r="AM34" t="str">
        <f>IF(SISWA!AB40=0,"",SISWA!AB40)</f>
        <v/>
      </c>
      <c r="AN34" t="str">
        <f>IF(SISWA!AC40=0,"",SISWA!AC40)</f>
        <v/>
      </c>
      <c r="AO34" t="str">
        <f>IF(SISWA!AD40=0,"",SISWA!AD40)</f>
        <v/>
      </c>
      <c r="AP34" s="213" t="str">
        <f>AGM!AH37</f>
        <v/>
      </c>
      <c r="AQ34" t="str">
        <f ca="1">AGM!DK37</f>
        <v/>
      </c>
      <c r="AR34" s="213" t="str">
        <f>PP!AH37</f>
        <v/>
      </c>
      <c r="AS34" t="str">
        <f ca="1">PP!AO37</f>
        <v/>
      </c>
      <c r="AT34" s="213" t="str">
        <f>BIN!AH37</f>
        <v/>
      </c>
      <c r="AU34" t="str">
        <f ca="1">BIN!AO37</f>
        <v/>
      </c>
      <c r="AV34" s="213" t="str">
        <f>MAT!AH37</f>
        <v/>
      </c>
      <c r="AW34" t="str">
        <f ca="1">MAT!AO37</f>
        <v/>
      </c>
      <c r="AX34" s="213" t="str">
        <f>IPAS!AH37</f>
        <v/>
      </c>
      <c r="AY34" t="str">
        <f ca="1">IPAS!AO37</f>
        <v/>
      </c>
      <c r="AZ34" s="213" t="str">
        <f>SMUSIK!AH37</f>
        <v/>
      </c>
      <c r="BA34" t="str">
        <f ca="1">SMUSIK!AO37</f>
        <v/>
      </c>
      <c r="BB34" s="213" t="str">
        <f>STARI!AH37</f>
        <v/>
      </c>
      <c r="BC34" t="str">
        <f ca="1">STARI!AO37</f>
        <v/>
      </c>
      <c r="BD34" s="213" t="str">
        <f>SRUPA!AH37</f>
        <v/>
      </c>
      <c r="BE34" t="str">
        <f ca="1">SRUPA!AO37</f>
        <v/>
      </c>
      <c r="BF34" s="213" t="str">
        <f>PJOK!AH37</f>
        <v/>
      </c>
      <c r="BG34" t="str">
        <f ca="1">PJOK!AO37</f>
        <v/>
      </c>
      <c r="BH34" s="213" t="str">
        <f>BING!AH37</f>
        <v/>
      </c>
      <c r="BI34" t="str">
        <f ca="1">BING!AO37</f>
        <v/>
      </c>
      <c r="BJ34" s="213" t="str">
        <f>KKA!AH37</f>
        <v/>
      </c>
      <c r="BK34" t="str">
        <f ca="1">KKA!AO37</f>
        <v/>
      </c>
      <c r="BL34" t="str">
        <f>Mapel!$C$17</f>
        <v>Bahasa Daerah</v>
      </c>
      <c r="BM34" s="213" t="str">
        <f>BJW!AH37</f>
        <v/>
      </c>
      <c r="BN34" t="str">
        <f ca="1">BJW!AO37</f>
        <v/>
      </c>
      <c r="BO34" t="str">
        <f>Mapel!$C$18</f>
        <v>Bahasa Mandarin</v>
      </c>
      <c r="BP34" s="213" t="str">
        <f>Mulok2!AH37</f>
        <v/>
      </c>
      <c r="BQ34" t="str">
        <f ca="1">Mulok2!AO37</f>
        <v/>
      </c>
      <c r="BR34" t="str">
        <f>Mapel!$C$19</f>
        <v>Mulok 3</v>
      </c>
      <c r="BS34" s="213" t="str">
        <f>Mulok3!AH37</f>
        <v/>
      </c>
      <c r="BT34" t="str">
        <f ca="1">Mulok3!AO37</f>
        <v/>
      </c>
      <c r="BU34" t="str">
        <f>Mapel!$C$20</f>
        <v>Mulok 4</v>
      </c>
      <c r="BV34" s="213" t="str">
        <f>Mulok4!AH37</f>
        <v/>
      </c>
      <c r="BW34" t="str">
        <f ca="1">Mulok4!AO37</f>
        <v/>
      </c>
      <c r="BX34" t="str">
        <f>Mapel!$C$21</f>
        <v>Mulok 5</v>
      </c>
      <c r="BY34" s="213" t="str">
        <f>Mulok5!AH37</f>
        <v/>
      </c>
      <c r="BZ34" t="str">
        <f ca="1">Mulok5!AO37</f>
        <v/>
      </c>
      <c r="CA34" t="e">
        <f ca="1">'Input Nilai'!AH39</f>
        <v>#NAME?</v>
      </c>
      <c r="CB34" t="str">
        <f>IF('ABS&amp;EKSKUL'!D40=0,"",'ABS&amp;EKSKUL'!D40)</f>
        <v>Pramuka</v>
      </c>
      <c r="CC34" t="str">
        <f>IF('ABS&amp;EKSKUL'!E40=0,"",'ABS&amp;EKSKUL'!E40)</f>
        <v/>
      </c>
      <c r="CD34" s="213" t="str">
        <f>Legger!S40</f>
        <v/>
      </c>
      <c r="CE34" t="str">
        <f>IF('ABS&amp;EKSKUL'!F40=0,"",'ABS&amp;EKSKUL'!F40)</f>
        <v/>
      </c>
      <c r="CF34" t="str">
        <f>IF('ABS&amp;EKSKUL'!G40=0,"",'ABS&amp;EKSKUL'!G40)</f>
        <v/>
      </c>
      <c r="CG34" s="213" t="str">
        <f>Legger!T40</f>
        <v/>
      </c>
      <c r="CH34" t="str">
        <f>IF('ABS&amp;EKSKUL'!H40=0,"",'ABS&amp;EKSKUL'!H40)</f>
        <v/>
      </c>
      <c r="CI34" t="str">
        <f>IF('ABS&amp;EKSKUL'!I40=0,"",'ABS&amp;EKSKUL'!I40)</f>
        <v/>
      </c>
      <c r="CJ34" s="213" t="str">
        <f>Legger!U40</f>
        <v/>
      </c>
      <c r="CK34" t="str">
        <f>IF('ABS&amp;EKSKUL'!J40=0,"",'ABS&amp;EKSKUL'!J40)</f>
        <v/>
      </c>
      <c r="CL34" t="str">
        <f>IF('ABS&amp;EKSKUL'!K40=0,"",'ABS&amp;EKSKUL'!K40)</f>
        <v/>
      </c>
      <c r="CM34" s="213" t="str">
        <f>Legger!V40</f>
        <v/>
      </c>
      <c r="CN34" t="str">
        <f>IF('ABS&amp;EKSKUL'!L40=0,"",'ABS&amp;EKSKUL'!L40)</f>
        <v/>
      </c>
      <c r="CO34" t="str">
        <f>IF('ABS&amp;EKSKUL'!M40=0,"",'ABS&amp;EKSKUL'!M40)</f>
        <v/>
      </c>
      <c r="CP34" s="213" t="str">
        <f>Legger!W40</f>
        <v/>
      </c>
      <c r="CQ34" t="str">
        <f>IF('ABS&amp;EKSKUL'!N40=0,"",'ABS&amp;EKSKUL'!N40)</f>
        <v/>
      </c>
      <c r="CR34" t="str">
        <f>IF('ABS&amp;EKSKUL'!O40=0,"",'ABS&amp;EKSKUL'!O40)</f>
        <v/>
      </c>
      <c r="CS34" t="str">
        <f>IF('ABS&amp;EKSKUL'!P40=0,"",'ABS&amp;EKSKUL'!P40)</f>
        <v/>
      </c>
      <c r="CT34" s="213" t="str">
        <f>Legger!Z40</f>
        <v>Tingkatkan Belajarmu, tetap semangat, jangan lupa berdoa dan selalu berbakti kepada orang tua.</v>
      </c>
      <c r="CU34" s="213" t="str">
        <f>IF(Legger!AA40=0,"",Legger!AA40)</f>
        <v/>
      </c>
      <c r="CV34" t="str">
        <f>Legger!AB40</f>
        <v>1 (satu)</v>
      </c>
    </row>
    <row r="35" spans="1:100">
      <c r="A35" s="209" t="str">
        <f t="shared" si="18"/>
        <v>SD Negeri 2 Tulus besar</v>
      </c>
      <c r="B35" s="209" t="str">
        <f t="shared" si="18"/>
        <v>20517698</v>
      </c>
      <c r="C35" s="209" t="str">
        <f t="shared" si="18"/>
        <v>Jl. Mangundarmo No. 85 Tulusbesar Tulusbesar, Tumpang, Malang</v>
      </c>
      <c r="D35" s="209" t="str">
        <f t="shared" si="18"/>
        <v>1 (satu)</v>
      </c>
      <c r="E35" s="209" t="str">
        <f t="shared" si="18"/>
        <v>A</v>
      </c>
      <c r="F35" s="209" t="str">
        <f t="shared" si="18"/>
        <v>1 (Ganjil)</v>
      </c>
      <c r="G35" s="209" t="str">
        <f t="shared" si="18"/>
        <v>Manis Ari Wahyuni,S.Pd</v>
      </c>
      <c r="H35" s="209" t="str">
        <f t="shared" si="18"/>
        <v>197210092025212003</v>
      </c>
      <c r="I35" s="209" t="str">
        <f t="shared" si="18"/>
        <v>Suyati, S.Pd</v>
      </c>
      <c r="J35" s="209" t="str">
        <f t="shared" si="18"/>
        <v>198405052019032012</v>
      </c>
      <c r="K35" s="209" t="str">
        <f t="shared" si="18"/>
        <v>2025-2026</v>
      </c>
      <c r="L35" s="209" t="str">
        <f t="shared" si="18"/>
        <v>Tulusbesar</v>
      </c>
      <c r="M35" s="209" t="str">
        <f t="shared" si="18"/>
        <v>Tumpang</v>
      </c>
      <c r="N35" s="209" t="str">
        <f t="shared" si="18"/>
        <v>Malang</v>
      </c>
      <c r="O35" s="209" t="str">
        <f t="shared" si="18"/>
        <v>Jawa Timur</v>
      </c>
      <c r="P35" s="209">
        <f t="shared" ref="P35:S35" si="34">P34</f>
        <v>0</v>
      </c>
      <c r="Q35" s="209" t="str">
        <f t="shared" si="34"/>
        <v>sdn2tulusbesar@gmail.com</v>
      </c>
      <c r="R35" s="209" t="str">
        <f t="shared" si="34"/>
        <v>14</v>
      </c>
      <c r="S35" s="209" t="str">
        <f t="shared" si="34"/>
        <v>20 Desember 2025</v>
      </c>
      <c r="T35" t="str">
        <f>SISWA!A41</f>
        <v/>
      </c>
      <c r="U35" t="str">
        <f>IF(SISWA!B41=0,"",SISWA!B41)</f>
        <v/>
      </c>
      <c r="V35" t="str">
        <f>IF(SISWA!C41=0,"",SISWA!C41)</f>
        <v/>
      </c>
      <c r="W35" t="str">
        <f>IF(SISWA!D41=0,"",SISWA!D41)</f>
        <v/>
      </c>
      <c r="X35" t="str">
        <f>IF(SISWA!E41=0,"",SISWA!E41)</f>
        <v/>
      </c>
      <c r="Y35" t="str">
        <f>IF(SISWA!F41=0,"",SISWA!F41)</f>
        <v/>
      </c>
      <c r="Z35" t="str">
        <f>IF(SISWA!J41=0,"",SISWA!J41)</f>
        <v/>
      </c>
      <c r="AA35" t="str">
        <f>IF(SISWA!G41=0,"",SISWA!G41)</f>
        <v/>
      </c>
      <c r="AB35" t="str">
        <f>IF(SISWA!Q41=0,"",SISWA!Q41)</f>
        <v/>
      </c>
      <c r="AC35" t="str">
        <f>IF(SISWA!R41=0,"",SISWA!R41)</f>
        <v/>
      </c>
      <c r="AD35" t="str">
        <f>IF(SISWA!S41=0,"",SISWA!S41)</f>
        <v/>
      </c>
      <c r="AE35" t="str">
        <f>IF(SISWA!T41=0,"",SISWA!T41)</f>
        <v/>
      </c>
      <c r="AF35" t="str">
        <f>IF(SISWA!U41=0,"",SISWA!U41)</f>
        <v/>
      </c>
      <c r="AG35" t="str">
        <f>IF(SISWA!V41=0,"",SISWA!V41)</f>
        <v/>
      </c>
      <c r="AH35" t="str">
        <f>IF(SISWA!W41=0,"",SISWA!W41)</f>
        <v/>
      </c>
      <c r="AI35" t="str">
        <f>IF(SISWA!X41=0,"",SISWA!X41)</f>
        <v/>
      </c>
      <c r="AJ35" t="str">
        <f>IF(SISWA!Y41=0,"",SISWA!Y41)</f>
        <v/>
      </c>
      <c r="AK35" t="str">
        <f>IF(SISWA!Z41=0,"",SISWA!Z41)</f>
        <v/>
      </c>
      <c r="AL35" t="str">
        <f>IF(SISWA!AA41=0,"",SISWA!AA41)</f>
        <v/>
      </c>
      <c r="AM35" t="str">
        <f>IF(SISWA!AB41=0,"",SISWA!AB41)</f>
        <v/>
      </c>
      <c r="AN35" t="str">
        <f>IF(SISWA!AC41=0,"",SISWA!AC41)</f>
        <v/>
      </c>
      <c r="AO35" t="str">
        <f>IF(SISWA!AD41=0,"",SISWA!AD41)</f>
        <v/>
      </c>
      <c r="AP35" s="213" t="str">
        <f>AGM!AH38</f>
        <v/>
      </c>
      <c r="AQ35" t="str">
        <f ca="1">AGM!DK38</f>
        <v/>
      </c>
      <c r="AR35" s="213" t="str">
        <f>PP!AH38</f>
        <v/>
      </c>
      <c r="AS35" t="str">
        <f ca="1">PP!AO38</f>
        <v/>
      </c>
      <c r="AT35" s="213" t="str">
        <f>BIN!AH38</f>
        <v/>
      </c>
      <c r="AU35" t="str">
        <f ca="1">BIN!AO38</f>
        <v/>
      </c>
      <c r="AV35" s="213" t="str">
        <f>MAT!AH38</f>
        <v/>
      </c>
      <c r="AW35" t="str">
        <f ca="1">MAT!AO38</f>
        <v/>
      </c>
      <c r="AX35" s="213" t="str">
        <f>IPAS!AH38</f>
        <v/>
      </c>
      <c r="AY35" t="str">
        <f ca="1">IPAS!AO38</f>
        <v/>
      </c>
      <c r="AZ35" s="213" t="str">
        <f>SMUSIK!AH38</f>
        <v/>
      </c>
      <c r="BA35" t="str">
        <f ca="1">SMUSIK!AO38</f>
        <v/>
      </c>
      <c r="BB35" s="213" t="str">
        <f>STARI!AH38</f>
        <v/>
      </c>
      <c r="BC35" t="str">
        <f ca="1">STARI!AO38</f>
        <v/>
      </c>
      <c r="BD35" s="213" t="str">
        <f>SRUPA!AH38</f>
        <v/>
      </c>
      <c r="BE35" t="str">
        <f ca="1">SRUPA!AO38</f>
        <v/>
      </c>
      <c r="BF35" s="213" t="str">
        <f>PJOK!AH38</f>
        <v/>
      </c>
      <c r="BG35" t="str">
        <f ca="1">PJOK!AO38</f>
        <v/>
      </c>
      <c r="BH35" s="213" t="str">
        <f>BING!AH38</f>
        <v/>
      </c>
      <c r="BI35" t="str">
        <f ca="1">BING!AO38</f>
        <v/>
      </c>
      <c r="BJ35" s="213" t="str">
        <f>KKA!AH38</f>
        <v/>
      </c>
      <c r="BK35" t="str">
        <f ca="1">KKA!AO38</f>
        <v/>
      </c>
      <c r="BL35" t="str">
        <f>Mapel!$C$17</f>
        <v>Bahasa Daerah</v>
      </c>
      <c r="BM35" s="213" t="str">
        <f>BJW!AH38</f>
        <v/>
      </c>
      <c r="BN35" t="str">
        <f ca="1">BJW!AO38</f>
        <v/>
      </c>
      <c r="BO35" t="str">
        <f>Mapel!$C$18</f>
        <v>Bahasa Mandarin</v>
      </c>
      <c r="BP35" s="213" t="str">
        <f>Mulok2!AH38</f>
        <v/>
      </c>
      <c r="BQ35" t="str">
        <f ca="1">Mulok2!AO38</f>
        <v/>
      </c>
      <c r="BR35" t="str">
        <f>Mapel!$C$19</f>
        <v>Mulok 3</v>
      </c>
      <c r="BS35" s="213" t="str">
        <f>Mulok3!AH38</f>
        <v/>
      </c>
      <c r="BT35" t="str">
        <f ca="1">Mulok3!AO38</f>
        <v/>
      </c>
      <c r="BU35" t="str">
        <f>Mapel!$C$20</f>
        <v>Mulok 4</v>
      </c>
      <c r="BV35" s="213" t="str">
        <f>Mulok4!AH38</f>
        <v/>
      </c>
      <c r="BW35" t="str">
        <f ca="1">Mulok4!AO38</f>
        <v/>
      </c>
      <c r="BX35" t="str">
        <f>Mapel!$C$21</f>
        <v>Mulok 5</v>
      </c>
      <c r="BY35" s="213" t="str">
        <f>Mulok5!AH38</f>
        <v/>
      </c>
      <c r="BZ35" t="str">
        <f ca="1">Mulok5!AO38</f>
        <v/>
      </c>
      <c r="CA35" t="e">
        <f ca="1">'Input Nilai'!AH40</f>
        <v>#NAME?</v>
      </c>
      <c r="CB35" t="str">
        <f>IF('ABS&amp;EKSKUL'!D41=0,"",'ABS&amp;EKSKUL'!D41)</f>
        <v>Pramuka</v>
      </c>
      <c r="CC35" t="str">
        <f>IF('ABS&amp;EKSKUL'!E41=0,"",'ABS&amp;EKSKUL'!E41)</f>
        <v/>
      </c>
      <c r="CD35" s="213" t="str">
        <f>Legger!S41</f>
        <v/>
      </c>
      <c r="CE35" t="str">
        <f>IF('ABS&amp;EKSKUL'!F41=0,"",'ABS&amp;EKSKUL'!F41)</f>
        <v/>
      </c>
      <c r="CF35" t="str">
        <f>IF('ABS&amp;EKSKUL'!G41=0,"",'ABS&amp;EKSKUL'!G41)</f>
        <v/>
      </c>
      <c r="CG35" s="213" t="str">
        <f>Legger!T41</f>
        <v/>
      </c>
      <c r="CH35" t="str">
        <f>IF('ABS&amp;EKSKUL'!H41=0,"",'ABS&amp;EKSKUL'!H41)</f>
        <v/>
      </c>
      <c r="CI35" t="str">
        <f>IF('ABS&amp;EKSKUL'!I41=0,"",'ABS&amp;EKSKUL'!I41)</f>
        <v/>
      </c>
      <c r="CJ35" s="213" t="str">
        <f>Legger!U41</f>
        <v/>
      </c>
      <c r="CK35" t="str">
        <f>IF('ABS&amp;EKSKUL'!J41=0,"",'ABS&amp;EKSKUL'!J41)</f>
        <v/>
      </c>
      <c r="CL35" t="str">
        <f>IF('ABS&amp;EKSKUL'!K41=0,"",'ABS&amp;EKSKUL'!K41)</f>
        <v/>
      </c>
      <c r="CM35" s="213" t="str">
        <f>Legger!V41</f>
        <v/>
      </c>
      <c r="CN35" t="str">
        <f>IF('ABS&amp;EKSKUL'!L41=0,"",'ABS&amp;EKSKUL'!L41)</f>
        <v/>
      </c>
      <c r="CO35" t="str">
        <f>IF('ABS&amp;EKSKUL'!M41=0,"",'ABS&amp;EKSKUL'!M41)</f>
        <v/>
      </c>
      <c r="CP35" s="213" t="str">
        <f>Legger!W41</f>
        <v/>
      </c>
      <c r="CQ35" t="str">
        <f>IF('ABS&amp;EKSKUL'!N41=0,"",'ABS&amp;EKSKUL'!N41)</f>
        <v/>
      </c>
      <c r="CR35" t="str">
        <f>IF('ABS&amp;EKSKUL'!O41=0,"",'ABS&amp;EKSKUL'!O41)</f>
        <v/>
      </c>
      <c r="CS35" t="str">
        <f>IF('ABS&amp;EKSKUL'!P41=0,"",'ABS&amp;EKSKUL'!P41)</f>
        <v/>
      </c>
      <c r="CT35" s="213" t="str">
        <f>Legger!Z41</f>
        <v>Tingkatkan Belajarmu, tetap semangat, jangan lupa berdoa dan selalu berbakti kepada orang tua.</v>
      </c>
      <c r="CU35" s="213" t="str">
        <f>IF(Legger!AA41=0,"",Legger!AA41)</f>
        <v/>
      </c>
      <c r="CV35" t="str">
        <f>Legger!AB41</f>
        <v>1 (satu)</v>
      </c>
    </row>
    <row r="36" spans="1:100">
      <c r="A36" s="209" t="str">
        <f t="shared" ref="A36:P51" si="35">A35</f>
        <v>SD Negeri 2 Tulus besar</v>
      </c>
      <c r="B36" s="209" t="str">
        <f t="shared" si="35"/>
        <v>20517698</v>
      </c>
      <c r="C36" s="209" t="str">
        <f t="shared" si="35"/>
        <v>Jl. Mangundarmo No. 85 Tulusbesar Tulusbesar, Tumpang, Malang</v>
      </c>
      <c r="D36" s="209" t="str">
        <f t="shared" si="35"/>
        <v>1 (satu)</v>
      </c>
      <c r="E36" s="209" t="str">
        <f t="shared" si="35"/>
        <v>A</v>
      </c>
      <c r="F36" s="209" t="str">
        <f t="shared" si="35"/>
        <v>1 (Ganjil)</v>
      </c>
      <c r="G36" s="209" t="str">
        <f t="shared" si="35"/>
        <v>Manis Ari Wahyuni,S.Pd</v>
      </c>
      <c r="H36" s="209" t="str">
        <f t="shared" si="35"/>
        <v>197210092025212003</v>
      </c>
      <c r="I36" s="209" t="str">
        <f t="shared" si="35"/>
        <v>Suyati, S.Pd</v>
      </c>
      <c r="J36" s="209" t="str">
        <f t="shared" si="35"/>
        <v>198405052019032012</v>
      </c>
      <c r="K36" s="209" t="str">
        <f t="shared" si="35"/>
        <v>2025-2026</v>
      </c>
      <c r="L36" s="209" t="str">
        <f t="shared" si="35"/>
        <v>Tulusbesar</v>
      </c>
      <c r="M36" s="209" t="str">
        <f t="shared" si="35"/>
        <v>Tumpang</v>
      </c>
      <c r="N36" s="209" t="str">
        <f t="shared" si="35"/>
        <v>Malang</v>
      </c>
      <c r="O36" s="209" t="str">
        <f t="shared" si="35"/>
        <v>Jawa Timur</v>
      </c>
      <c r="P36" s="209">
        <f t="shared" si="35"/>
        <v>0</v>
      </c>
      <c r="Q36" s="209" t="str">
        <f t="shared" ref="Q36:S36" si="36">Q35</f>
        <v>sdn2tulusbesar@gmail.com</v>
      </c>
      <c r="R36" s="209" t="str">
        <f t="shared" si="36"/>
        <v>14</v>
      </c>
      <c r="S36" s="209" t="str">
        <f t="shared" si="36"/>
        <v>20 Desember 2025</v>
      </c>
      <c r="T36" t="str">
        <f>SISWA!A42</f>
        <v/>
      </c>
      <c r="U36" t="str">
        <f>IF(SISWA!B42=0,"",SISWA!B42)</f>
        <v/>
      </c>
      <c r="V36" t="str">
        <f>IF(SISWA!C42=0,"",SISWA!C42)</f>
        <v/>
      </c>
      <c r="W36" t="str">
        <f>IF(SISWA!D42=0,"",SISWA!D42)</f>
        <v/>
      </c>
      <c r="X36" t="str">
        <f>IF(SISWA!E42=0,"",SISWA!E42)</f>
        <v/>
      </c>
      <c r="Y36" t="str">
        <f>IF(SISWA!F42=0,"",SISWA!F42)</f>
        <v/>
      </c>
      <c r="Z36" t="str">
        <f>IF(SISWA!J42=0,"",SISWA!J42)</f>
        <v/>
      </c>
      <c r="AA36" t="str">
        <f>IF(SISWA!G42=0,"",SISWA!G42)</f>
        <v/>
      </c>
      <c r="AB36" t="str">
        <f>IF(SISWA!Q42=0,"",SISWA!Q42)</f>
        <v/>
      </c>
      <c r="AC36" t="str">
        <f>IF(SISWA!R42=0,"",SISWA!R42)</f>
        <v/>
      </c>
      <c r="AD36" t="str">
        <f>IF(SISWA!S42=0,"",SISWA!S42)</f>
        <v/>
      </c>
      <c r="AE36" t="str">
        <f>IF(SISWA!T42=0,"",SISWA!T42)</f>
        <v/>
      </c>
      <c r="AF36" t="str">
        <f>IF(SISWA!U42=0,"",SISWA!U42)</f>
        <v/>
      </c>
      <c r="AG36" t="str">
        <f>IF(SISWA!V42=0,"",SISWA!V42)</f>
        <v/>
      </c>
      <c r="AH36" t="str">
        <f>IF(SISWA!W42=0,"",SISWA!W42)</f>
        <v/>
      </c>
      <c r="AI36" t="str">
        <f>IF(SISWA!X42=0,"",SISWA!X42)</f>
        <v/>
      </c>
      <c r="AJ36" t="str">
        <f>IF(SISWA!Y42=0,"",SISWA!Y42)</f>
        <v/>
      </c>
      <c r="AK36" t="str">
        <f>IF(SISWA!Z42=0,"",SISWA!Z42)</f>
        <v/>
      </c>
      <c r="AL36" t="str">
        <f>IF(SISWA!AA42=0,"",SISWA!AA42)</f>
        <v/>
      </c>
      <c r="AM36" t="str">
        <f>IF(SISWA!AB42=0,"",SISWA!AB42)</f>
        <v/>
      </c>
      <c r="AN36" t="str">
        <f>IF(SISWA!AC42=0,"",SISWA!AC42)</f>
        <v/>
      </c>
      <c r="AO36" t="str">
        <f>IF(SISWA!AD42=0,"",SISWA!AD42)</f>
        <v/>
      </c>
      <c r="AP36" s="213" t="str">
        <f>AGM!AH39</f>
        <v/>
      </c>
      <c r="AQ36" t="str">
        <f ca="1">AGM!DK39</f>
        <v/>
      </c>
      <c r="AR36" s="213" t="str">
        <f>PP!AH39</f>
        <v/>
      </c>
      <c r="AS36" t="str">
        <f ca="1">PP!AO39</f>
        <v/>
      </c>
      <c r="AT36" s="213" t="str">
        <f>BIN!AH39</f>
        <v/>
      </c>
      <c r="AU36" t="str">
        <f ca="1">BIN!AO39</f>
        <v/>
      </c>
      <c r="AV36" s="213" t="str">
        <f>MAT!AH39</f>
        <v/>
      </c>
      <c r="AW36" t="str">
        <f ca="1">MAT!AO39</f>
        <v/>
      </c>
      <c r="AX36" s="213" t="str">
        <f>IPAS!AH39</f>
        <v/>
      </c>
      <c r="AY36" t="str">
        <f ca="1">IPAS!AO39</f>
        <v/>
      </c>
      <c r="AZ36" s="213" t="str">
        <f>SMUSIK!AH39</f>
        <v/>
      </c>
      <c r="BA36" t="str">
        <f ca="1">SMUSIK!AO39</f>
        <v/>
      </c>
      <c r="BB36" s="213" t="str">
        <f>STARI!AH39</f>
        <v/>
      </c>
      <c r="BC36" t="str">
        <f ca="1">STARI!AO39</f>
        <v/>
      </c>
      <c r="BD36" s="213" t="str">
        <f>SRUPA!AH39</f>
        <v/>
      </c>
      <c r="BE36" t="str">
        <f ca="1">SRUPA!AO39</f>
        <v/>
      </c>
      <c r="BF36" s="213" t="str">
        <f>PJOK!AH39</f>
        <v/>
      </c>
      <c r="BG36" t="str">
        <f ca="1">PJOK!AO39</f>
        <v/>
      </c>
      <c r="BH36" s="213" t="str">
        <f>BING!AH39</f>
        <v/>
      </c>
      <c r="BI36" t="str">
        <f ca="1">BING!AO39</f>
        <v/>
      </c>
      <c r="BJ36" s="213" t="str">
        <f>KKA!AH39</f>
        <v/>
      </c>
      <c r="BK36" t="str">
        <f ca="1">KKA!AO39</f>
        <v/>
      </c>
      <c r="BL36" t="str">
        <f>Mapel!$C$17</f>
        <v>Bahasa Daerah</v>
      </c>
      <c r="BM36" s="213" t="str">
        <f>BJW!AH39</f>
        <v/>
      </c>
      <c r="BN36" t="str">
        <f ca="1">BJW!AO39</f>
        <v/>
      </c>
      <c r="BO36" t="str">
        <f>Mapel!$C$18</f>
        <v>Bahasa Mandarin</v>
      </c>
      <c r="BP36" s="213" t="str">
        <f>Mulok2!AH39</f>
        <v/>
      </c>
      <c r="BQ36" t="str">
        <f ca="1">Mulok2!AO39</f>
        <v/>
      </c>
      <c r="BR36" t="str">
        <f>Mapel!$C$19</f>
        <v>Mulok 3</v>
      </c>
      <c r="BS36" s="213" t="str">
        <f>Mulok3!AH39</f>
        <v/>
      </c>
      <c r="BT36" t="str">
        <f ca="1">Mulok3!AO39</f>
        <v/>
      </c>
      <c r="BU36" t="str">
        <f>Mapel!$C$20</f>
        <v>Mulok 4</v>
      </c>
      <c r="BV36" s="213" t="str">
        <f>Mulok4!AH39</f>
        <v/>
      </c>
      <c r="BW36" t="str">
        <f ca="1">Mulok4!AO39</f>
        <v/>
      </c>
      <c r="BX36" t="str">
        <f>Mapel!$C$21</f>
        <v>Mulok 5</v>
      </c>
      <c r="BY36" s="213" t="str">
        <f>Mulok5!AH39</f>
        <v/>
      </c>
      <c r="BZ36" t="str">
        <f ca="1">Mulok5!AO39</f>
        <v/>
      </c>
      <c r="CA36" t="e">
        <f ca="1">'Input Nilai'!AH41</f>
        <v>#NAME?</v>
      </c>
      <c r="CB36" t="str">
        <f>IF('ABS&amp;EKSKUL'!D42=0,"",'ABS&amp;EKSKUL'!D42)</f>
        <v>Pramuka</v>
      </c>
      <c r="CC36" t="str">
        <f>IF('ABS&amp;EKSKUL'!E42=0,"",'ABS&amp;EKSKUL'!E42)</f>
        <v/>
      </c>
      <c r="CD36" s="213" t="str">
        <f>Legger!S42</f>
        <v/>
      </c>
      <c r="CE36" t="str">
        <f>IF('ABS&amp;EKSKUL'!F42=0,"",'ABS&amp;EKSKUL'!F42)</f>
        <v/>
      </c>
      <c r="CF36" t="str">
        <f>IF('ABS&amp;EKSKUL'!G42=0,"",'ABS&amp;EKSKUL'!G42)</f>
        <v/>
      </c>
      <c r="CG36" s="213" t="str">
        <f>Legger!T42</f>
        <v/>
      </c>
      <c r="CH36" t="str">
        <f>IF('ABS&amp;EKSKUL'!H42=0,"",'ABS&amp;EKSKUL'!H42)</f>
        <v/>
      </c>
      <c r="CI36" t="str">
        <f>IF('ABS&amp;EKSKUL'!I42=0,"",'ABS&amp;EKSKUL'!I42)</f>
        <v/>
      </c>
      <c r="CJ36" s="213" t="str">
        <f>Legger!U42</f>
        <v/>
      </c>
      <c r="CK36" t="str">
        <f>IF('ABS&amp;EKSKUL'!J42=0,"",'ABS&amp;EKSKUL'!J42)</f>
        <v/>
      </c>
      <c r="CL36" t="str">
        <f>IF('ABS&amp;EKSKUL'!K42=0,"",'ABS&amp;EKSKUL'!K42)</f>
        <v/>
      </c>
      <c r="CM36" s="213" t="str">
        <f>Legger!V42</f>
        <v/>
      </c>
      <c r="CN36" t="str">
        <f>IF('ABS&amp;EKSKUL'!L42=0,"",'ABS&amp;EKSKUL'!L42)</f>
        <v/>
      </c>
      <c r="CO36" t="str">
        <f>IF('ABS&amp;EKSKUL'!M42=0,"",'ABS&amp;EKSKUL'!M42)</f>
        <v/>
      </c>
      <c r="CP36" s="213" t="str">
        <f>Legger!W42</f>
        <v/>
      </c>
      <c r="CQ36" t="str">
        <f>IF('ABS&amp;EKSKUL'!N42=0,"",'ABS&amp;EKSKUL'!N42)</f>
        <v/>
      </c>
      <c r="CR36" t="str">
        <f>IF('ABS&amp;EKSKUL'!O42=0,"",'ABS&amp;EKSKUL'!O42)</f>
        <v/>
      </c>
      <c r="CS36" t="str">
        <f>IF('ABS&amp;EKSKUL'!P42=0,"",'ABS&amp;EKSKUL'!P42)</f>
        <v/>
      </c>
      <c r="CT36" s="213" t="str">
        <f>Legger!Z42</f>
        <v>Tingkatkan Belajarmu, tetap semangat, jangan lupa berdoa dan selalu berbakti kepada orang tua.</v>
      </c>
      <c r="CU36" s="213" t="str">
        <f>IF(Legger!AA42=0,"",Legger!AA42)</f>
        <v/>
      </c>
      <c r="CV36" t="str">
        <f>Legger!AB42</f>
        <v>1 (satu)</v>
      </c>
    </row>
    <row r="37" spans="1:100">
      <c r="A37" s="209" t="str">
        <f t="shared" si="35"/>
        <v>SD Negeri 2 Tulus besar</v>
      </c>
      <c r="B37" s="209" t="str">
        <f t="shared" si="35"/>
        <v>20517698</v>
      </c>
      <c r="C37" s="209" t="str">
        <f t="shared" si="35"/>
        <v>Jl. Mangundarmo No. 85 Tulusbesar Tulusbesar, Tumpang, Malang</v>
      </c>
      <c r="D37" s="209" t="str">
        <f t="shared" si="35"/>
        <v>1 (satu)</v>
      </c>
      <c r="E37" s="209" t="str">
        <f t="shared" si="35"/>
        <v>A</v>
      </c>
      <c r="F37" s="209" t="str">
        <f t="shared" si="35"/>
        <v>1 (Ganjil)</v>
      </c>
      <c r="G37" s="209" t="str">
        <f t="shared" si="35"/>
        <v>Manis Ari Wahyuni,S.Pd</v>
      </c>
      <c r="H37" s="209" t="str">
        <f t="shared" si="35"/>
        <v>197210092025212003</v>
      </c>
      <c r="I37" s="209" t="str">
        <f t="shared" si="35"/>
        <v>Suyati, S.Pd</v>
      </c>
      <c r="J37" s="209" t="str">
        <f t="shared" si="35"/>
        <v>198405052019032012</v>
      </c>
      <c r="K37" s="209" t="str">
        <f t="shared" si="35"/>
        <v>2025-2026</v>
      </c>
      <c r="L37" s="209" t="str">
        <f t="shared" si="35"/>
        <v>Tulusbesar</v>
      </c>
      <c r="M37" s="209" t="str">
        <f t="shared" si="35"/>
        <v>Tumpang</v>
      </c>
      <c r="N37" s="209" t="str">
        <f t="shared" si="35"/>
        <v>Malang</v>
      </c>
      <c r="O37" s="209" t="str">
        <f t="shared" si="35"/>
        <v>Jawa Timur</v>
      </c>
      <c r="P37" s="209">
        <f t="shared" si="35"/>
        <v>0</v>
      </c>
      <c r="Q37" s="209" t="str">
        <f t="shared" ref="Q37:S37" si="37">Q36</f>
        <v>sdn2tulusbesar@gmail.com</v>
      </c>
      <c r="R37" s="209" t="str">
        <f t="shared" si="37"/>
        <v>14</v>
      </c>
      <c r="S37" s="209" t="str">
        <f t="shared" si="37"/>
        <v>20 Desember 2025</v>
      </c>
      <c r="T37" t="str">
        <f>SISWA!A43</f>
        <v/>
      </c>
      <c r="U37" t="str">
        <f>IF(SISWA!B43=0,"",SISWA!B43)</f>
        <v/>
      </c>
      <c r="V37" t="str">
        <f>IF(SISWA!C43=0,"",SISWA!C43)</f>
        <v/>
      </c>
      <c r="W37" t="str">
        <f>IF(SISWA!D43=0,"",SISWA!D43)</f>
        <v/>
      </c>
      <c r="X37" t="str">
        <f>IF(SISWA!E43=0,"",SISWA!E43)</f>
        <v/>
      </c>
      <c r="Y37" t="str">
        <f>IF(SISWA!F43=0,"",SISWA!F43)</f>
        <v/>
      </c>
      <c r="Z37" t="str">
        <f>IF(SISWA!J43=0,"",SISWA!J43)</f>
        <v/>
      </c>
      <c r="AA37" t="str">
        <f>IF(SISWA!G43=0,"",SISWA!G43)</f>
        <v/>
      </c>
      <c r="AB37" t="str">
        <f>IF(SISWA!Q43=0,"",SISWA!Q43)</f>
        <v/>
      </c>
      <c r="AC37" t="str">
        <f>IF(SISWA!R43=0,"",SISWA!R43)</f>
        <v/>
      </c>
      <c r="AD37" t="str">
        <f>IF(SISWA!S43=0,"",SISWA!S43)</f>
        <v/>
      </c>
      <c r="AE37" t="str">
        <f>IF(SISWA!T43=0,"",SISWA!T43)</f>
        <v/>
      </c>
      <c r="AF37" t="str">
        <f>IF(SISWA!U43=0,"",SISWA!U43)</f>
        <v/>
      </c>
      <c r="AG37" t="str">
        <f>IF(SISWA!V43=0,"",SISWA!V43)</f>
        <v/>
      </c>
      <c r="AH37" t="str">
        <f>IF(SISWA!W43=0,"",SISWA!W43)</f>
        <v/>
      </c>
      <c r="AI37" t="str">
        <f>IF(SISWA!X43=0,"",SISWA!X43)</f>
        <v/>
      </c>
      <c r="AJ37" t="str">
        <f>IF(SISWA!Y43=0,"",SISWA!Y43)</f>
        <v/>
      </c>
      <c r="AK37" t="str">
        <f>IF(SISWA!Z43=0,"",SISWA!Z43)</f>
        <v/>
      </c>
      <c r="AL37" t="str">
        <f>IF(SISWA!AA43=0,"",SISWA!AA43)</f>
        <v/>
      </c>
      <c r="AM37" t="str">
        <f>IF(SISWA!AB43=0,"",SISWA!AB43)</f>
        <v/>
      </c>
      <c r="AN37" t="str">
        <f>IF(SISWA!AC43=0,"",SISWA!AC43)</f>
        <v/>
      </c>
      <c r="AO37" t="str">
        <f>IF(SISWA!AD43=0,"",SISWA!AD43)</f>
        <v/>
      </c>
      <c r="AP37" s="213" t="str">
        <f>AGM!AH40</f>
        <v/>
      </c>
      <c r="AQ37" t="str">
        <f ca="1">AGM!DK40</f>
        <v/>
      </c>
      <c r="AR37" s="213" t="str">
        <f>PP!AH40</f>
        <v/>
      </c>
      <c r="AS37" t="str">
        <f ca="1">PP!AO40</f>
        <v/>
      </c>
      <c r="AT37" s="213" t="str">
        <f>BIN!AH40</f>
        <v/>
      </c>
      <c r="AU37" t="str">
        <f ca="1">BIN!AO40</f>
        <v/>
      </c>
      <c r="AV37" s="213" t="str">
        <f>MAT!AH40</f>
        <v/>
      </c>
      <c r="AW37" t="str">
        <f ca="1">MAT!AO40</f>
        <v/>
      </c>
      <c r="AX37" s="213" t="str">
        <f>IPAS!AH40</f>
        <v/>
      </c>
      <c r="AY37" t="str">
        <f ca="1">IPAS!AO40</f>
        <v/>
      </c>
      <c r="AZ37" s="213" t="str">
        <f>SMUSIK!AH40</f>
        <v/>
      </c>
      <c r="BA37" t="str">
        <f ca="1">SMUSIK!AO40</f>
        <v/>
      </c>
      <c r="BB37" s="213" t="str">
        <f>STARI!AH40</f>
        <v/>
      </c>
      <c r="BC37" t="str">
        <f ca="1">STARI!AO40</f>
        <v/>
      </c>
      <c r="BD37" s="213" t="str">
        <f>SRUPA!AH40</f>
        <v/>
      </c>
      <c r="BE37" t="str">
        <f ca="1">SRUPA!AO40</f>
        <v/>
      </c>
      <c r="BF37" s="213" t="str">
        <f>PJOK!AH40</f>
        <v/>
      </c>
      <c r="BG37" t="str">
        <f ca="1">PJOK!AO40</f>
        <v/>
      </c>
      <c r="BH37" s="213" t="str">
        <f>BING!AH40</f>
        <v/>
      </c>
      <c r="BI37" t="str">
        <f ca="1">BING!AO40</f>
        <v/>
      </c>
      <c r="BJ37" s="213" t="str">
        <f>KKA!AH40</f>
        <v/>
      </c>
      <c r="BK37" t="str">
        <f ca="1">KKA!AO40</f>
        <v/>
      </c>
      <c r="BL37" t="str">
        <f>Mapel!$C$17</f>
        <v>Bahasa Daerah</v>
      </c>
      <c r="BM37" s="213" t="str">
        <f>BJW!AH40</f>
        <v/>
      </c>
      <c r="BN37" t="str">
        <f ca="1">BJW!AO40</f>
        <v/>
      </c>
      <c r="BO37" t="str">
        <f>Mapel!$C$18</f>
        <v>Bahasa Mandarin</v>
      </c>
      <c r="BP37" s="213" t="str">
        <f>Mulok2!AH40</f>
        <v/>
      </c>
      <c r="BQ37" t="str">
        <f ca="1">Mulok2!AO40</f>
        <v/>
      </c>
      <c r="BR37" t="str">
        <f>Mapel!$C$19</f>
        <v>Mulok 3</v>
      </c>
      <c r="BS37" s="213" t="str">
        <f>Mulok3!AH40</f>
        <v/>
      </c>
      <c r="BT37" t="str">
        <f ca="1">Mulok3!AO40</f>
        <v/>
      </c>
      <c r="BU37" t="str">
        <f>Mapel!$C$20</f>
        <v>Mulok 4</v>
      </c>
      <c r="BV37" s="213" t="str">
        <f>Mulok4!AH40</f>
        <v/>
      </c>
      <c r="BW37" t="str">
        <f ca="1">Mulok4!AO40</f>
        <v/>
      </c>
      <c r="BX37" t="str">
        <f>Mapel!$C$21</f>
        <v>Mulok 5</v>
      </c>
      <c r="BY37" s="213" t="str">
        <f>Mulok5!AH40</f>
        <v/>
      </c>
      <c r="BZ37" t="str">
        <f ca="1">Mulok5!AO40</f>
        <v/>
      </c>
      <c r="CA37" t="e">
        <f ca="1">'Input Nilai'!AH42</f>
        <v>#NAME?</v>
      </c>
      <c r="CB37" t="str">
        <f>IF('ABS&amp;EKSKUL'!D43=0,"",'ABS&amp;EKSKUL'!D43)</f>
        <v>Pramuka</v>
      </c>
      <c r="CC37" t="str">
        <f>IF('ABS&amp;EKSKUL'!E43=0,"",'ABS&amp;EKSKUL'!E43)</f>
        <v/>
      </c>
      <c r="CD37" s="213" t="str">
        <f>Legger!S43</f>
        <v/>
      </c>
      <c r="CE37" t="str">
        <f>IF('ABS&amp;EKSKUL'!F43=0,"",'ABS&amp;EKSKUL'!F43)</f>
        <v/>
      </c>
      <c r="CF37" t="str">
        <f>IF('ABS&amp;EKSKUL'!G43=0,"",'ABS&amp;EKSKUL'!G43)</f>
        <v/>
      </c>
      <c r="CG37" s="213" t="str">
        <f>Legger!T43</f>
        <v/>
      </c>
      <c r="CH37" t="str">
        <f>IF('ABS&amp;EKSKUL'!H43=0,"",'ABS&amp;EKSKUL'!H43)</f>
        <v/>
      </c>
      <c r="CI37" t="str">
        <f>IF('ABS&amp;EKSKUL'!I43=0,"",'ABS&amp;EKSKUL'!I43)</f>
        <v/>
      </c>
      <c r="CJ37" s="213" t="str">
        <f>Legger!U43</f>
        <v/>
      </c>
      <c r="CK37" t="str">
        <f>IF('ABS&amp;EKSKUL'!J43=0,"",'ABS&amp;EKSKUL'!J43)</f>
        <v/>
      </c>
      <c r="CL37" t="str">
        <f>IF('ABS&amp;EKSKUL'!K43=0,"",'ABS&amp;EKSKUL'!K43)</f>
        <v/>
      </c>
      <c r="CM37" s="213" t="str">
        <f>Legger!V43</f>
        <v/>
      </c>
      <c r="CN37" t="str">
        <f>IF('ABS&amp;EKSKUL'!L43=0,"",'ABS&amp;EKSKUL'!L43)</f>
        <v/>
      </c>
      <c r="CO37" t="str">
        <f>IF('ABS&amp;EKSKUL'!M43=0,"",'ABS&amp;EKSKUL'!M43)</f>
        <v/>
      </c>
      <c r="CP37" s="213" t="str">
        <f>Legger!W43</f>
        <v/>
      </c>
      <c r="CQ37" t="str">
        <f>IF('ABS&amp;EKSKUL'!N43=0,"",'ABS&amp;EKSKUL'!N43)</f>
        <v/>
      </c>
      <c r="CR37" t="str">
        <f>IF('ABS&amp;EKSKUL'!O43=0,"",'ABS&amp;EKSKUL'!O43)</f>
        <v/>
      </c>
      <c r="CS37" t="str">
        <f>IF('ABS&amp;EKSKUL'!P43=0,"",'ABS&amp;EKSKUL'!P43)</f>
        <v/>
      </c>
      <c r="CT37" s="213" t="str">
        <f>Legger!Z43</f>
        <v>Tingkatkan Belajarmu, tetap semangat, jangan lupa berdoa dan selalu berbakti kepada orang tua.</v>
      </c>
      <c r="CU37" s="213" t="str">
        <f>IF(Legger!AA43=0,"",Legger!AA43)</f>
        <v/>
      </c>
      <c r="CV37" t="str">
        <f>Legger!AB43</f>
        <v>1 (satu)</v>
      </c>
    </row>
    <row r="38" spans="1:100">
      <c r="A38" s="209" t="str">
        <f t="shared" si="35"/>
        <v>SD Negeri 2 Tulus besar</v>
      </c>
      <c r="B38" s="209" t="str">
        <f t="shared" si="35"/>
        <v>20517698</v>
      </c>
      <c r="C38" s="209" t="str">
        <f t="shared" si="35"/>
        <v>Jl. Mangundarmo No. 85 Tulusbesar Tulusbesar, Tumpang, Malang</v>
      </c>
      <c r="D38" s="209" t="str">
        <f t="shared" si="35"/>
        <v>1 (satu)</v>
      </c>
      <c r="E38" s="209" t="str">
        <f t="shared" si="35"/>
        <v>A</v>
      </c>
      <c r="F38" s="209" t="str">
        <f t="shared" si="35"/>
        <v>1 (Ganjil)</v>
      </c>
      <c r="G38" s="209" t="str">
        <f t="shared" si="35"/>
        <v>Manis Ari Wahyuni,S.Pd</v>
      </c>
      <c r="H38" s="209" t="str">
        <f t="shared" si="35"/>
        <v>197210092025212003</v>
      </c>
      <c r="I38" s="209" t="str">
        <f t="shared" si="35"/>
        <v>Suyati, S.Pd</v>
      </c>
      <c r="J38" s="209" t="str">
        <f t="shared" si="35"/>
        <v>198405052019032012</v>
      </c>
      <c r="K38" s="209" t="str">
        <f t="shared" si="35"/>
        <v>2025-2026</v>
      </c>
      <c r="L38" s="209" t="str">
        <f t="shared" si="35"/>
        <v>Tulusbesar</v>
      </c>
      <c r="M38" s="209" t="str">
        <f t="shared" si="35"/>
        <v>Tumpang</v>
      </c>
      <c r="N38" s="209" t="str">
        <f t="shared" si="35"/>
        <v>Malang</v>
      </c>
      <c r="O38" s="209" t="str">
        <f t="shared" si="35"/>
        <v>Jawa Timur</v>
      </c>
      <c r="P38" s="209">
        <f t="shared" si="35"/>
        <v>0</v>
      </c>
      <c r="Q38" s="209" t="str">
        <f t="shared" ref="Q38:S38" si="38">Q37</f>
        <v>sdn2tulusbesar@gmail.com</v>
      </c>
      <c r="R38" s="209" t="str">
        <f t="shared" si="38"/>
        <v>14</v>
      </c>
      <c r="S38" s="209" t="str">
        <f t="shared" si="38"/>
        <v>20 Desember 2025</v>
      </c>
      <c r="T38" t="str">
        <f>SISWA!A44</f>
        <v/>
      </c>
      <c r="U38" t="str">
        <f>IF(SISWA!B44=0,"",SISWA!B44)</f>
        <v/>
      </c>
      <c r="V38" t="str">
        <f>IF(SISWA!C44=0,"",SISWA!C44)</f>
        <v/>
      </c>
      <c r="W38" t="str">
        <f>IF(SISWA!D44=0,"",SISWA!D44)</f>
        <v/>
      </c>
      <c r="X38" t="str">
        <f>IF(SISWA!E44=0,"",SISWA!E44)</f>
        <v/>
      </c>
      <c r="Y38" t="str">
        <f>IF(SISWA!F44=0,"",SISWA!F44)</f>
        <v/>
      </c>
      <c r="Z38" t="str">
        <f>IF(SISWA!J44=0,"",SISWA!J44)</f>
        <v/>
      </c>
      <c r="AA38" t="str">
        <f>IF(SISWA!G44=0,"",SISWA!G44)</f>
        <v/>
      </c>
      <c r="AB38" t="str">
        <f>IF(SISWA!Q44=0,"",SISWA!Q44)</f>
        <v/>
      </c>
      <c r="AC38" t="str">
        <f>IF(SISWA!R44=0,"",SISWA!R44)</f>
        <v/>
      </c>
      <c r="AD38" t="str">
        <f>IF(SISWA!S44=0,"",SISWA!S44)</f>
        <v/>
      </c>
      <c r="AE38" t="str">
        <f>IF(SISWA!T44=0,"",SISWA!T44)</f>
        <v/>
      </c>
      <c r="AF38" t="str">
        <f>IF(SISWA!U44=0,"",SISWA!U44)</f>
        <v/>
      </c>
      <c r="AG38" t="str">
        <f>IF(SISWA!V44=0,"",SISWA!V44)</f>
        <v/>
      </c>
      <c r="AH38" t="str">
        <f>IF(SISWA!W44=0,"",SISWA!W44)</f>
        <v/>
      </c>
      <c r="AI38" t="str">
        <f>IF(SISWA!X44=0,"",SISWA!X44)</f>
        <v/>
      </c>
      <c r="AJ38" t="str">
        <f>IF(SISWA!Y44=0,"",SISWA!Y44)</f>
        <v/>
      </c>
      <c r="AK38" t="str">
        <f>IF(SISWA!Z44=0,"",SISWA!Z44)</f>
        <v/>
      </c>
      <c r="AL38" t="str">
        <f>IF(SISWA!AA44=0,"",SISWA!AA44)</f>
        <v/>
      </c>
      <c r="AM38" t="str">
        <f>IF(SISWA!AB44=0,"",SISWA!AB44)</f>
        <v/>
      </c>
      <c r="AN38" t="str">
        <f>IF(SISWA!AC44=0,"",SISWA!AC44)</f>
        <v/>
      </c>
      <c r="AO38" t="str">
        <f>IF(SISWA!AD44=0,"",SISWA!AD44)</f>
        <v/>
      </c>
      <c r="AP38" s="213" t="str">
        <f>AGM!AH41</f>
        <v/>
      </c>
      <c r="AQ38" t="str">
        <f ca="1">AGM!DK41</f>
        <v/>
      </c>
      <c r="AR38" s="213" t="str">
        <f>PP!AH41</f>
        <v/>
      </c>
      <c r="AS38" t="str">
        <f ca="1">PP!AO41</f>
        <v/>
      </c>
      <c r="AT38" s="213" t="str">
        <f>BIN!AH41</f>
        <v/>
      </c>
      <c r="AU38" t="str">
        <f ca="1">BIN!AO41</f>
        <v/>
      </c>
      <c r="AV38" s="213" t="str">
        <f>MAT!AH41</f>
        <v/>
      </c>
      <c r="AW38" t="str">
        <f ca="1">MAT!AO41</f>
        <v/>
      </c>
      <c r="AX38" s="213" t="str">
        <f>IPAS!AH41</f>
        <v/>
      </c>
      <c r="AY38" t="str">
        <f ca="1">IPAS!AO41</f>
        <v/>
      </c>
      <c r="AZ38" s="213" t="str">
        <f>SMUSIK!AH41</f>
        <v/>
      </c>
      <c r="BA38" t="str">
        <f ca="1">SMUSIK!AO41</f>
        <v/>
      </c>
      <c r="BB38" s="213" t="str">
        <f>STARI!AH41</f>
        <v/>
      </c>
      <c r="BC38" t="str">
        <f ca="1">STARI!AO41</f>
        <v/>
      </c>
      <c r="BD38" s="213" t="str">
        <f>SRUPA!AH41</f>
        <v/>
      </c>
      <c r="BE38" t="str">
        <f ca="1">SRUPA!AO41</f>
        <v/>
      </c>
      <c r="BF38" s="213" t="str">
        <f>PJOK!AH41</f>
        <v/>
      </c>
      <c r="BG38" t="str">
        <f ca="1">PJOK!AO41</f>
        <v/>
      </c>
      <c r="BH38" s="213" t="str">
        <f>BING!AH41</f>
        <v/>
      </c>
      <c r="BI38" t="str">
        <f ca="1">BING!AO41</f>
        <v/>
      </c>
      <c r="BJ38" s="213" t="str">
        <f>KKA!AH41</f>
        <v/>
      </c>
      <c r="BK38" t="str">
        <f ca="1">KKA!AO41</f>
        <v/>
      </c>
      <c r="BL38" t="str">
        <f>Mapel!$C$17</f>
        <v>Bahasa Daerah</v>
      </c>
      <c r="BM38" s="213" t="str">
        <f>BJW!AH41</f>
        <v/>
      </c>
      <c r="BN38" t="str">
        <f ca="1">BJW!AO41</f>
        <v/>
      </c>
      <c r="BO38" t="str">
        <f>Mapel!$C$18</f>
        <v>Bahasa Mandarin</v>
      </c>
      <c r="BP38" s="213" t="str">
        <f>Mulok2!AH41</f>
        <v/>
      </c>
      <c r="BQ38" t="str">
        <f ca="1">Mulok2!AO41</f>
        <v/>
      </c>
      <c r="BR38" t="str">
        <f>Mapel!$C$19</f>
        <v>Mulok 3</v>
      </c>
      <c r="BS38" s="213" t="str">
        <f>Mulok3!AH41</f>
        <v/>
      </c>
      <c r="BT38" t="str">
        <f ca="1">Mulok3!AO41</f>
        <v/>
      </c>
      <c r="BU38" t="str">
        <f>Mapel!$C$20</f>
        <v>Mulok 4</v>
      </c>
      <c r="BV38" s="213" t="str">
        <f>Mulok4!AH41</f>
        <v/>
      </c>
      <c r="BW38" t="str">
        <f ca="1">Mulok4!AO41</f>
        <v/>
      </c>
      <c r="BX38" t="str">
        <f>Mapel!$C$21</f>
        <v>Mulok 5</v>
      </c>
      <c r="BY38" s="213" t="str">
        <f>Mulok5!AH41</f>
        <v/>
      </c>
      <c r="BZ38" t="str">
        <f ca="1">Mulok5!AO41</f>
        <v/>
      </c>
      <c r="CA38" t="e">
        <f ca="1">'Input Nilai'!AH43</f>
        <v>#NAME?</v>
      </c>
      <c r="CB38" t="str">
        <f>IF('ABS&amp;EKSKUL'!D44=0,"",'ABS&amp;EKSKUL'!D44)</f>
        <v>Pramuka</v>
      </c>
      <c r="CC38" t="str">
        <f>IF('ABS&amp;EKSKUL'!E44=0,"",'ABS&amp;EKSKUL'!E44)</f>
        <v/>
      </c>
      <c r="CD38" s="213" t="str">
        <f>Legger!S44</f>
        <v/>
      </c>
      <c r="CE38" t="str">
        <f>IF('ABS&amp;EKSKUL'!F44=0,"",'ABS&amp;EKSKUL'!F44)</f>
        <v/>
      </c>
      <c r="CF38" t="str">
        <f>IF('ABS&amp;EKSKUL'!G44=0,"",'ABS&amp;EKSKUL'!G44)</f>
        <v/>
      </c>
      <c r="CG38" s="213" t="str">
        <f>Legger!T44</f>
        <v/>
      </c>
      <c r="CH38" t="str">
        <f>IF('ABS&amp;EKSKUL'!H44=0,"",'ABS&amp;EKSKUL'!H44)</f>
        <v/>
      </c>
      <c r="CI38" t="str">
        <f>IF('ABS&amp;EKSKUL'!I44=0,"",'ABS&amp;EKSKUL'!I44)</f>
        <v/>
      </c>
      <c r="CJ38" s="213" t="str">
        <f>Legger!U44</f>
        <v/>
      </c>
      <c r="CK38" t="str">
        <f>IF('ABS&amp;EKSKUL'!J44=0,"",'ABS&amp;EKSKUL'!J44)</f>
        <v/>
      </c>
      <c r="CL38" t="str">
        <f>IF('ABS&amp;EKSKUL'!K44=0,"",'ABS&amp;EKSKUL'!K44)</f>
        <v/>
      </c>
      <c r="CM38" s="213" t="str">
        <f>Legger!V44</f>
        <v/>
      </c>
      <c r="CN38" t="str">
        <f>IF('ABS&amp;EKSKUL'!L44=0,"",'ABS&amp;EKSKUL'!L44)</f>
        <v/>
      </c>
      <c r="CO38" t="str">
        <f>IF('ABS&amp;EKSKUL'!M44=0,"",'ABS&amp;EKSKUL'!M44)</f>
        <v/>
      </c>
      <c r="CP38" s="213" t="str">
        <f>Legger!W44</f>
        <v/>
      </c>
      <c r="CQ38" t="str">
        <f>IF('ABS&amp;EKSKUL'!N44=0,"",'ABS&amp;EKSKUL'!N44)</f>
        <v/>
      </c>
      <c r="CR38" t="str">
        <f>IF('ABS&amp;EKSKUL'!O44=0,"",'ABS&amp;EKSKUL'!O44)</f>
        <v/>
      </c>
      <c r="CS38" t="str">
        <f>IF('ABS&amp;EKSKUL'!P44=0,"",'ABS&amp;EKSKUL'!P44)</f>
        <v/>
      </c>
      <c r="CT38" s="213" t="str">
        <f>Legger!Z44</f>
        <v>Tingkatkan Belajarmu, tetap semangat, jangan lupa berdoa dan selalu berbakti kepada orang tua.</v>
      </c>
      <c r="CU38" s="213" t="str">
        <f>IF(Legger!AA44=0,"",Legger!AA44)</f>
        <v/>
      </c>
      <c r="CV38" t="str">
        <f>Legger!AB44</f>
        <v>1 (satu)</v>
      </c>
    </row>
    <row r="39" spans="1:100">
      <c r="A39" s="209" t="str">
        <f t="shared" si="35"/>
        <v>SD Negeri 2 Tulus besar</v>
      </c>
      <c r="B39" s="209" t="str">
        <f t="shared" si="35"/>
        <v>20517698</v>
      </c>
      <c r="C39" s="209" t="str">
        <f t="shared" si="35"/>
        <v>Jl. Mangundarmo No. 85 Tulusbesar Tulusbesar, Tumpang, Malang</v>
      </c>
      <c r="D39" s="209" t="str">
        <f t="shared" si="35"/>
        <v>1 (satu)</v>
      </c>
      <c r="E39" s="209" t="str">
        <f t="shared" si="35"/>
        <v>A</v>
      </c>
      <c r="F39" s="209" t="str">
        <f t="shared" si="35"/>
        <v>1 (Ganjil)</v>
      </c>
      <c r="G39" s="209" t="str">
        <f t="shared" si="35"/>
        <v>Manis Ari Wahyuni,S.Pd</v>
      </c>
      <c r="H39" s="209" t="str">
        <f t="shared" si="35"/>
        <v>197210092025212003</v>
      </c>
      <c r="I39" s="209" t="str">
        <f t="shared" si="35"/>
        <v>Suyati, S.Pd</v>
      </c>
      <c r="J39" s="209" t="str">
        <f t="shared" si="35"/>
        <v>198405052019032012</v>
      </c>
      <c r="K39" s="209" t="str">
        <f t="shared" si="35"/>
        <v>2025-2026</v>
      </c>
      <c r="L39" s="209" t="str">
        <f t="shared" si="35"/>
        <v>Tulusbesar</v>
      </c>
      <c r="M39" s="209" t="str">
        <f t="shared" si="35"/>
        <v>Tumpang</v>
      </c>
      <c r="N39" s="209" t="str">
        <f t="shared" si="35"/>
        <v>Malang</v>
      </c>
      <c r="O39" s="209" t="str">
        <f t="shared" si="35"/>
        <v>Jawa Timur</v>
      </c>
      <c r="P39" s="209">
        <f t="shared" si="35"/>
        <v>0</v>
      </c>
      <c r="Q39" s="209" t="str">
        <f t="shared" ref="Q39:S39" si="39">Q38</f>
        <v>sdn2tulusbesar@gmail.com</v>
      </c>
      <c r="R39" s="209" t="str">
        <f t="shared" si="39"/>
        <v>14</v>
      </c>
      <c r="S39" s="209" t="str">
        <f t="shared" si="39"/>
        <v>20 Desember 2025</v>
      </c>
      <c r="T39" t="str">
        <f>SISWA!A45</f>
        <v/>
      </c>
      <c r="U39" t="str">
        <f>IF(SISWA!B45=0,"",SISWA!B45)</f>
        <v/>
      </c>
      <c r="V39" t="str">
        <f>IF(SISWA!C45=0,"",SISWA!C45)</f>
        <v/>
      </c>
      <c r="W39" t="str">
        <f>IF(SISWA!D45=0,"",SISWA!D45)</f>
        <v/>
      </c>
      <c r="X39" t="str">
        <f>IF(SISWA!E45=0,"",SISWA!E45)</f>
        <v/>
      </c>
      <c r="Y39" t="str">
        <f>IF(SISWA!F45=0,"",SISWA!F45)</f>
        <v/>
      </c>
      <c r="Z39" t="str">
        <f>IF(SISWA!J45=0,"",SISWA!J45)</f>
        <v/>
      </c>
      <c r="AA39" t="str">
        <f>IF(SISWA!G45=0,"",SISWA!G45)</f>
        <v/>
      </c>
      <c r="AB39" t="str">
        <f>IF(SISWA!Q45=0,"",SISWA!Q45)</f>
        <v/>
      </c>
      <c r="AC39" t="str">
        <f>IF(SISWA!R45=0,"",SISWA!R45)</f>
        <v/>
      </c>
      <c r="AD39" t="str">
        <f>IF(SISWA!S45=0,"",SISWA!S45)</f>
        <v/>
      </c>
      <c r="AE39" t="str">
        <f>IF(SISWA!T45=0,"",SISWA!T45)</f>
        <v/>
      </c>
      <c r="AF39" t="str">
        <f>IF(SISWA!U45=0,"",SISWA!U45)</f>
        <v/>
      </c>
      <c r="AG39" t="str">
        <f>IF(SISWA!V45=0,"",SISWA!V45)</f>
        <v/>
      </c>
      <c r="AH39" t="str">
        <f>IF(SISWA!W45=0,"",SISWA!W45)</f>
        <v/>
      </c>
      <c r="AI39" t="str">
        <f>IF(SISWA!X45=0,"",SISWA!X45)</f>
        <v/>
      </c>
      <c r="AJ39" t="str">
        <f>IF(SISWA!Y45=0,"",SISWA!Y45)</f>
        <v/>
      </c>
      <c r="AK39" t="str">
        <f>IF(SISWA!Z45=0,"",SISWA!Z45)</f>
        <v/>
      </c>
      <c r="AL39" t="str">
        <f>IF(SISWA!AA45=0,"",SISWA!AA45)</f>
        <v/>
      </c>
      <c r="AM39" t="str">
        <f>IF(SISWA!AB45=0,"",SISWA!AB45)</f>
        <v/>
      </c>
      <c r="AN39" t="str">
        <f>IF(SISWA!AC45=0,"",SISWA!AC45)</f>
        <v/>
      </c>
      <c r="AO39" t="str">
        <f>IF(SISWA!AD45=0,"",SISWA!AD45)</f>
        <v/>
      </c>
      <c r="AP39" s="213" t="str">
        <f>AGM!AH42</f>
        <v/>
      </c>
      <c r="AQ39" t="str">
        <f ca="1">AGM!DK42</f>
        <v/>
      </c>
      <c r="AR39" s="213" t="str">
        <f>PP!AH42</f>
        <v/>
      </c>
      <c r="AS39" t="str">
        <f ca="1">PP!AO42</f>
        <v/>
      </c>
      <c r="AT39" s="213" t="str">
        <f>BIN!AH42</f>
        <v/>
      </c>
      <c r="AU39" t="str">
        <f ca="1">BIN!AO42</f>
        <v/>
      </c>
      <c r="AV39" s="213" t="str">
        <f>MAT!AH42</f>
        <v/>
      </c>
      <c r="AW39" t="str">
        <f ca="1">MAT!AO42</f>
        <v/>
      </c>
      <c r="AX39" s="213" t="str">
        <f>IPAS!AH42</f>
        <v/>
      </c>
      <c r="AY39" t="str">
        <f ca="1">IPAS!AO42</f>
        <v/>
      </c>
      <c r="AZ39" s="213" t="str">
        <f>SMUSIK!AH42</f>
        <v/>
      </c>
      <c r="BA39" t="str">
        <f ca="1">SMUSIK!AO42</f>
        <v/>
      </c>
      <c r="BB39" s="213" t="str">
        <f>STARI!AH42</f>
        <v/>
      </c>
      <c r="BC39" t="str">
        <f ca="1">STARI!AO42</f>
        <v/>
      </c>
      <c r="BD39" s="213" t="str">
        <f>SRUPA!AH42</f>
        <v/>
      </c>
      <c r="BE39" t="str">
        <f ca="1">SRUPA!AO42</f>
        <v/>
      </c>
      <c r="BF39" s="213" t="str">
        <f>PJOK!AH42</f>
        <v/>
      </c>
      <c r="BG39" t="str">
        <f ca="1">PJOK!AO42</f>
        <v/>
      </c>
      <c r="BH39" s="213" t="str">
        <f>BING!AH42</f>
        <v/>
      </c>
      <c r="BI39" t="str">
        <f ca="1">BING!AO42</f>
        <v/>
      </c>
      <c r="BJ39" s="213" t="str">
        <f>KKA!AH42</f>
        <v/>
      </c>
      <c r="BK39" t="str">
        <f ca="1">KKA!AO42</f>
        <v/>
      </c>
      <c r="BL39" t="str">
        <f>Mapel!$C$17</f>
        <v>Bahasa Daerah</v>
      </c>
      <c r="BM39" s="213" t="str">
        <f>BJW!AH42</f>
        <v/>
      </c>
      <c r="BN39" t="str">
        <f ca="1">BJW!AO42</f>
        <v/>
      </c>
      <c r="BO39" t="str">
        <f>Mapel!$C$18</f>
        <v>Bahasa Mandarin</v>
      </c>
      <c r="BP39" s="213" t="str">
        <f>Mulok2!AH42</f>
        <v/>
      </c>
      <c r="BQ39" t="str">
        <f ca="1">Mulok2!AO42</f>
        <v/>
      </c>
      <c r="BR39" t="str">
        <f>Mapel!$C$19</f>
        <v>Mulok 3</v>
      </c>
      <c r="BS39" s="213" t="str">
        <f>Mulok3!AH42</f>
        <v/>
      </c>
      <c r="BT39" t="str">
        <f ca="1">Mulok3!AO42</f>
        <v/>
      </c>
      <c r="BU39" t="str">
        <f>Mapel!$C$20</f>
        <v>Mulok 4</v>
      </c>
      <c r="BV39" s="213" t="str">
        <f>Mulok4!AH42</f>
        <v/>
      </c>
      <c r="BW39" t="str">
        <f ca="1">Mulok4!AO42</f>
        <v/>
      </c>
      <c r="BX39" t="str">
        <f>Mapel!$C$21</f>
        <v>Mulok 5</v>
      </c>
      <c r="BY39" s="213" t="str">
        <f>Mulok5!AH42</f>
        <v/>
      </c>
      <c r="BZ39" t="str">
        <f ca="1">Mulok5!AO42</f>
        <v/>
      </c>
      <c r="CA39" t="e">
        <f ca="1">'Input Nilai'!AH44</f>
        <v>#NAME?</v>
      </c>
      <c r="CB39" t="str">
        <f>IF('ABS&amp;EKSKUL'!D45=0,"",'ABS&amp;EKSKUL'!D45)</f>
        <v>Pramuka</v>
      </c>
      <c r="CC39" t="str">
        <f>IF('ABS&amp;EKSKUL'!E45=0,"",'ABS&amp;EKSKUL'!E45)</f>
        <v/>
      </c>
      <c r="CD39" s="213" t="str">
        <f>Legger!S45</f>
        <v/>
      </c>
      <c r="CE39" t="str">
        <f>IF('ABS&amp;EKSKUL'!F45=0,"",'ABS&amp;EKSKUL'!F45)</f>
        <v/>
      </c>
      <c r="CF39" t="str">
        <f>IF('ABS&amp;EKSKUL'!G45=0,"",'ABS&amp;EKSKUL'!G45)</f>
        <v/>
      </c>
      <c r="CG39" s="213" t="str">
        <f>Legger!T45</f>
        <v/>
      </c>
      <c r="CH39" t="str">
        <f>IF('ABS&amp;EKSKUL'!H45=0,"",'ABS&amp;EKSKUL'!H45)</f>
        <v/>
      </c>
      <c r="CI39" t="str">
        <f>IF('ABS&amp;EKSKUL'!I45=0,"",'ABS&amp;EKSKUL'!I45)</f>
        <v/>
      </c>
      <c r="CJ39" s="213" t="str">
        <f>Legger!U45</f>
        <v/>
      </c>
      <c r="CK39" t="str">
        <f>IF('ABS&amp;EKSKUL'!J45=0,"",'ABS&amp;EKSKUL'!J45)</f>
        <v/>
      </c>
      <c r="CL39" t="str">
        <f>IF('ABS&amp;EKSKUL'!K45=0,"",'ABS&amp;EKSKUL'!K45)</f>
        <v/>
      </c>
      <c r="CM39" s="213" t="str">
        <f>Legger!V45</f>
        <v/>
      </c>
      <c r="CN39" t="str">
        <f>IF('ABS&amp;EKSKUL'!L45=0,"",'ABS&amp;EKSKUL'!L45)</f>
        <v/>
      </c>
      <c r="CO39" t="str">
        <f>IF('ABS&amp;EKSKUL'!M45=0,"",'ABS&amp;EKSKUL'!M45)</f>
        <v/>
      </c>
      <c r="CP39" s="213" t="str">
        <f>Legger!W45</f>
        <v/>
      </c>
      <c r="CQ39" t="str">
        <f>IF('ABS&amp;EKSKUL'!N45=0,"",'ABS&amp;EKSKUL'!N45)</f>
        <v/>
      </c>
      <c r="CR39" t="str">
        <f>IF('ABS&amp;EKSKUL'!O45=0,"",'ABS&amp;EKSKUL'!O45)</f>
        <v/>
      </c>
      <c r="CS39" t="str">
        <f>IF('ABS&amp;EKSKUL'!P45=0,"",'ABS&amp;EKSKUL'!P45)</f>
        <v/>
      </c>
      <c r="CT39" s="213" t="str">
        <f>Legger!Z45</f>
        <v>Tingkatkan Belajarmu, tetap semangat, jangan lupa berdoa dan selalu berbakti kepada orang tua.</v>
      </c>
      <c r="CU39" s="213" t="str">
        <f>IF(Legger!AA45=0,"",Legger!AA45)</f>
        <v/>
      </c>
      <c r="CV39" t="str">
        <f>Legger!AB45</f>
        <v>1 (satu)</v>
      </c>
    </row>
    <row r="40" spans="1:100">
      <c r="A40" s="209" t="str">
        <f t="shared" si="35"/>
        <v>SD Negeri 2 Tulus besar</v>
      </c>
      <c r="B40" s="209" t="str">
        <f t="shared" si="35"/>
        <v>20517698</v>
      </c>
      <c r="C40" s="209" t="str">
        <f t="shared" si="35"/>
        <v>Jl. Mangundarmo No. 85 Tulusbesar Tulusbesar, Tumpang, Malang</v>
      </c>
      <c r="D40" s="209" t="str">
        <f t="shared" si="35"/>
        <v>1 (satu)</v>
      </c>
      <c r="E40" s="209" t="str">
        <f t="shared" si="35"/>
        <v>A</v>
      </c>
      <c r="F40" s="209" t="str">
        <f t="shared" si="35"/>
        <v>1 (Ganjil)</v>
      </c>
      <c r="G40" s="209" t="str">
        <f t="shared" si="35"/>
        <v>Manis Ari Wahyuni,S.Pd</v>
      </c>
      <c r="H40" s="209" t="str">
        <f t="shared" si="35"/>
        <v>197210092025212003</v>
      </c>
      <c r="I40" s="209" t="str">
        <f t="shared" si="35"/>
        <v>Suyati, S.Pd</v>
      </c>
      <c r="J40" s="209" t="str">
        <f t="shared" si="35"/>
        <v>198405052019032012</v>
      </c>
      <c r="K40" s="209" t="str">
        <f t="shared" si="35"/>
        <v>2025-2026</v>
      </c>
      <c r="L40" s="209" t="str">
        <f t="shared" si="35"/>
        <v>Tulusbesar</v>
      </c>
      <c r="M40" s="209" t="str">
        <f t="shared" si="35"/>
        <v>Tumpang</v>
      </c>
      <c r="N40" s="209" t="str">
        <f t="shared" si="35"/>
        <v>Malang</v>
      </c>
      <c r="O40" s="209" t="str">
        <f t="shared" si="35"/>
        <v>Jawa Timur</v>
      </c>
      <c r="P40" s="209">
        <f t="shared" si="35"/>
        <v>0</v>
      </c>
      <c r="Q40" s="209" t="str">
        <f t="shared" ref="Q40:S40" si="40">Q39</f>
        <v>sdn2tulusbesar@gmail.com</v>
      </c>
      <c r="R40" s="209" t="str">
        <f t="shared" si="40"/>
        <v>14</v>
      </c>
      <c r="S40" s="209" t="str">
        <f t="shared" si="40"/>
        <v>20 Desember 2025</v>
      </c>
      <c r="T40" t="str">
        <f>SISWA!A46</f>
        <v/>
      </c>
      <c r="U40" t="str">
        <f>IF(SISWA!B46=0,"",SISWA!B46)</f>
        <v/>
      </c>
      <c r="V40" t="str">
        <f>IF(SISWA!C46=0,"",SISWA!C46)</f>
        <v/>
      </c>
      <c r="W40" t="str">
        <f>IF(SISWA!D46=0,"",SISWA!D46)</f>
        <v/>
      </c>
      <c r="X40" t="str">
        <f>IF(SISWA!E46=0,"",SISWA!E46)</f>
        <v/>
      </c>
      <c r="Y40" t="str">
        <f>IF(SISWA!F46=0,"",SISWA!F46)</f>
        <v/>
      </c>
      <c r="Z40" t="str">
        <f>IF(SISWA!J46=0,"",SISWA!J46)</f>
        <v/>
      </c>
      <c r="AA40" t="str">
        <f>IF(SISWA!G46=0,"",SISWA!G46)</f>
        <v/>
      </c>
      <c r="AB40" t="str">
        <f>IF(SISWA!Q46=0,"",SISWA!Q46)</f>
        <v/>
      </c>
      <c r="AC40" t="str">
        <f>IF(SISWA!R46=0,"",SISWA!R46)</f>
        <v/>
      </c>
      <c r="AD40" t="str">
        <f>IF(SISWA!S46=0,"",SISWA!S46)</f>
        <v/>
      </c>
      <c r="AE40" t="str">
        <f>IF(SISWA!T46=0,"",SISWA!T46)</f>
        <v/>
      </c>
      <c r="AF40" t="str">
        <f>IF(SISWA!U46=0,"",SISWA!U46)</f>
        <v/>
      </c>
      <c r="AG40" t="str">
        <f>IF(SISWA!V46=0,"",SISWA!V46)</f>
        <v/>
      </c>
      <c r="AH40" t="str">
        <f>IF(SISWA!W46=0,"",SISWA!W46)</f>
        <v/>
      </c>
      <c r="AI40" t="str">
        <f>IF(SISWA!X46=0,"",SISWA!X46)</f>
        <v/>
      </c>
      <c r="AJ40" t="str">
        <f>IF(SISWA!Y46=0,"",SISWA!Y46)</f>
        <v/>
      </c>
      <c r="AK40" t="str">
        <f>IF(SISWA!Z46=0,"",SISWA!Z46)</f>
        <v/>
      </c>
      <c r="AL40" t="str">
        <f>IF(SISWA!AA46=0,"",SISWA!AA46)</f>
        <v/>
      </c>
      <c r="AM40" t="str">
        <f>IF(SISWA!AB46=0,"",SISWA!AB46)</f>
        <v/>
      </c>
      <c r="AN40" t="str">
        <f>IF(SISWA!AC46=0,"",SISWA!AC46)</f>
        <v/>
      </c>
      <c r="AO40" t="str">
        <f>IF(SISWA!AD46=0,"",SISWA!AD46)</f>
        <v/>
      </c>
      <c r="AP40" s="213" t="str">
        <f>AGM!AH43</f>
        <v/>
      </c>
      <c r="AQ40" t="str">
        <f ca="1">AGM!DK43</f>
        <v/>
      </c>
      <c r="AR40" s="213" t="str">
        <f>PP!AH43</f>
        <v/>
      </c>
      <c r="AS40" t="str">
        <f ca="1">PP!AO43</f>
        <v/>
      </c>
      <c r="AT40" s="213" t="str">
        <f>BIN!AH43</f>
        <v/>
      </c>
      <c r="AU40" t="str">
        <f ca="1">BIN!AO43</f>
        <v/>
      </c>
      <c r="AV40" s="213" t="str">
        <f>MAT!AH43</f>
        <v/>
      </c>
      <c r="AW40" t="str">
        <f ca="1">MAT!AO43</f>
        <v/>
      </c>
      <c r="AX40" s="213" t="str">
        <f>IPAS!AH43</f>
        <v/>
      </c>
      <c r="AY40" t="str">
        <f ca="1">IPAS!AO43</f>
        <v/>
      </c>
      <c r="AZ40" s="213" t="str">
        <f>SMUSIK!AH43</f>
        <v/>
      </c>
      <c r="BA40" t="str">
        <f ca="1">SMUSIK!AO43</f>
        <v/>
      </c>
      <c r="BB40" s="213" t="str">
        <f>STARI!AH43</f>
        <v/>
      </c>
      <c r="BC40" t="str">
        <f ca="1">STARI!AO43</f>
        <v/>
      </c>
      <c r="BD40" s="213" t="str">
        <f>SRUPA!AH43</f>
        <v/>
      </c>
      <c r="BE40" t="str">
        <f ca="1">SRUPA!AO43</f>
        <v/>
      </c>
      <c r="BF40" s="213" t="str">
        <f>PJOK!AH43</f>
        <v/>
      </c>
      <c r="BG40" t="str">
        <f ca="1">PJOK!AO43</f>
        <v/>
      </c>
      <c r="BH40" s="213" t="str">
        <f>BING!AH43</f>
        <v/>
      </c>
      <c r="BI40" t="str">
        <f ca="1">BING!AO43</f>
        <v/>
      </c>
      <c r="BJ40" s="213" t="str">
        <f>KKA!AH43</f>
        <v/>
      </c>
      <c r="BK40" t="str">
        <f ca="1">KKA!AO43</f>
        <v/>
      </c>
      <c r="BL40" t="str">
        <f>Mapel!$C$17</f>
        <v>Bahasa Daerah</v>
      </c>
      <c r="BM40" s="213" t="str">
        <f>BJW!AH43</f>
        <v/>
      </c>
      <c r="BN40" t="str">
        <f ca="1">BJW!AO43</f>
        <v/>
      </c>
      <c r="BO40" t="str">
        <f>Mapel!$C$18</f>
        <v>Bahasa Mandarin</v>
      </c>
      <c r="BP40" s="213" t="str">
        <f>Mulok2!AH43</f>
        <v/>
      </c>
      <c r="BQ40" t="str">
        <f ca="1">Mulok2!AO43</f>
        <v/>
      </c>
      <c r="BR40" t="str">
        <f>Mapel!$C$19</f>
        <v>Mulok 3</v>
      </c>
      <c r="BS40" s="213" t="str">
        <f>Mulok3!AH43</f>
        <v/>
      </c>
      <c r="BT40" t="str">
        <f ca="1">Mulok3!AO43</f>
        <v/>
      </c>
      <c r="BU40" t="str">
        <f>Mapel!$C$20</f>
        <v>Mulok 4</v>
      </c>
      <c r="BV40" s="213" t="str">
        <f>Mulok4!AH43</f>
        <v/>
      </c>
      <c r="BW40" t="str">
        <f ca="1">Mulok4!AO43</f>
        <v/>
      </c>
      <c r="BX40" t="str">
        <f>Mapel!$C$21</f>
        <v>Mulok 5</v>
      </c>
      <c r="BY40" s="213" t="str">
        <f>Mulok5!AH43</f>
        <v/>
      </c>
      <c r="BZ40" t="str">
        <f ca="1">Mulok5!AO43</f>
        <v/>
      </c>
      <c r="CA40" t="e">
        <f ca="1">'Input Nilai'!AH45</f>
        <v>#NAME?</v>
      </c>
      <c r="CB40" t="str">
        <f>IF('ABS&amp;EKSKUL'!D46=0,"",'ABS&amp;EKSKUL'!D46)</f>
        <v>Pramuka</v>
      </c>
      <c r="CC40" t="str">
        <f>IF('ABS&amp;EKSKUL'!E46=0,"",'ABS&amp;EKSKUL'!E46)</f>
        <v/>
      </c>
      <c r="CD40" s="213" t="str">
        <f>Legger!S46</f>
        <v/>
      </c>
      <c r="CE40" t="str">
        <f>IF('ABS&amp;EKSKUL'!F46=0,"",'ABS&amp;EKSKUL'!F46)</f>
        <v/>
      </c>
      <c r="CF40" t="str">
        <f>IF('ABS&amp;EKSKUL'!G46=0,"",'ABS&amp;EKSKUL'!G46)</f>
        <v/>
      </c>
      <c r="CG40" s="213" t="str">
        <f>Legger!T46</f>
        <v/>
      </c>
      <c r="CH40" t="str">
        <f>IF('ABS&amp;EKSKUL'!H46=0,"",'ABS&amp;EKSKUL'!H46)</f>
        <v/>
      </c>
      <c r="CI40" t="str">
        <f>IF('ABS&amp;EKSKUL'!I46=0,"",'ABS&amp;EKSKUL'!I46)</f>
        <v/>
      </c>
      <c r="CJ40" s="213" t="str">
        <f>Legger!U46</f>
        <v/>
      </c>
      <c r="CK40" t="str">
        <f>IF('ABS&amp;EKSKUL'!J46=0,"",'ABS&amp;EKSKUL'!J46)</f>
        <v/>
      </c>
      <c r="CL40" t="str">
        <f>IF('ABS&amp;EKSKUL'!K46=0,"",'ABS&amp;EKSKUL'!K46)</f>
        <v/>
      </c>
      <c r="CM40" s="213" t="str">
        <f>Legger!V46</f>
        <v/>
      </c>
      <c r="CN40" t="str">
        <f>IF('ABS&amp;EKSKUL'!L46=0,"",'ABS&amp;EKSKUL'!L46)</f>
        <v/>
      </c>
      <c r="CO40" t="str">
        <f>IF('ABS&amp;EKSKUL'!M46=0,"",'ABS&amp;EKSKUL'!M46)</f>
        <v/>
      </c>
      <c r="CP40" s="213" t="str">
        <f>Legger!W46</f>
        <v/>
      </c>
      <c r="CQ40" t="str">
        <f>IF('ABS&amp;EKSKUL'!N46=0,"",'ABS&amp;EKSKUL'!N46)</f>
        <v/>
      </c>
      <c r="CR40" t="str">
        <f>IF('ABS&amp;EKSKUL'!O46=0,"",'ABS&amp;EKSKUL'!O46)</f>
        <v/>
      </c>
      <c r="CS40" t="str">
        <f>IF('ABS&amp;EKSKUL'!P46=0,"",'ABS&amp;EKSKUL'!P46)</f>
        <v/>
      </c>
      <c r="CT40" s="213" t="str">
        <f>Legger!Z46</f>
        <v>Tingkatkan Belajarmu, tetap semangat, jangan lupa berdoa dan selalu berbakti kepada orang tua.</v>
      </c>
      <c r="CU40" s="213" t="str">
        <f>IF(Legger!AA46=0,"",Legger!AA46)</f>
        <v/>
      </c>
      <c r="CV40" t="str">
        <f>Legger!AB46</f>
        <v>1 (satu)</v>
      </c>
    </row>
    <row r="41" spans="1:100">
      <c r="A41" s="209" t="str">
        <f t="shared" si="35"/>
        <v>SD Negeri 2 Tulus besar</v>
      </c>
      <c r="B41" s="209" t="str">
        <f t="shared" si="35"/>
        <v>20517698</v>
      </c>
      <c r="C41" s="209" t="str">
        <f t="shared" si="35"/>
        <v>Jl. Mangundarmo No. 85 Tulusbesar Tulusbesar, Tumpang, Malang</v>
      </c>
      <c r="D41" s="209" t="str">
        <f t="shared" si="35"/>
        <v>1 (satu)</v>
      </c>
      <c r="E41" s="209" t="str">
        <f t="shared" si="35"/>
        <v>A</v>
      </c>
      <c r="F41" s="209" t="str">
        <f t="shared" si="35"/>
        <v>1 (Ganjil)</v>
      </c>
      <c r="G41" s="209" t="str">
        <f t="shared" si="35"/>
        <v>Manis Ari Wahyuni,S.Pd</v>
      </c>
      <c r="H41" s="209" t="str">
        <f t="shared" si="35"/>
        <v>197210092025212003</v>
      </c>
      <c r="I41" s="209" t="str">
        <f t="shared" si="35"/>
        <v>Suyati, S.Pd</v>
      </c>
      <c r="J41" s="209" t="str">
        <f t="shared" si="35"/>
        <v>198405052019032012</v>
      </c>
      <c r="K41" s="209" t="str">
        <f t="shared" si="35"/>
        <v>2025-2026</v>
      </c>
      <c r="L41" s="209" t="str">
        <f t="shared" si="35"/>
        <v>Tulusbesar</v>
      </c>
      <c r="M41" s="209" t="str">
        <f t="shared" si="35"/>
        <v>Tumpang</v>
      </c>
      <c r="N41" s="209" t="str">
        <f t="shared" si="35"/>
        <v>Malang</v>
      </c>
      <c r="O41" s="209" t="str">
        <f t="shared" si="35"/>
        <v>Jawa Timur</v>
      </c>
      <c r="P41" s="209">
        <f t="shared" si="35"/>
        <v>0</v>
      </c>
      <c r="Q41" s="209" t="str">
        <f t="shared" ref="Q41:S41" si="41">Q40</f>
        <v>sdn2tulusbesar@gmail.com</v>
      </c>
      <c r="R41" s="209" t="str">
        <f t="shared" si="41"/>
        <v>14</v>
      </c>
      <c r="S41" s="209" t="str">
        <f t="shared" si="41"/>
        <v>20 Desember 2025</v>
      </c>
      <c r="T41" t="str">
        <f>SISWA!A47</f>
        <v/>
      </c>
      <c r="U41" t="str">
        <f>IF(SISWA!B47=0,"",SISWA!B47)</f>
        <v/>
      </c>
      <c r="V41" t="str">
        <f>IF(SISWA!C47=0,"",SISWA!C47)</f>
        <v/>
      </c>
      <c r="W41" t="str">
        <f>IF(SISWA!D47=0,"",SISWA!D47)</f>
        <v/>
      </c>
      <c r="X41" t="str">
        <f>IF(SISWA!E47=0,"",SISWA!E47)</f>
        <v/>
      </c>
      <c r="Y41" t="str">
        <f>IF(SISWA!F47=0,"",SISWA!F47)</f>
        <v/>
      </c>
      <c r="Z41" t="str">
        <f>IF(SISWA!J47=0,"",SISWA!J47)</f>
        <v/>
      </c>
      <c r="AA41" t="str">
        <f>IF(SISWA!G47=0,"",SISWA!G47)</f>
        <v/>
      </c>
      <c r="AB41" t="str">
        <f>IF(SISWA!Q47=0,"",SISWA!Q47)</f>
        <v/>
      </c>
      <c r="AC41" t="str">
        <f>IF(SISWA!R47=0,"",SISWA!R47)</f>
        <v/>
      </c>
      <c r="AD41" t="str">
        <f>IF(SISWA!S47=0,"",SISWA!S47)</f>
        <v/>
      </c>
      <c r="AE41" t="str">
        <f>IF(SISWA!T47=0,"",SISWA!T47)</f>
        <v/>
      </c>
      <c r="AF41" t="str">
        <f>IF(SISWA!U47=0,"",SISWA!U47)</f>
        <v/>
      </c>
      <c r="AG41" t="str">
        <f>IF(SISWA!V47=0,"",SISWA!V47)</f>
        <v/>
      </c>
      <c r="AH41" t="str">
        <f>IF(SISWA!W47=0,"",SISWA!W47)</f>
        <v/>
      </c>
      <c r="AI41" t="str">
        <f>IF(SISWA!X47=0,"",SISWA!X47)</f>
        <v/>
      </c>
      <c r="AJ41" t="str">
        <f>IF(SISWA!Y47=0,"",SISWA!Y47)</f>
        <v/>
      </c>
      <c r="AK41" t="str">
        <f>IF(SISWA!Z47=0,"",SISWA!Z47)</f>
        <v/>
      </c>
      <c r="AL41" t="str">
        <f>IF(SISWA!AA47=0,"",SISWA!AA47)</f>
        <v/>
      </c>
      <c r="AM41" t="str">
        <f>IF(SISWA!AB47=0,"",SISWA!AB47)</f>
        <v/>
      </c>
      <c r="AN41" t="str">
        <f>IF(SISWA!AC47=0,"",SISWA!AC47)</f>
        <v/>
      </c>
      <c r="AO41" t="str">
        <f>IF(SISWA!AD47=0,"",SISWA!AD47)</f>
        <v/>
      </c>
      <c r="AP41" s="213" t="str">
        <f>AGM!AH44</f>
        <v/>
      </c>
      <c r="AQ41" t="str">
        <f ca="1">AGM!DK44</f>
        <v/>
      </c>
      <c r="AR41" s="213" t="str">
        <f>PP!AH44</f>
        <v/>
      </c>
      <c r="AS41" t="str">
        <f ca="1">PP!AO44</f>
        <v/>
      </c>
      <c r="AT41" s="213" t="str">
        <f>BIN!AH44</f>
        <v/>
      </c>
      <c r="AU41" t="str">
        <f ca="1">BIN!AO44</f>
        <v/>
      </c>
      <c r="AV41" s="213" t="str">
        <f>MAT!AH44</f>
        <v/>
      </c>
      <c r="AW41" t="str">
        <f ca="1">MAT!AO44</f>
        <v/>
      </c>
      <c r="AX41" s="213" t="str">
        <f>IPAS!AH44</f>
        <v/>
      </c>
      <c r="AY41" t="str">
        <f ca="1">IPAS!AO44</f>
        <v/>
      </c>
      <c r="AZ41" s="213" t="str">
        <f>SMUSIK!AH44</f>
        <v/>
      </c>
      <c r="BA41" t="str">
        <f ca="1">SMUSIK!AO44</f>
        <v/>
      </c>
      <c r="BB41" s="213" t="str">
        <f>STARI!AH44</f>
        <v/>
      </c>
      <c r="BC41" t="str">
        <f ca="1">STARI!AO44</f>
        <v/>
      </c>
      <c r="BD41" s="213" t="str">
        <f>SRUPA!AH44</f>
        <v/>
      </c>
      <c r="BE41" t="str">
        <f ca="1">SRUPA!AO44</f>
        <v/>
      </c>
      <c r="BF41" s="213" t="str">
        <f>PJOK!AH44</f>
        <v/>
      </c>
      <c r="BG41" t="str">
        <f ca="1">PJOK!AO44</f>
        <v/>
      </c>
      <c r="BH41" s="213" t="str">
        <f>BING!AH44</f>
        <v/>
      </c>
      <c r="BI41" t="str">
        <f ca="1">BING!AO44</f>
        <v/>
      </c>
      <c r="BJ41" s="213" t="str">
        <f>KKA!AH44</f>
        <v/>
      </c>
      <c r="BK41" t="str">
        <f ca="1">KKA!AO44</f>
        <v/>
      </c>
      <c r="BL41" t="str">
        <f>Mapel!$C$17</f>
        <v>Bahasa Daerah</v>
      </c>
      <c r="BM41" s="213" t="str">
        <f>BJW!AH44</f>
        <v/>
      </c>
      <c r="BN41" t="str">
        <f ca="1">BJW!AO44</f>
        <v/>
      </c>
      <c r="BO41" t="str">
        <f>Mapel!$C$18</f>
        <v>Bahasa Mandarin</v>
      </c>
      <c r="BP41" s="213" t="str">
        <f>Mulok2!AH44</f>
        <v/>
      </c>
      <c r="BQ41" t="str">
        <f ca="1">Mulok2!AO44</f>
        <v/>
      </c>
      <c r="BR41" t="str">
        <f>Mapel!$C$19</f>
        <v>Mulok 3</v>
      </c>
      <c r="BS41" s="213" t="str">
        <f>Mulok3!AH44</f>
        <v/>
      </c>
      <c r="BT41" t="str">
        <f ca="1">Mulok3!AO44</f>
        <v/>
      </c>
      <c r="BU41" t="str">
        <f>Mapel!$C$20</f>
        <v>Mulok 4</v>
      </c>
      <c r="BV41" s="213" t="str">
        <f>Mulok4!AH44</f>
        <v/>
      </c>
      <c r="BW41" t="str">
        <f ca="1">Mulok4!AO44</f>
        <v/>
      </c>
      <c r="BX41" t="str">
        <f>Mapel!$C$21</f>
        <v>Mulok 5</v>
      </c>
      <c r="BY41" s="213" t="str">
        <f>Mulok5!AH44</f>
        <v/>
      </c>
      <c r="BZ41" t="str">
        <f ca="1">Mulok5!AO44</f>
        <v/>
      </c>
      <c r="CA41" t="e">
        <f ca="1">'Input Nilai'!AH46</f>
        <v>#NAME?</v>
      </c>
      <c r="CB41" t="str">
        <f>IF('ABS&amp;EKSKUL'!D47=0,"",'ABS&amp;EKSKUL'!D47)</f>
        <v>Pramuka</v>
      </c>
      <c r="CC41" t="str">
        <f>IF('ABS&amp;EKSKUL'!E47=0,"",'ABS&amp;EKSKUL'!E47)</f>
        <v/>
      </c>
      <c r="CD41" s="213" t="str">
        <f>Legger!S47</f>
        <v/>
      </c>
      <c r="CE41" t="str">
        <f>IF('ABS&amp;EKSKUL'!F47=0,"",'ABS&amp;EKSKUL'!F47)</f>
        <v/>
      </c>
      <c r="CF41" t="str">
        <f>IF('ABS&amp;EKSKUL'!G47=0,"",'ABS&amp;EKSKUL'!G47)</f>
        <v/>
      </c>
      <c r="CG41" s="213" t="str">
        <f>Legger!T47</f>
        <v/>
      </c>
      <c r="CH41" t="str">
        <f>IF('ABS&amp;EKSKUL'!H47=0,"",'ABS&amp;EKSKUL'!H47)</f>
        <v/>
      </c>
      <c r="CI41" t="str">
        <f>IF('ABS&amp;EKSKUL'!I47=0,"",'ABS&amp;EKSKUL'!I47)</f>
        <v/>
      </c>
      <c r="CJ41" s="213" t="str">
        <f>Legger!U47</f>
        <v/>
      </c>
      <c r="CK41" t="str">
        <f>IF('ABS&amp;EKSKUL'!J47=0,"",'ABS&amp;EKSKUL'!J47)</f>
        <v/>
      </c>
      <c r="CL41" t="str">
        <f>IF('ABS&amp;EKSKUL'!K47=0,"",'ABS&amp;EKSKUL'!K47)</f>
        <v/>
      </c>
      <c r="CM41" s="213" t="str">
        <f>Legger!V47</f>
        <v/>
      </c>
      <c r="CN41" t="str">
        <f>IF('ABS&amp;EKSKUL'!L47=0,"",'ABS&amp;EKSKUL'!L47)</f>
        <v/>
      </c>
      <c r="CO41" t="str">
        <f>IF('ABS&amp;EKSKUL'!M47=0,"",'ABS&amp;EKSKUL'!M47)</f>
        <v/>
      </c>
      <c r="CP41" s="213" t="str">
        <f>Legger!W47</f>
        <v/>
      </c>
      <c r="CQ41" t="str">
        <f>IF('ABS&amp;EKSKUL'!N47=0,"",'ABS&amp;EKSKUL'!N47)</f>
        <v/>
      </c>
      <c r="CR41" t="str">
        <f>IF('ABS&amp;EKSKUL'!O47=0,"",'ABS&amp;EKSKUL'!O47)</f>
        <v/>
      </c>
      <c r="CS41" t="str">
        <f>IF('ABS&amp;EKSKUL'!P47=0,"",'ABS&amp;EKSKUL'!P47)</f>
        <v/>
      </c>
      <c r="CT41" s="213" t="str">
        <f>Legger!Z47</f>
        <v>Tingkatkan Belajarmu, tetap semangat, jangan lupa berdoa dan selalu berbakti kepada orang tua.</v>
      </c>
      <c r="CU41" s="213" t="str">
        <f>IF(Legger!AA47=0,"",Legger!AA47)</f>
        <v/>
      </c>
      <c r="CV41" t="str">
        <f>Legger!AB47</f>
        <v>1 (satu)</v>
      </c>
    </row>
    <row r="42" spans="1:100">
      <c r="A42" s="209" t="str">
        <f t="shared" si="35"/>
        <v>SD Negeri 2 Tulus besar</v>
      </c>
      <c r="B42" s="209" t="str">
        <f t="shared" si="35"/>
        <v>20517698</v>
      </c>
      <c r="C42" s="209" t="str">
        <f t="shared" si="35"/>
        <v>Jl. Mangundarmo No. 85 Tulusbesar Tulusbesar, Tumpang, Malang</v>
      </c>
      <c r="D42" s="209" t="str">
        <f t="shared" si="35"/>
        <v>1 (satu)</v>
      </c>
      <c r="E42" s="209" t="str">
        <f t="shared" si="35"/>
        <v>A</v>
      </c>
      <c r="F42" s="209" t="str">
        <f t="shared" si="35"/>
        <v>1 (Ganjil)</v>
      </c>
      <c r="G42" s="209" t="str">
        <f t="shared" si="35"/>
        <v>Manis Ari Wahyuni,S.Pd</v>
      </c>
      <c r="H42" s="209" t="str">
        <f t="shared" si="35"/>
        <v>197210092025212003</v>
      </c>
      <c r="I42" s="209" t="str">
        <f t="shared" si="35"/>
        <v>Suyati, S.Pd</v>
      </c>
      <c r="J42" s="209" t="str">
        <f t="shared" si="35"/>
        <v>198405052019032012</v>
      </c>
      <c r="K42" s="209" t="str">
        <f t="shared" si="35"/>
        <v>2025-2026</v>
      </c>
      <c r="L42" s="209" t="str">
        <f t="shared" si="35"/>
        <v>Tulusbesar</v>
      </c>
      <c r="M42" s="209" t="str">
        <f t="shared" si="35"/>
        <v>Tumpang</v>
      </c>
      <c r="N42" s="209" t="str">
        <f t="shared" si="35"/>
        <v>Malang</v>
      </c>
      <c r="O42" s="209" t="str">
        <f t="shared" si="35"/>
        <v>Jawa Timur</v>
      </c>
      <c r="P42" s="209">
        <f t="shared" si="35"/>
        <v>0</v>
      </c>
      <c r="Q42" s="209" t="str">
        <f t="shared" ref="Q42:S42" si="42">Q41</f>
        <v>sdn2tulusbesar@gmail.com</v>
      </c>
      <c r="R42" s="209" t="str">
        <f t="shared" si="42"/>
        <v>14</v>
      </c>
      <c r="S42" s="209" t="str">
        <f t="shared" si="42"/>
        <v>20 Desember 2025</v>
      </c>
      <c r="T42" t="str">
        <f>SISWA!A48</f>
        <v/>
      </c>
      <c r="U42" t="str">
        <f>IF(SISWA!B48=0,"",SISWA!B48)</f>
        <v/>
      </c>
      <c r="V42" t="str">
        <f>IF(SISWA!C48=0,"",SISWA!C48)</f>
        <v/>
      </c>
      <c r="W42" t="str">
        <f>IF(SISWA!D48=0,"",SISWA!D48)</f>
        <v/>
      </c>
      <c r="X42" t="str">
        <f>IF(SISWA!E48=0,"",SISWA!E48)</f>
        <v/>
      </c>
      <c r="Y42" t="str">
        <f>IF(SISWA!F48=0,"",SISWA!F48)</f>
        <v/>
      </c>
      <c r="Z42" t="str">
        <f>IF(SISWA!J48=0,"",SISWA!J48)</f>
        <v/>
      </c>
      <c r="AA42" t="str">
        <f>IF(SISWA!G48=0,"",SISWA!G48)</f>
        <v/>
      </c>
      <c r="AB42" t="str">
        <f>IF(SISWA!Q48=0,"",SISWA!Q48)</f>
        <v/>
      </c>
      <c r="AC42" t="str">
        <f>IF(SISWA!R48=0,"",SISWA!R48)</f>
        <v/>
      </c>
      <c r="AD42" t="str">
        <f>IF(SISWA!S48=0,"",SISWA!S48)</f>
        <v/>
      </c>
      <c r="AE42" t="str">
        <f>IF(SISWA!T48=0,"",SISWA!T48)</f>
        <v/>
      </c>
      <c r="AF42" t="str">
        <f>IF(SISWA!U48=0,"",SISWA!U48)</f>
        <v/>
      </c>
      <c r="AG42" t="str">
        <f>IF(SISWA!V48=0,"",SISWA!V48)</f>
        <v/>
      </c>
      <c r="AH42" t="str">
        <f>IF(SISWA!W48=0,"",SISWA!W48)</f>
        <v/>
      </c>
      <c r="AI42" t="str">
        <f>IF(SISWA!X48=0,"",SISWA!X48)</f>
        <v/>
      </c>
      <c r="AJ42" t="str">
        <f>IF(SISWA!Y48=0,"",SISWA!Y48)</f>
        <v/>
      </c>
      <c r="AK42" t="str">
        <f>IF(SISWA!Z48=0,"",SISWA!Z48)</f>
        <v/>
      </c>
      <c r="AL42" t="str">
        <f>IF(SISWA!AA48=0,"",SISWA!AA48)</f>
        <v/>
      </c>
      <c r="AM42" t="str">
        <f>IF(SISWA!AB48=0,"",SISWA!AB48)</f>
        <v/>
      </c>
      <c r="AN42" t="str">
        <f>IF(SISWA!AC48=0,"",SISWA!AC48)</f>
        <v/>
      </c>
      <c r="AO42" t="str">
        <f>IF(SISWA!AD48=0,"",SISWA!AD48)</f>
        <v/>
      </c>
      <c r="AP42" s="213" t="str">
        <f>AGM!AH45</f>
        <v/>
      </c>
      <c r="AQ42" t="str">
        <f ca="1">AGM!DK45</f>
        <v/>
      </c>
      <c r="AR42" s="213" t="str">
        <f>PP!AH45</f>
        <v/>
      </c>
      <c r="AS42" t="str">
        <f ca="1">PP!AO45</f>
        <v/>
      </c>
      <c r="AT42" s="213" t="str">
        <f>BIN!AH45</f>
        <v/>
      </c>
      <c r="AU42" t="str">
        <f ca="1">BIN!AO45</f>
        <v/>
      </c>
      <c r="AV42" s="213" t="str">
        <f>MAT!AH45</f>
        <v/>
      </c>
      <c r="AW42" t="str">
        <f ca="1">MAT!AO45</f>
        <v/>
      </c>
      <c r="AX42" s="213" t="str">
        <f>IPAS!AH45</f>
        <v/>
      </c>
      <c r="AY42" t="str">
        <f ca="1">IPAS!AO45</f>
        <v/>
      </c>
      <c r="AZ42" s="213" t="str">
        <f>SMUSIK!AH45</f>
        <v/>
      </c>
      <c r="BA42" t="str">
        <f ca="1">SMUSIK!AO45</f>
        <v/>
      </c>
      <c r="BB42" s="213" t="str">
        <f>STARI!AH45</f>
        <v/>
      </c>
      <c r="BC42" t="str">
        <f ca="1">STARI!AO45</f>
        <v/>
      </c>
      <c r="BD42" s="213" t="str">
        <f>SRUPA!AH45</f>
        <v/>
      </c>
      <c r="BE42" t="str">
        <f ca="1">SRUPA!AO45</f>
        <v/>
      </c>
      <c r="BF42" s="213" t="str">
        <f>PJOK!AH45</f>
        <v/>
      </c>
      <c r="BG42" t="str">
        <f ca="1">PJOK!AO45</f>
        <v/>
      </c>
      <c r="BH42" s="213" t="str">
        <f>BING!AH45</f>
        <v/>
      </c>
      <c r="BI42" t="str">
        <f ca="1">BING!AO45</f>
        <v/>
      </c>
      <c r="BJ42" s="213" t="str">
        <f>KKA!AH45</f>
        <v/>
      </c>
      <c r="BK42" t="str">
        <f ca="1">KKA!AO45</f>
        <v/>
      </c>
      <c r="BL42" t="str">
        <f>Mapel!$C$17</f>
        <v>Bahasa Daerah</v>
      </c>
      <c r="BM42" s="213" t="str">
        <f>BJW!AH45</f>
        <v/>
      </c>
      <c r="BN42" t="str">
        <f ca="1">BJW!AO45</f>
        <v/>
      </c>
      <c r="BO42" t="str">
        <f>Mapel!$C$18</f>
        <v>Bahasa Mandarin</v>
      </c>
      <c r="BP42" s="213" t="str">
        <f>Mulok2!AH45</f>
        <v/>
      </c>
      <c r="BQ42" t="str">
        <f ca="1">Mulok2!AO45</f>
        <v/>
      </c>
      <c r="BR42" t="str">
        <f>Mapel!$C$19</f>
        <v>Mulok 3</v>
      </c>
      <c r="BS42" s="213" t="str">
        <f>Mulok3!AH45</f>
        <v/>
      </c>
      <c r="BT42" t="str">
        <f ca="1">Mulok3!AO45</f>
        <v/>
      </c>
      <c r="BU42" t="str">
        <f>Mapel!$C$20</f>
        <v>Mulok 4</v>
      </c>
      <c r="BV42" s="213" t="str">
        <f>Mulok4!AH45</f>
        <v/>
      </c>
      <c r="BW42" t="str">
        <f ca="1">Mulok4!AO45</f>
        <v/>
      </c>
      <c r="BX42" t="str">
        <f>Mapel!$C$21</f>
        <v>Mulok 5</v>
      </c>
      <c r="BY42" s="213" t="str">
        <f>Mulok5!AH45</f>
        <v/>
      </c>
      <c r="BZ42" t="str">
        <f ca="1">Mulok5!AO45</f>
        <v/>
      </c>
      <c r="CA42" t="e">
        <f ca="1">'Input Nilai'!AH47</f>
        <v>#NAME?</v>
      </c>
      <c r="CB42" t="str">
        <f>IF('ABS&amp;EKSKUL'!D48=0,"",'ABS&amp;EKSKUL'!D48)</f>
        <v>Pramuka</v>
      </c>
      <c r="CC42" t="str">
        <f>IF('ABS&amp;EKSKUL'!E48=0,"",'ABS&amp;EKSKUL'!E48)</f>
        <v/>
      </c>
      <c r="CD42" s="213" t="str">
        <f>Legger!S48</f>
        <v/>
      </c>
      <c r="CE42" t="str">
        <f>IF('ABS&amp;EKSKUL'!F48=0,"",'ABS&amp;EKSKUL'!F48)</f>
        <v/>
      </c>
      <c r="CF42" t="str">
        <f>IF('ABS&amp;EKSKUL'!G48=0,"",'ABS&amp;EKSKUL'!G48)</f>
        <v/>
      </c>
      <c r="CG42" s="213" t="str">
        <f>Legger!T48</f>
        <v/>
      </c>
      <c r="CH42" t="str">
        <f>IF('ABS&amp;EKSKUL'!H48=0,"",'ABS&amp;EKSKUL'!H48)</f>
        <v/>
      </c>
      <c r="CI42" t="str">
        <f>IF('ABS&amp;EKSKUL'!I48=0,"",'ABS&amp;EKSKUL'!I48)</f>
        <v/>
      </c>
      <c r="CJ42" s="213" t="str">
        <f>Legger!U48</f>
        <v/>
      </c>
      <c r="CK42" t="str">
        <f>IF('ABS&amp;EKSKUL'!J48=0,"",'ABS&amp;EKSKUL'!J48)</f>
        <v/>
      </c>
      <c r="CL42" t="str">
        <f>IF('ABS&amp;EKSKUL'!K48=0,"",'ABS&amp;EKSKUL'!K48)</f>
        <v/>
      </c>
      <c r="CM42" s="213" t="str">
        <f>Legger!V48</f>
        <v/>
      </c>
      <c r="CN42" t="str">
        <f>IF('ABS&amp;EKSKUL'!L48=0,"",'ABS&amp;EKSKUL'!L48)</f>
        <v/>
      </c>
      <c r="CO42" t="str">
        <f>IF('ABS&amp;EKSKUL'!M48=0,"",'ABS&amp;EKSKUL'!M48)</f>
        <v/>
      </c>
      <c r="CP42" s="213" t="str">
        <f>Legger!W48</f>
        <v/>
      </c>
      <c r="CQ42" t="str">
        <f>IF('ABS&amp;EKSKUL'!N48=0,"",'ABS&amp;EKSKUL'!N48)</f>
        <v/>
      </c>
      <c r="CR42" t="str">
        <f>IF('ABS&amp;EKSKUL'!O48=0,"",'ABS&amp;EKSKUL'!O48)</f>
        <v/>
      </c>
      <c r="CS42" t="str">
        <f>IF('ABS&amp;EKSKUL'!P48=0,"",'ABS&amp;EKSKUL'!P48)</f>
        <v/>
      </c>
      <c r="CT42" s="213" t="str">
        <f>Legger!Z48</f>
        <v>Tingkatkan Belajarmu, tetap semangat, jangan lupa berdoa dan selalu berbakti kepada orang tua.</v>
      </c>
      <c r="CU42" s="213" t="str">
        <f>IF(Legger!AA48=0,"",Legger!AA48)</f>
        <v/>
      </c>
      <c r="CV42" t="str">
        <f>Legger!AB48</f>
        <v>1 (satu)</v>
      </c>
    </row>
    <row r="43" spans="1:100">
      <c r="A43" s="209" t="str">
        <f t="shared" si="35"/>
        <v>SD Negeri 2 Tulus besar</v>
      </c>
      <c r="B43" s="209" t="str">
        <f t="shared" si="35"/>
        <v>20517698</v>
      </c>
      <c r="C43" s="209" t="str">
        <f t="shared" si="35"/>
        <v>Jl. Mangundarmo No. 85 Tulusbesar Tulusbesar, Tumpang, Malang</v>
      </c>
      <c r="D43" s="209" t="str">
        <f t="shared" si="35"/>
        <v>1 (satu)</v>
      </c>
      <c r="E43" s="209" t="str">
        <f t="shared" si="35"/>
        <v>A</v>
      </c>
      <c r="F43" s="209" t="str">
        <f t="shared" si="35"/>
        <v>1 (Ganjil)</v>
      </c>
      <c r="G43" s="209" t="str">
        <f t="shared" si="35"/>
        <v>Manis Ari Wahyuni,S.Pd</v>
      </c>
      <c r="H43" s="209" t="str">
        <f t="shared" si="35"/>
        <v>197210092025212003</v>
      </c>
      <c r="I43" s="209" t="str">
        <f t="shared" si="35"/>
        <v>Suyati, S.Pd</v>
      </c>
      <c r="J43" s="209" t="str">
        <f t="shared" si="35"/>
        <v>198405052019032012</v>
      </c>
      <c r="K43" s="209" t="str">
        <f t="shared" si="35"/>
        <v>2025-2026</v>
      </c>
      <c r="L43" s="209" t="str">
        <f t="shared" si="35"/>
        <v>Tulusbesar</v>
      </c>
      <c r="M43" s="209" t="str">
        <f t="shared" si="35"/>
        <v>Tumpang</v>
      </c>
      <c r="N43" s="209" t="str">
        <f t="shared" si="35"/>
        <v>Malang</v>
      </c>
      <c r="O43" s="209" t="str">
        <f t="shared" si="35"/>
        <v>Jawa Timur</v>
      </c>
      <c r="P43" s="209">
        <f t="shared" si="35"/>
        <v>0</v>
      </c>
      <c r="Q43" s="209" t="str">
        <f t="shared" ref="Q43:S43" si="43">Q42</f>
        <v>sdn2tulusbesar@gmail.com</v>
      </c>
      <c r="R43" s="209" t="str">
        <f t="shared" si="43"/>
        <v>14</v>
      </c>
      <c r="S43" s="209" t="str">
        <f t="shared" si="43"/>
        <v>20 Desember 2025</v>
      </c>
      <c r="T43" t="str">
        <f>SISWA!A49</f>
        <v/>
      </c>
      <c r="U43" t="str">
        <f>IF(SISWA!B49=0,"",SISWA!B49)</f>
        <v/>
      </c>
      <c r="V43" t="str">
        <f>IF(SISWA!C49=0,"",SISWA!C49)</f>
        <v/>
      </c>
      <c r="W43" t="str">
        <f>IF(SISWA!D49=0,"",SISWA!D49)</f>
        <v/>
      </c>
      <c r="X43" t="str">
        <f>IF(SISWA!E49=0,"",SISWA!E49)</f>
        <v/>
      </c>
      <c r="Y43" t="str">
        <f>IF(SISWA!F49=0,"",SISWA!F49)</f>
        <v/>
      </c>
      <c r="Z43" t="str">
        <f>IF(SISWA!J49=0,"",SISWA!J49)</f>
        <v/>
      </c>
      <c r="AA43" t="str">
        <f>IF(SISWA!G49=0,"",SISWA!G49)</f>
        <v/>
      </c>
      <c r="AB43" t="str">
        <f>IF(SISWA!Q49=0,"",SISWA!Q49)</f>
        <v/>
      </c>
      <c r="AC43" t="str">
        <f>IF(SISWA!R49=0,"",SISWA!R49)</f>
        <v/>
      </c>
      <c r="AD43" t="str">
        <f>IF(SISWA!S49=0,"",SISWA!S49)</f>
        <v/>
      </c>
      <c r="AE43" t="str">
        <f>IF(SISWA!T49=0,"",SISWA!T49)</f>
        <v/>
      </c>
      <c r="AF43" t="str">
        <f>IF(SISWA!U49=0,"",SISWA!U49)</f>
        <v/>
      </c>
      <c r="AG43" t="str">
        <f>IF(SISWA!V49=0,"",SISWA!V49)</f>
        <v/>
      </c>
      <c r="AH43" t="str">
        <f>IF(SISWA!W49=0,"",SISWA!W49)</f>
        <v/>
      </c>
      <c r="AI43" t="str">
        <f>IF(SISWA!X49=0,"",SISWA!X49)</f>
        <v/>
      </c>
      <c r="AJ43" t="str">
        <f>IF(SISWA!Y49=0,"",SISWA!Y49)</f>
        <v/>
      </c>
      <c r="AK43" t="str">
        <f>IF(SISWA!Z49=0,"",SISWA!Z49)</f>
        <v/>
      </c>
      <c r="AL43" t="str">
        <f>IF(SISWA!AA49=0,"",SISWA!AA49)</f>
        <v/>
      </c>
      <c r="AM43" t="str">
        <f>IF(SISWA!AB49=0,"",SISWA!AB49)</f>
        <v/>
      </c>
      <c r="AN43" t="str">
        <f>IF(SISWA!AC49=0,"",SISWA!AC49)</f>
        <v/>
      </c>
      <c r="AO43" t="str">
        <f>IF(SISWA!AD49=0,"",SISWA!AD49)</f>
        <v/>
      </c>
      <c r="AP43" s="213" t="str">
        <f>AGM!AH46</f>
        <v/>
      </c>
      <c r="AQ43" t="str">
        <f ca="1">AGM!DK46</f>
        <v/>
      </c>
      <c r="AR43" s="213" t="str">
        <f>PP!AH46</f>
        <v/>
      </c>
      <c r="AS43" t="str">
        <f ca="1">PP!AO46</f>
        <v/>
      </c>
      <c r="AT43" s="213" t="str">
        <f>BIN!AH46</f>
        <v/>
      </c>
      <c r="AU43" t="str">
        <f ca="1">BIN!AO46</f>
        <v/>
      </c>
      <c r="AV43" s="213" t="str">
        <f>MAT!AH46</f>
        <v/>
      </c>
      <c r="AW43" t="str">
        <f ca="1">MAT!AO46</f>
        <v/>
      </c>
      <c r="AX43" s="213" t="str">
        <f>IPAS!AH46</f>
        <v/>
      </c>
      <c r="AY43" t="str">
        <f ca="1">IPAS!AO46</f>
        <v/>
      </c>
      <c r="AZ43" s="213" t="str">
        <f>SMUSIK!AH46</f>
        <v/>
      </c>
      <c r="BA43" t="str">
        <f ca="1">SMUSIK!AO46</f>
        <v/>
      </c>
      <c r="BB43" s="213" t="str">
        <f>STARI!AH46</f>
        <v/>
      </c>
      <c r="BC43" t="str">
        <f ca="1">STARI!AO46</f>
        <v/>
      </c>
      <c r="BD43" s="213" t="str">
        <f>SRUPA!AH46</f>
        <v/>
      </c>
      <c r="BE43" t="str">
        <f ca="1">SRUPA!AO46</f>
        <v/>
      </c>
      <c r="BF43" s="213" t="str">
        <f>PJOK!AH46</f>
        <v/>
      </c>
      <c r="BG43" t="str">
        <f ca="1">PJOK!AO46</f>
        <v/>
      </c>
      <c r="BH43" s="213" t="str">
        <f>BING!AH46</f>
        <v/>
      </c>
      <c r="BI43" t="str">
        <f ca="1">BING!AO46</f>
        <v/>
      </c>
      <c r="BJ43" s="213" t="str">
        <f>KKA!AH46</f>
        <v/>
      </c>
      <c r="BK43" t="str">
        <f ca="1">KKA!AO46</f>
        <v/>
      </c>
      <c r="BL43" t="str">
        <f>Mapel!$C$17</f>
        <v>Bahasa Daerah</v>
      </c>
      <c r="BM43" s="213" t="str">
        <f>BJW!AH46</f>
        <v/>
      </c>
      <c r="BN43" t="str">
        <f ca="1">BJW!AO46</f>
        <v/>
      </c>
      <c r="BO43" t="str">
        <f>Mapel!$C$18</f>
        <v>Bahasa Mandarin</v>
      </c>
      <c r="BP43" s="213" t="str">
        <f>Mulok2!AH46</f>
        <v/>
      </c>
      <c r="BQ43" t="str">
        <f ca="1">Mulok2!AO46</f>
        <v/>
      </c>
      <c r="BR43" t="str">
        <f>Mapel!$C$19</f>
        <v>Mulok 3</v>
      </c>
      <c r="BS43" s="213" t="str">
        <f>Mulok3!AH46</f>
        <v/>
      </c>
      <c r="BT43" t="str">
        <f ca="1">Mulok3!AO46</f>
        <v/>
      </c>
      <c r="BU43" t="str">
        <f>Mapel!$C$20</f>
        <v>Mulok 4</v>
      </c>
      <c r="BV43" s="213" t="str">
        <f>Mulok4!AH46</f>
        <v/>
      </c>
      <c r="BW43" t="str">
        <f ca="1">Mulok4!AO46</f>
        <v/>
      </c>
      <c r="BX43" t="str">
        <f>Mapel!$C$21</f>
        <v>Mulok 5</v>
      </c>
      <c r="BY43" s="213" t="str">
        <f>Mulok5!AH46</f>
        <v/>
      </c>
      <c r="BZ43" t="str">
        <f ca="1">Mulok5!AO46</f>
        <v/>
      </c>
      <c r="CA43" t="e">
        <f ca="1">'Input Nilai'!AH48</f>
        <v>#NAME?</v>
      </c>
      <c r="CB43" t="str">
        <f>IF('ABS&amp;EKSKUL'!D49=0,"",'ABS&amp;EKSKUL'!D49)</f>
        <v>Pramuka</v>
      </c>
      <c r="CC43" t="str">
        <f>IF('ABS&amp;EKSKUL'!E49=0,"",'ABS&amp;EKSKUL'!E49)</f>
        <v/>
      </c>
      <c r="CD43" s="213" t="str">
        <f>Legger!S49</f>
        <v/>
      </c>
      <c r="CE43" t="str">
        <f>IF('ABS&amp;EKSKUL'!F49=0,"",'ABS&amp;EKSKUL'!F49)</f>
        <v/>
      </c>
      <c r="CF43" t="str">
        <f>IF('ABS&amp;EKSKUL'!G49=0,"",'ABS&amp;EKSKUL'!G49)</f>
        <v/>
      </c>
      <c r="CG43" s="213" t="str">
        <f>Legger!T49</f>
        <v/>
      </c>
      <c r="CH43" t="str">
        <f>IF('ABS&amp;EKSKUL'!H49=0,"",'ABS&amp;EKSKUL'!H49)</f>
        <v/>
      </c>
      <c r="CI43" t="str">
        <f>IF('ABS&amp;EKSKUL'!I49=0,"",'ABS&amp;EKSKUL'!I49)</f>
        <v/>
      </c>
      <c r="CJ43" s="213" t="str">
        <f>Legger!U49</f>
        <v/>
      </c>
      <c r="CK43" t="str">
        <f>IF('ABS&amp;EKSKUL'!J49=0,"",'ABS&amp;EKSKUL'!J49)</f>
        <v/>
      </c>
      <c r="CL43" t="str">
        <f>IF('ABS&amp;EKSKUL'!K49=0,"",'ABS&amp;EKSKUL'!K49)</f>
        <v/>
      </c>
      <c r="CM43" s="213" t="str">
        <f>Legger!V49</f>
        <v/>
      </c>
      <c r="CN43" t="str">
        <f>IF('ABS&amp;EKSKUL'!L49=0,"",'ABS&amp;EKSKUL'!L49)</f>
        <v/>
      </c>
      <c r="CO43" t="str">
        <f>IF('ABS&amp;EKSKUL'!M49=0,"",'ABS&amp;EKSKUL'!M49)</f>
        <v/>
      </c>
      <c r="CP43" s="213" t="str">
        <f>Legger!W49</f>
        <v/>
      </c>
      <c r="CQ43" t="str">
        <f>IF('ABS&amp;EKSKUL'!N49=0,"",'ABS&amp;EKSKUL'!N49)</f>
        <v/>
      </c>
      <c r="CR43" t="str">
        <f>IF('ABS&amp;EKSKUL'!O49=0,"",'ABS&amp;EKSKUL'!O49)</f>
        <v/>
      </c>
      <c r="CS43" t="str">
        <f>IF('ABS&amp;EKSKUL'!P49=0,"",'ABS&amp;EKSKUL'!P49)</f>
        <v/>
      </c>
      <c r="CT43" s="213" t="str">
        <f>Legger!Z49</f>
        <v>Tingkatkan Belajarmu, tetap semangat, jangan lupa berdoa dan selalu berbakti kepada orang tua.</v>
      </c>
      <c r="CU43" s="213" t="str">
        <f>IF(Legger!AA49=0,"",Legger!AA49)</f>
        <v/>
      </c>
      <c r="CV43" t="str">
        <f>Legger!AB49</f>
        <v>1 (satu)</v>
      </c>
    </row>
    <row r="44" spans="1:100">
      <c r="A44" s="209" t="str">
        <f t="shared" si="35"/>
        <v>SD Negeri 2 Tulus besar</v>
      </c>
      <c r="B44" s="209" t="str">
        <f t="shared" si="35"/>
        <v>20517698</v>
      </c>
      <c r="C44" s="209" t="str">
        <f t="shared" si="35"/>
        <v>Jl. Mangundarmo No. 85 Tulusbesar Tulusbesar, Tumpang, Malang</v>
      </c>
      <c r="D44" s="209" t="str">
        <f t="shared" si="35"/>
        <v>1 (satu)</v>
      </c>
      <c r="E44" s="209" t="str">
        <f t="shared" si="35"/>
        <v>A</v>
      </c>
      <c r="F44" s="209" t="str">
        <f t="shared" si="35"/>
        <v>1 (Ganjil)</v>
      </c>
      <c r="G44" s="209" t="str">
        <f t="shared" si="35"/>
        <v>Manis Ari Wahyuni,S.Pd</v>
      </c>
      <c r="H44" s="209" t="str">
        <f t="shared" si="35"/>
        <v>197210092025212003</v>
      </c>
      <c r="I44" s="209" t="str">
        <f t="shared" si="35"/>
        <v>Suyati, S.Pd</v>
      </c>
      <c r="J44" s="209" t="str">
        <f t="shared" si="35"/>
        <v>198405052019032012</v>
      </c>
      <c r="K44" s="209" t="str">
        <f t="shared" si="35"/>
        <v>2025-2026</v>
      </c>
      <c r="L44" s="209" t="str">
        <f t="shared" si="35"/>
        <v>Tulusbesar</v>
      </c>
      <c r="M44" s="209" t="str">
        <f t="shared" si="35"/>
        <v>Tumpang</v>
      </c>
      <c r="N44" s="209" t="str">
        <f t="shared" si="35"/>
        <v>Malang</v>
      </c>
      <c r="O44" s="209" t="str">
        <f t="shared" si="35"/>
        <v>Jawa Timur</v>
      </c>
      <c r="P44" s="209">
        <f t="shared" si="35"/>
        <v>0</v>
      </c>
      <c r="Q44" s="209" t="str">
        <f t="shared" ref="Q44:S44" si="44">Q43</f>
        <v>sdn2tulusbesar@gmail.com</v>
      </c>
      <c r="R44" s="209" t="str">
        <f t="shared" si="44"/>
        <v>14</v>
      </c>
      <c r="S44" s="209" t="str">
        <f t="shared" si="44"/>
        <v>20 Desember 2025</v>
      </c>
      <c r="T44" t="str">
        <f>SISWA!A50</f>
        <v/>
      </c>
      <c r="U44" t="str">
        <f>IF(SISWA!B50=0,"",SISWA!B50)</f>
        <v/>
      </c>
      <c r="V44" t="str">
        <f>IF(SISWA!C50=0,"",SISWA!C50)</f>
        <v/>
      </c>
      <c r="W44" t="str">
        <f>IF(SISWA!D50=0,"",SISWA!D50)</f>
        <v/>
      </c>
      <c r="X44" t="str">
        <f>IF(SISWA!E50=0,"",SISWA!E50)</f>
        <v/>
      </c>
      <c r="Y44" t="str">
        <f>IF(SISWA!F50=0,"",SISWA!F50)</f>
        <v/>
      </c>
      <c r="Z44" t="str">
        <f>IF(SISWA!J50=0,"",SISWA!J50)</f>
        <v/>
      </c>
      <c r="AA44" t="str">
        <f>IF(SISWA!G50=0,"",SISWA!G50)</f>
        <v/>
      </c>
      <c r="AB44" t="str">
        <f>IF(SISWA!Q50=0,"",SISWA!Q50)</f>
        <v/>
      </c>
      <c r="AC44" t="str">
        <f>IF(SISWA!R50=0,"",SISWA!R50)</f>
        <v/>
      </c>
      <c r="AD44" t="str">
        <f>IF(SISWA!S50=0,"",SISWA!S50)</f>
        <v/>
      </c>
      <c r="AE44" t="str">
        <f>IF(SISWA!T50=0,"",SISWA!T50)</f>
        <v/>
      </c>
      <c r="AF44" t="str">
        <f>IF(SISWA!U50=0,"",SISWA!U50)</f>
        <v/>
      </c>
      <c r="AG44" t="str">
        <f>IF(SISWA!V50=0,"",SISWA!V50)</f>
        <v/>
      </c>
      <c r="AH44" t="str">
        <f>IF(SISWA!W50=0,"",SISWA!W50)</f>
        <v/>
      </c>
      <c r="AI44" t="str">
        <f>IF(SISWA!X50=0,"",SISWA!X50)</f>
        <v/>
      </c>
      <c r="AJ44" t="str">
        <f>IF(SISWA!Y50=0,"",SISWA!Y50)</f>
        <v/>
      </c>
      <c r="AK44" t="str">
        <f>IF(SISWA!Z50=0,"",SISWA!Z50)</f>
        <v/>
      </c>
      <c r="AL44" t="str">
        <f>IF(SISWA!AA50=0,"",SISWA!AA50)</f>
        <v/>
      </c>
      <c r="AM44" t="str">
        <f>IF(SISWA!AB50=0,"",SISWA!AB50)</f>
        <v/>
      </c>
      <c r="AN44" t="str">
        <f>IF(SISWA!AC50=0,"",SISWA!AC50)</f>
        <v/>
      </c>
      <c r="AO44" t="str">
        <f>IF(SISWA!AD50=0,"",SISWA!AD50)</f>
        <v/>
      </c>
      <c r="AP44" s="213" t="str">
        <f>AGM!AH47</f>
        <v/>
      </c>
      <c r="AQ44" t="str">
        <f ca="1">AGM!DK47</f>
        <v/>
      </c>
      <c r="AR44" s="213" t="str">
        <f>PP!AH47</f>
        <v/>
      </c>
      <c r="AS44" t="str">
        <f ca="1">PP!AO47</f>
        <v/>
      </c>
      <c r="AT44" s="213" t="str">
        <f>BIN!AH47</f>
        <v/>
      </c>
      <c r="AU44" t="str">
        <f ca="1">BIN!AO47</f>
        <v/>
      </c>
      <c r="AV44" s="213" t="str">
        <f>MAT!AH47</f>
        <v/>
      </c>
      <c r="AW44" t="str">
        <f ca="1">MAT!AO47</f>
        <v/>
      </c>
      <c r="AX44" s="213" t="str">
        <f>IPAS!AH47</f>
        <v/>
      </c>
      <c r="AY44" t="str">
        <f ca="1">IPAS!AO47</f>
        <v/>
      </c>
      <c r="AZ44" s="213" t="str">
        <f>SMUSIK!AH47</f>
        <v/>
      </c>
      <c r="BA44" t="str">
        <f ca="1">SMUSIK!AO47</f>
        <v/>
      </c>
      <c r="BB44" s="213" t="str">
        <f>STARI!AH47</f>
        <v/>
      </c>
      <c r="BC44" t="str">
        <f ca="1">STARI!AO47</f>
        <v/>
      </c>
      <c r="BD44" s="213" t="str">
        <f>SRUPA!AH47</f>
        <v/>
      </c>
      <c r="BE44" t="str">
        <f ca="1">SRUPA!AO47</f>
        <v/>
      </c>
      <c r="BF44" s="213" t="str">
        <f>PJOK!AH47</f>
        <v/>
      </c>
      <c r="BG44" t="str">
        <f ca="1">PJOK!AO47</f>
        <v/>
      </c>
      <c r="BH44" s="213" t="str">
        <f>BING!AH47</f>
        <v/>
      </c>
      <c r="BI44" t="str">
        <f ca="1">BING!AO47</f>
        <v/>
      </c>
      <c r="BJ44" s="213" t="str">
        <f>KKA!AH47</f>
        <v/>
      </c>
      <c r="BK44" t="str">
        <f ca="1">KKA!AO47</f>
        <v/>
      </c>
      <c r="BL44" t="str">
        <f>Mapel!$C$17</f>
        <v>Bahasa Daerah</v>
      </c>
      <c r="BM44" s="213" t="str">
        <f>BJW!AH47</f>
        <v/>
      </c>
      <c r="BN44" t="str">
        <f ca="1">BJW!AO47</f>
        <v/>
      </c>
      <c r="BO44" t="str">
        <f>Mapel!$C$18</f>
        <v>Bahasa Mandarin</v>
      </c>
      <c r="BP44" s="213" t="str">
        <f>Mulok2!AH47</f>
        <v/>
      </c>
      <c r="BQ44" t="str">
        <f ca="1">Mulok2!AO47</f>
        <v/>
      </c>
      <c r="BR44" t="str">
        <f>Mapel!$C$19</f>
        <v>Mulok 3</v>
      </c>
      <c r="BS44" s="213" t="str">
        <f>Mulok3!AH47</f>
        <v/>
      </c>
      <c r="BT44" t="str">
        <f ca="1">Mulok3!AO47</f>
        <v/>
      </c>
      <c r="BU44" t="str">
        <f>Mapel!$C$20</f>
        <v>Mulok 4</v>
      </c>
      <c r="BV44" s="213" t="str">
        <f>Mulok4!AH47</f>
        <v/>
      </c>
      <c r="BW44" t="str">
        <f ca="1">Mulok4!AO47</f>
        <v/>
      </c>
      <c r="BX44" t="str">
        <f>Mapel!$C$21</f>
        <v>Mulok 5</v>
      </c>
      <c r="BY44" s="213" t="str">
        <f>Mulok5!AH47</f>
        <v/>
      </c>
      <c r="BZ44" t="str">
        <f ca="1">Mulok5!AO47</f>
        <v/>
      </c>
      <c r="CA44" t="e">
        <f ca="1">'Input Nilai'!AH49</f>
        <v>#NAME?</v>
      </c>
      <c r="CB44" t="str">
        <f>IF('ABS&amp;EKSKUL'!D50=0,"",'ABS&amp;EKSKUL'!D50)</f>
        <v>Pramuka</v>
      </c>
      <c r="CC44" t="str">
        <f>IF('ABS&amp;EKSKUL'!E50=0,"",'ABS&amp;EKSKUL'!E50)</f>
        <v/>
      </c>
      <c r="CD44" s="213" t="str">
        <f>Legger!S50</f>
        <v/>
      </c>
      <c r="CE44" t="str">
        <f>IF('ABS&amp;EKSKUL'!F50=0,"",'ABS&amp;EKSKUL'!F50)</f>
        <v/>
      </c>
      <c r="CF44" t="str">
        <f>IF('ABS&amp;EKSKUL'!G50=0,"",'ABS&amp;EKSKUL'!G50)</f>
        <v/>
      </c>
      <c r="CG44" s="213" t="str">
        <f>Legger!T50</f>
        <v/>
      </c>
      <c r="CH44" t="str">
        <f>IF('ABS&amp;EKSKUL'!H50=0,"",'ABS&amp;EKSKUL'!H50)</f>
        <v/>
      </c>
      <c r="CI44" t="str">
        <f>IF('ABS&amp;EKSKUL'!I50=0,"",'ABS&amp;EKSKUL'!I50)</f>
        <v/>
      </c>
      <c r="CJ44" s="213" t="str">
        <f>Legger!U50</f>
        <v/>
      </c>
      <c r="CK44" t="str">
        <f>IF('ABS&amp;EKSKUL'!J50=0,"",'ABS&amp;EKSKUL'!J50)</f>
        <v/>
      </c>
      <c r="CL44" t="str">
        <f>IF('ABS&amp;EKSKUL'!K50=0,"",'ABS&amp;EKSKUL'!K50)</f>
        <v/>
      </c>
      <c r="CM44" s="213" t="str">
        <f>Legger!V50</f>
        <v/>
      </c>
      <c r="CN44" t="str">
        <f>IF('ABS&amp;EKSKUL'!L50=0,"",'ABS&amp;EKSKUL'!L50)</f>
        <v/>
      </c>
      <c r="CO44" t="str">
        <f>IF('ABS&amp;EKSKUL'!M50=0,"",'ABS&amp;EKSKUL'!M50)</f>
        <v/>
      </c>
      <c r="CP44" s="213" t="str">
        <f>Legger!W50</f>
        <v/>
      </c>
      <c r="CQ44" t="str">
        <f>IF('ABS&amp;EKSKUL'!N50=0,"",'ABS&amp;EKSKUL'!N50)</f>
        <v/>
      </c>
      <c r="CR44" t="str">
        <f>IF('ABS&amp;EKSKUL'!O50=0,"",'ABS&amp;EKSKUL'!O50)</f>
        <v/>
      </c>
      <c r="CS44" t="str">
        <f>IF('ABS&amp;EKSKUL'!P50=0,"",'ABS&amp;EKSKUL'!P50)</f>
        <v/>
      </c>
      <c r="CT44" s="213" t="str">
        <f>Legger!Z50</f>
        <v>Tingkatkan Belajarmu, tetap semangat, jangan lupa berdoa dan selalu berbakti kepada orang tua.</v>
      </c>
      <c r="CU44" s="213" t="str">
        <f>IF(Legger!AA50=0,"",Legger!AA50)</f>
        <v/>
      </c>
      <c r="CV44" t="str">
        <f>Legger!AB50</f>
        <v>1 (satu)</v>
      </c>
    </row>
    <row r="45" spans="1:100">
      <c r="A45" s="209" t="str">
        <f t="shared" si="35"/>
        <v>SD Negeri 2 Tulus besar</v>
      </c>
      <c r="B45" s="209" t="str">
        <f t="shared" si="35"/>
        <v>20517698</v>
      </c>
      <c r="C45" s="209" t="str">
        <f t="shared" si="35"/>
        <v>Jl. Mangundarmo No. 85 Tulusbesar Tulusbesar, Tumpang, Malang</v>
      </c>
      <c r="D45" s="209" t="str">
        <f t="shared" si="35"/>
        <v>1 (satu)</v>
      </c>
      <c r="E45" s="209" t="str">
        <f t="shared" si="35"/>
        <v>A</v>
      </c>
      <c r="F45" s="209" t="str">
        <f t="shared" si="35"/>
        <v>1 (Ganjil)</v>
      </c>
      <c r="G45" s="209" t="str">
        <f t="shared" si="35"/>
        <v>Manis Ari Wahyuni,S.Pd</v>
      </c>
      <c r="H45" s="209" t="str">
        <f t="shared" si="35"/>
        <v>197210092025212003</v>
      </c>
      <c r="I45" s="209" t="str">
        <f t="shared" si="35"/>
        <v>Suyati, S.Pd</v>
      </c>
      <c r="J45" s="209" t="str">
        <f t="shared" si="35"/>
        <v>198405052019032012</v>
      </c>
      <c r="K45" s="209" t="str">
        <f t="shared" si="35"/>
        <v>2025-2026</v>
      </c>
      <c r="L45" s="209" t="str">
        <f t="shared" si="35"/>
        <v>Tulusbesar</v>
      </c>
      <c r="M45" s="209" t="str">
        <f t="shared" si="35"/>
        <v>Tumpang</v>
      </c>
      <c r="N45" s="209" t="str">
        <f t="shared" si="35"/>
        <v>Malang</v>
      </c>
      <c r="O45" s="209" t="str">
        <f t="shared" si="35"/>
        <v>Jawa Timur</v>
      </c>
      <c r="P45" s="209">
        <f t="shared" si="35"/>
        <v>0</v>
      </c>
      <c r="Q45" s="209" t="str">
        <f t="shared" ref="Q45:S45" si="45">Q44</f>
        <v>sdn2tulusbesar@gmail.com</v>
      </c>
      <c r="R45" s="209" t="str">
        <f t="shared" si="45"/>
        <v>14</v>
      </c>
      <c r="S45" s="209" t="str">
        <f t="shared" si="45"/>
        <v>20 Desember 2025</v>
      </c>
      <c r="T45" t="str">
        <f>SISWA!A51</f>
        <v/>
      </c>
      <c r="U45" t="str">
        <f>IF(SISWA!B51=0,"",SISWA!B51)</f>
        <v/>
      </c>
      <c r="V45" t="str">
        <f>IF(SISWA!C51=0,"",SISWA!C51)</f>
        <v/>
      </c>
      <c r="W45" t="str">
        <f>IF(SISWA!D51=0,"",SISWA!D51)</f>
        <v/>
      </c>
      <c r="X45" t="str">
        <f>IF(SISWA!E51=0,"",SISWA!E51)</f>
        <v/>
      </c>
      <c r="Y45" t="str">
        <f>IF(SISWA!F51=0,"",SISWA!F51)</f>
        <v/>
      </c>
      <c r="Z45" t="str">
        <f>IF(SISWA!J51=0,"",SISWA!J51)</f>
        <v/>
      </c>
      <c r="AA45" t="str">
        <f>IF(SISWA!G51=0,"",SISWA!G51)</f>
        <v/>
      </c>
      <c r="AB45" t="str">
        <f>IF(SISWA!Q51=0,"",SISWA!Q51)</f>
        <v/>
      </c>
      <c r="AC45" t="str">
        <f>IF(SISWA!R51=0,"",SISWA!R51)</f>
        <v/>
      </c>
      <c r="AD45" t="str">
        <f>IF(SISWA!S51=0,"",SISWA!S51)</f>
        <v/>
      </c>
      <c r="AE45" t="str">
        <f>IF(SISWA!T51=0,"",SISWA!T51)</f>
        <v/>
      </c>
      <c r="AF45" t="str">
        <f>IF(SISWA!U51=0,"",SISWA!U51)</f>
        <v/>
      </c>
      <c r="AG45" t="str">
        <f>IF(SISWA!V51=0,"",SISWA!V51)</f>
        <v/>
      </c>
      <c r="AH45" t="str">
        <f>IF(SISWA!W51=0,"",SISWA!W51)</f>
        <v/>
      </c>
      <c r="AI45" t="str">
        <f>IF(SISWA!X51=0,"",SISWA!X51)</f>
        <v/>
      </c>
      <c r="AJ45" t="str">
        <f>IF(SISWA!Y51=0,"",SISWA!Y51)</f>
        <v/>
      </c>
      <c r="AK45" t="str">
        <f>IF(SISWA!Z51=0,"",SISWA!Z51)</f>
        <v/>
      </c>
      <c r="AL45" t="str">
        <f>IF(SISWA!AA51=0,"",SISWA!AA51)</f>
        <v/>
      </c>
      <c r="AM45" t="str">
        <f>IF(SISWA!AB51=0,"",SISWA!AB51)</f>
        <v/>
      </c>
      <c r="AN45" t="str">
        <f>IF(SISWA!AC51=0,"",SISWA!AC51)</f>
        <v/>
      </c>
      <c r="AO45" t="str">
        <f>IF(SISWA!AD51=0,"",SISWA!AD51)</f>
        <v/>
      </c>
      <c r="AP45" s="213" t="str">
        <f>AGM!AH48</f>
        <v/>
      </c>
      <c r="AQ45" t="str">
        <f ca="1">AGM!DK48</f>
        <v/>
      </c>
      <c r="AR45" s="213" t="str">
        <f>PP!AH48</f>
        <v/>
      </c>
      <c r="AS45" t="str">
        <f ca="1">PP!AO48</f>
        <v/>
      </c>
      <c r="AT45" s="213" t="str">
        <f>BIN!AH48</f>
        <v/>
      </c>
      <c r="AU45" t="str">
        <f ca="1">BIN!AO48</f>
        <v/>
      </c>
      <c r="AV45" s="213" t="str">
        <f>MAT!AH48</f>
        <v/>
      </c>
      <c r="AW45" t="str">
        <f ca="1">MAT!AO48</f>
        <v/>
      </c>
      <c r="AX45" s="213" t="str">
        <f>IPAS!AH48</f>
        <v/>
      </c>
      <c r="AY45" t="str">
        <f ca="1">IPAS!AO48</f>
        <v/>
      </c>
      <c r="AZ45" s="213" t="str">
        <f>SMUSIK!AH48</f>
        <v/>
      </c>
      <c r="BA45" t="str">
        <f ca="1">SMUSIK!AO48</f>
        <v/>
      </c>
      <c r="BB45" s="213" t="str">
        <f>STARI!AH48</f>
        <v/>
      </c>
      <c r="BC45" t="str">
        <f ca="1">STARI!AO48</f>
        <v/>
      </c>
      <c r="BD45" s="213" t="str">
        <f>SRUPA!AH48</f>
        <v/>
      </c>
      <c r="BE45" t="str">
        <f ca="1">SRUPA!AO48</f>
        <v/>
      </c>
      <c r="BF45" s="213" t="str">
        <f>PJOK!AH48</f>
        <v/>
      </c>
      <c r="BG45" t="str">
        <f ca="1">PJOK!AO48</f>
        <v/>
      </c>
      <c r="BH45" s="213" t="str">
        <f>BING!AH48</f>
        <v/>
      </c>
      <c r="BI45" t="str">
        <f ca="1">BING!AO48</f>
        <v/>
      </c>
      <c r="BJ45" s="213" t="str">
        <f>KKA!AH48</f>
        <v/>
      </c>
      <c r="BK45" t="str">
        <f ca="1">KKA!AO48</f>
        <v/>
      </c>
      <c r="BL45" t="str">
        <f>Mapel!$C$17</f>
        <v>Bahasa Daerah</v>
      </c>
      <c r="BM45" s="213" t="str">
        <f>BJW!AH48</f>
        <v/>
      </c>
      <c r="BN45" t="str">
        <f ca="1">BJW!AO48</f>
        <v/>
      </c>
      <c r="BO45" t="str">
        <f>Mapel!$C$18</f>
        <v>Bahasa Mandarin</v>
      </c>
      <c r="BP45" s="213" t="str">
        <f>Mulok2!AH48</f>
        <v/>
      </c>
      <c r="BQ45" t="str">
        <f ca="1">Mulok2!AO48</f>
        <v/>
      </c>
      <c r="BR45" t="str">
        <f>Mapel!$C$19</f>
        <v>Mulok 3</v>
      </c>
      <c r="BS45" s="213" t="str">
        <f>Mulok3!AH48</f>
        <v/>
      </c>
      <c r="BT45" t="str">
        <f ca="1">Mulok3!AO48</f>
        <v/>
      </c>
      <c r="BU45" t="str">
        <f>Mapel!$C$20</f>
        <v>Mulok 4</v>
      </c>
      <c r="BV45" s="213" t="str">
        <f>Mulok4!AH48</f>
        <v/>
      </c>
      <c r="BW45" t="str">
        <f ca="1">Mulok4!AO48</f>
        <v/>
      </c>
      <c r="BX45" t="str">
        <f>Mapel!$C$21</f>
        <v>Mulok 5</v>
      </c>
      <c r="BY45" s="213" t="str">
        <f>Mulok5!AH48</f>
        <v/>
      </c>
      <c r="BZ45" t="str">
        <f ca="1">Mulok5!AO48</f>
        <v/>
      </c>
      <c r="CA45" t="e">
        <f ca="1">'Input Nilai'!AH50</f>
        <v>#NAME?</v>
      </c>
      <c r="CB45" t="str">
        <f>IF('ABS&amp;EKSKUL'!D51=0,"",'ABS&amp;EKSKUL'!D51)</f>
        <v>Pramuka</v>
      </c>
      <c r="CC45" t="str">
        <f>IF('ABS&amp;EKSKUL'!E51=0,"",'ABS&amp;EKSKUL'!E51)</f>
        <v/>
      </c>
      <c r="CD45" s="213" t="str">
        <f>Legger!S51</f>
        <v/>
      </c>
      <c r="CE45" t="str">
        <f>IF('ABS&amp;EKSKUL'!F51=0,"",'ABS&amp;EKSKUL'!F51)</f>
        <v/>
      </c>
      <c r="CF45" t="str">
        <f>IF('ABS&amp;EKSKUL'!G51=0,"",'ABS&amp;EKSKUL'!G51)</f>
        <v/>
      </c>
      <c r="CG45" s="213" t="str">
        <f>Legger!T51</f>
        <v/>
      </c>
      <c r="CH45" t="str">
        <f>IF('ABS&amp;EKSKUL'!H51=0,"",'ABS&amp;EKSKUL'!H51)</f>
        <v/>
      </c>
      <c r="CI45" t="str">
        <f>IF('ABS&amp;EKSKUL'!I51=0,"",'ABS&amp;EKSKUL'!I51)</f>
        <v/>
      </c>
      <c r="CJ45" s="213" t="str">
        <f>Legger!U51</f>
        <v/>
      </c>
      <c r="CK45" t="str">
        <f>IF('ABS&amp;EKSKUL'!J51=0,"",'ABS&amp;EKSKUL'!J51)</f>
        <v/>
      </c>
      <c r="CL45" t="str">
        <f>IF('ABS&amp;EKSKUL'!K51=0,"",'ABS&amp;EKSKUL'!K51)</f>
        <v/>
      </c>
      <c r="CM45" s="213" t="str">
        <f>Legger!V51</f>
        <v/>
      </c>
      <c r="CN45" t="str">
        <f>IF('ABS&amp;EKSKUL'!L51=0,"",'ABS&amp;EKSKUL'!L51)</f>
        <v/>
      </c>
      <c r="CO45" t="str">
        <f>IF('ABS&amp;EKSKUL'!M51=0,"",'ABS&amp;EKSKUL'!M51)</f>
        <v/>
      </c>
      <c r="CP45" s="213" t="str">
        <f>Legger!W51</f>
        <v/>
      </c>
      <c r="CQ45" t="str">
        <f>IF('ABS&amp;EKSKUL'!N51=0,"",'ABS&amp;EKSKUL'!N51)</f>
        <v/>
      </c>
      <c r="CR45" t="str">
        <f>IF('ABS&amp;EKSKUL'!O51=0,"",'ABS&amp;EKSKUL'!O51)</f>
        <v/>
      </c>
      <c r="CS45" t="str">
        <f>IF('ABS&amp;EKSKUL'!P51=0,"",'ABS&amp;EKSKUL'!P51)</f>
        <v/>
      </c>
      <c r="CT45" s="213" t="str">
        <f>Legger!Z51</f>
        <v>Tingkatkan Belajarmu, tetap semangat, jangan lupa berdoa dan selalu berbakti kepada orang tua.</v>
      </c>
      <c r="CU45" s="213" t="str">
        <f>IF(Legger!AA51=0,"",Legger!AA51)</f>
        <v/>
      </c>
      <c r="CV45" t="str">
        <f>Legger!AB51</f>
        <v>1 (satu)</v>
      </c>
    </row>
    <row r="46" spans="1:100">
      <c r="A46" s="209" t="str">
        <f t="shared" si="35"/>
        <v>SD Negeri 2 Tulus besar</v>
      </c>
      <c r="B46" s="209" t="str">
        <f t="shared" si="35"/>
        <v>20517698</v>
      </c>
      <c r="C46" s="209" t="str">
        <f t="shared" si="35"/>
        <v>Jl. Mangundarmo No. 85 Tulusbesar Tulusbesar, Tumpang, Malang</v>
      </c>
      <c r="D46" s="209" t="str">
        <f t="shared" si="35"/>
        <v>1 (satu)</v>
      </c>
      <c r="E46" s="209" t="str">
        <f t="shared" si="35"/>
        <v>A</v>
      </c>
      <c r="F46" s="209" t="str">
        <f t="shared" si="35"/>
        <v>1 (Ganjil)</v>
      </c>
      <c r="G46" s="209" t="str">
        <f t="shared" si="35"/>
        <v>Manis Ari Wahyuni,S.Pd</v>
      </c>
      <c r="H46" s="209" t="str">
        <f t="shared" si="35"/>
        <v>197210092025212003</v>
      </c>
      <c r="I46" s="209" t="str">
        <f t="shared" si="35"/>
        <v>Suyati, S.Pd</v>
      </c>
      <c r="J46" s="209" t="str">
        <f t="shared" si="35"/>
        <v>198405052019032012</v>
      </c>
      <c r="K46" s="209" t="str">
        <f t="shared" si="35"/>
        <v>2025-2026</v>
      </c>
      <c r="L46" s="209" t="str">
        <f t="shared" si="35"/>
        <v>Tulusbesar</v>
      </c>
      <c r="M46" s="209" t="str">
        <f t="shared" si="35"/>
        <v>Tumpang</v>
      </c>
      <c r="N46" s="209" t="str">
        <f t="shared" si="35"/>
        <v>Malang</v>
      </c>
      <c r="O46" s="209" t="str">
        <f t="shared" si="35"/>
        <v>Jawa Timur</v>
      </c>
      <c r="P46" s="209">
        <f t="shared" si="35"/>
        <v>0</v>
      </c>
      <c r="Q46" s="209" t="str">
        <f t="shared" ref="Q46:S46" si="46">Q45</f>
        <v>sdn2tulusbesar@gmail.com</v>
      </c>
      <c r="R46" s="209" t="str">
        <f t="shared" si="46"/>
        <v>14</v>
      </c>
      <c r="S46" s="209" t="str">
        <f t="shared" si="46"/>
        <v>20 Desember 2025</v>
      </c>
      <c r="T46" t="str">
        <f>SISWA!A52</f>
        <v/>
      </c>
      <c r="U46" t="str">
        <f>IF(SISWA!B52=0,"",SISWA!B52)</f>
        <v/>
      </c>
      <c r="V46" t="str">
        <f>IF(SISWA!C52=0,"",SISWA!C52)</f>
        <v/>
      </c>
      <c r="W46" t="str">
        <f>IF(SISWA!D52=0,"",SISWA!D52)</f>
        <v/>
      </c>
      <c r="X46" t="str">
        <f>IF(SISWA!E52=0,"",SISWA!E52)</f>
        <v/>
      </c>
      <c r="Y46" t="str">
        <f>IF(SISWA!F52=0,"",SISWA!F52)</f>
        <v/>
      </c>
      <c r="Z46" t="str">
        <f>IF(SISWA!J52=0,"",SISWA!J52)</f>
        <v/>
      </c>
      <c r="AA46" t="str">
        <f>IF(SISWA!G52=0,"",SISWA!G52)</f>
        <v/>
      </c>
      <c r="AB46" t="str">
        <f>IF(SISWA!Q52=0,"",SISWA!Q52)</f>
        <v/>
      </c>
      <c r="AC46" t="str">
        <f>IF(SISWA!R52=0,"",SISWA!R52)</f>
        <v/>
      </c>
      <c r="AD46" t="str">
        <f>IF(SISWA!S52=0,"",SISWA!S52)</f>
        <v/>
      </c>
      <c r="AE46" t="str">
        <f>IF(SISWA!T52=0,"",SISWA!T52)</f>
        <v/>
      </c>
      <c r="AF46" t="str">
        <f>IF(SISWA!U52=0,"",SISWA!U52)</f>
        <v/>
      </c>
      <c r="AG46" t="str">
        <f>IF(SISWA!V52=0,"",SISWA!V52)</f>
        <v/>
      </c>
      <c r="AH46" t="str">
        <f>IF(SISWA!W52=0,"",SISWA!W52)</f>
        <v/>
      </c>
      <c r="AI46" t="str">
        <f>IF(SISWA!X52=0,"",SISWA!X52)</f>
        <v/>
      </c>
      <c r="AJ46" t="str">
        <f>IF(SISWA!Y52=0,"",SISWA!Y52)</f>
        <v/>
      </c>
      <c r="AK46" t="str">
        <f>IF(SISWA!Z52=0,"",SISWA!Z52)</f>
        <v/>
      </c>
      <c r="AL46" t="str">
        <f>IF(SISWA!AA52=0,"",SISWA!AA52)</f>
        <v/>
      </c>
      <c r="AM46" t="str">
        <f>IF(SISWA!AB52=0,"",SISWA!AB52)</f>
        <v/>
      </c>
      <c r="AN46" t="str">
        <f>IF(SISWA!AC52=0,"",SISWA!AC52)</f>
        <v/>
      </c>
      <c r="AO46" t="str">
        <f>IF(SISWA!AD52=0,"",SISWA!AD52)</f>
        <v/>
      </c>
      <c r="AP46" s="213" t="str">
        <f>AGM!AH49</f>
        <v/>
      </c>
      <c r="AQ46" t="str">
        <f ca="1">AGM!DK49</f>
        <v/>
      </c>
      <c r="AR46" s="213" t="str">
        <f>PP!AH49</f>
        <v/>
      </c>
      <c r="AS46" t="str">
        <f ca="1">PP!AO49</f>
        <v/>
      </c>
      <c r="AT46" s="213" t="str">
        <f>BIN!AH49</f>
        <v/>
      </c>
      <c r="AU46" t="str">
        <f ca="1">BIN!AO49</f>
        <v/>
      </c>
      <c r="AV46" s="213" t="str">
        <f>MAT!AH49</f>
        <v/>
      </c>
      <c r="AW46" t="str">
        <f ca="1">MAT!AO49</f>
        <v/>
      </c>
      <c r="AX46" s="213" t="str">
        <f>IPAS!AH49</f>
        <v/>
      </c>
      <c r="AY46" t="str">
        <f ca="1">IPAS!AO49</f>
        <v/>
      </c>
      <c r="AZ46" s="213" t="str">
        <f>SMUSIK!AH49</f>
        <v/>
      </c>
      <c r="BA46" t="str">
        <f ca="1">SMUSIK!AO49</f>
        <v/>
      </c>
      <c r="BB46" s="213" t="str">
        <f>STARI!AH49</f>
        <v/>
      </c>
      <c r="BC46" t="str">
        <f ca="1">STARI!AO49</f>
        <v/>
      </c>
      <c r="BD46" s="213" t="str">
        <f>SRUPA!AH49</f>
        <v/>
      </c>
      <c r="BE46" t="str">
        <f ca="1">SRUPA!AO49</f>
        <v/>
      </c>
      <c r="BF46" s="213" t="str">
        <f>PJOK!AH49</f>
        <v/>
      </c>
      <c r="BG46" t="str">
        <f ca="1">PJOK!AO49</f>
        <v/>
      </c>
      <c r="BH46" s="213" t="str">
        <f>BING!AH49</f>
        <v/>
      </c>
      <c r="BI46" t="str">
        <f ca="1">BING!AO49</f>
        <v/>
      </c>
      <c r="BJ46" s="213" t="str">
        <f>KKA!AH49</f>
        <v/>
      </c>
      <c r="BK46" t="str">
        <f ca="1">KKA!AO49</f>
        <v/>
      </c>
      <c r="BL46" t="str">
        <f>Mapel!$C$17</f>
        <v>Bahasa Daerah</v>
      </c>
      <c r="BM46" s="213" t="str">
        <f>BJW!AH49</f>
        <v/>
      </c>
      <c r="BN46" t="str">
        <f ca="1">BJW!AO49</f>
        <v/>
      </c>
      <c r="BO46" t="str">
        <f>Mapel!$C$18</f>
        <v>Bahasa Mandarin</v>
      </c>
      <c r="BP46" s="213" t="str">
        <f>Mulok2!AH49</f>
        <v/>
      </c>
      <c r="BQ46" t="str">
        <f ca="1">Mulok2!AO49</f>
        <v/>
      </c>
      <c r="BR46" t="str">
        <f>Mapel!$C$19</f>
        <v>Mulok 3</v>
      </c>
      <c r="BS46" s="213" t="str">
        <f>Mulok3!AH49</f>
        <v/>
      </c>
      <c r="BT46" t="str">
        <f ca="1">Mulok3!AO49</f>
        <v/>
      </c>
      <c r="BU46" t="str">
        <f>Mapel!$C$20</f>
        <v>Mulok 4</v>
      </c>
      <c r="BV46" s="213" t="str">
        <f>Mulok4!AH49</f>
        <v/>
      </c>
      <c r="BW46" t="str">
        <f ca="1">Mulok4!AO49</f>
        <v/>
      </c>
      <c r="BX46" t="str">
        <f>Mapel!$C$21</f>
        <v>Mulok 5</v>
      </c>
      <c r="BY46" s="213" t="str">
        <f>Mulok5!AH49</f>
        <v/>
      </c>
      <c r="BZ46" t="str">
        <f ca="1">Mulok5!AO49</f>
        <v/>
      </c>
      <c r="CA46" t="e">
        <f ca="1">'Input Nilai'!AH51</f>
        <v>#NAME?</v>
      </c>
      <c r="CB46" t="str">
        <f>IF('ABS&amp;EKSKUL'!D52=0,"",'ABS&amp;EKSKUL'!D52)</f>
        <v>Pramuka</v>
      </c>
      <c r="CC46" t="str">
        <f>IF('ABS&amp;EKSKUL'!E52=0,"",'ABS&amp;EKSKUL'!E52)</f>
        <v/>
      </c>
      <c r="CD46" s="213" t="str">
        <f>Legger!S52</f>
        <v/>
      </c>
      <c r="CE46" t="str">
        <f>IF('ABS&amp;EKSKUL'!F52=0,"",'ABS&amp;EKSKUL'!F52)</f>
        <v/>
      </c>
      <c r="CF46" t="str">
        <f>IF('ABS&amp;EKSKUL'!G52=0,"",'ABS&amp;EKSKUL'!G52)</f>
        <v/>
      </c>
      <c r="CG46" s="213" t="str">
        <f>Legger!T52</f>
        <v/>
      </c>
      <c r="CH46" t="str">
        <f>IF('ABS&amp;EKSKUL'!H52=0,"",'ABS&amp;EKSKUL'!H52)</f>
        <v/>
      </c>
      <c r="CI46" t="str">
        <f>IF('ABS&amp;EKSKUL'!I52=0,"",'ABS&amp;EKSKUL'!I52)</f>
        <v/>
      </c>
      <c r="CJ46" s="213" t="str">
        <f>Legger!U52</f>
        <v/>
      </c>
      <c r="CK46" t="str">
        <f>IF('ABS&amp;EKSKUL'!J52=0,"",'ABS&amp;EKSKUL'!J52)</f>
        <v/>
      </c>
      <c r="CL46" t="str">
        <f>IF('ABS&amp;EKSKUL'!K52=0,"",'ABS&amp;EKSKUL'!K52)</f>
        <v/>
      </c>
      <c r="CM46" s="213" t="str">
        <f>Legger!V52</f>
        <v/>
      </c>
      <c r="CN46" t="str">
        <f>IF('ABS&amp;EKSKUL'!L52=0,"",'ABS&amp;EKSKUL'!L52)</f>
        <v/>
      </c>
      <c r="CO46" t="str">
        <f>IF('ABS&amp;EKSKUL'!M52=0,"",'ABS&amp;EKSKUL'!M52)</f>
        <v/>
      </c>
      <c r="CP46" s="213" t="str">
        <f>Legger!W52</f>
        <v/>
      </c>
      <c r="CQ46" t="str">
        <f>IF('ABS&amp;EKSKUL'!N52=0,"",'ABS&amp;EKSKUL'!N52)</f>
        <v/>
      </c>
      <c r="CR46" t="str">
        <f>IF('ABS&amp;EKSKUL'!O52=0,"",'ABS&amp;EKSKUL'!O52)</f>
        <v/>
      </c>
      <c r="CS46" t="str">
        <f>IF('ABS&amp;EKSKUL'!P52=0,"",'ABS&amp;EKSKUL'!P52)</f>
        <v/>
      </c>
      <c r="CT46" s="213" t="str">
        <f>Legger!Z52</f>
        <v>Tingkatkan Belajarmu, tetap semangat, jangan lupa berdoa dan selalu berbakti kepada orang tua.</v>
      </c>
      <c r="CU46" s="213" t="str">
        <f>IF(Legger!AA52=0,"",Legger!AA52)</f>
        <v/>
      </c>
      <c r="CV46" t="str">
        <f>Legger!AB52</f>
        <v>1 (satu)</v>
      </c>
    </row>
    <row r="47" spans="1:100">
      <c r="A47" s="209" t="str">
        <f t="shared" si="35"/>
        <v>SD Negeri 2 Tulus besar</v>
      </c>
      <c r="B47" s="209" t="str">
        <f t="shared" si="35"/>
        <v>20517698</v>
      </c>
      <c r="C47" s="209" t="str">
        <f t="shared" si="35"/>
        <v>Jl. Mangundarmo No. 85 Tulusbesar Tulusbesar, Tumpang, Malang</v>
      </c>
      <c r="D47" s="209" t="str">
        <f t="shared" si="35"/>
        <v>1 (satu)</v>
      </c>
      <c r="E47" s="209" t="str">
        <f t="shared" si="35"/>
        <v>A</v>
      </c>
      <c r="F47" s="209" t="str">
        <f t="shared" si="35"/>
        <v>1 (Ganjil)</v>
      </c>
      <c r="G47" s="209" t="str">
        <f t="shared" si="35"/>
        <v>Manis Ari Wahyuni,S.Pd</v>
      </c>
      <c r="H47" s="209" t="str">
        <f t="shared" si="35"/>
        <v>197210092025212003</v>
      </c>
      <c r="I47" s="209" t="str">
        <f t="shared" si="35"/>
        <v>Suyati, S.Pd</v>
      </c>
      <c r="J47" s="209" t="str">
        <f t="shared" si="35"/>
        <v>198405052019032012</v>
      </c>
      <c r="K47" s="209" t="str">
        <f t="shared" si="35"/>
        <v>2025-2026</v>
      </c>
      <c r="L47" s="209" t="str">
        <f t="shared" si="35"/>
        <v>Tulusbesar</v>
      </c>
      <c r="M47" s="209" t="str">
        <f t="shared" si="35"/>
        <v>Tumpang</v>
      </c>
      <c r="N47" s="209" t="str">
        <f t="shared" si="35"/>
        <v>Malang</v>
      </c>
      <c r="O47" s="209" t="str">
        <f t="shared" si="35"/>
        <v>Jawa Timur</v>
      </c>
      <c r="P47" s="209">
        <f t="shared" si="35"/>
        <v>0</v>
      </c>
      <c r="Q47" s="209" t="str">
        <f t="shared" ref="Q47:S47" si="47">Q46</f>
        <v>sdn2tulusbesar@gmail.com</v>
      </c>
      <c r="R47" s="209" t="str">
        <f t="shared" si="47"/>
        <v>14</v>
      </c>
      <c r="S47" s="209" t="str">
        <f t="shared" si="47"/>
        <v>20 Desember 2025</v>
      </c>
      <c r="T47" t="str">
        <f>SISWA!A53</f>
        <v/>
      </c>
      <c r="U47" t="str">
        <f>IF(SISWA!B53=0,"",SISWA!B53)</f>
        <v/>
      </c>
      <c r="V47" t="str">
        <f>IF(SISWA!C53=0,"",SISWA!C53)</f>
        <v/>
      </c>
      <c r="W47" t="str">
        <f>IF(SISWA!D53=0,"",SISWA!D53)</f>
        <v/>
      </c>
      <c r="X47" t="str">
        <f>IF(SISWA!E53=0,"",SISWA!E53)</f>
        <v/>
      </c>
      <c r="Y47" t="str">
        <f>IF(SISWA!F53=0,"",SISWA!F53)</f>
        <v/>
      </c>
      <c r="Z47" t="str">
        <f>IF(SISWA!J53=0,"",SISWA!J53)</f>
        <v/>
      </c>
      <c r="AA47" t="str">
        <f>IF(SISWA!G53=0,"",SISWA!G53)</f>
        <v/>
      </c>
      <c r="AB47" t="str">
        <f>IF(SISWA!Q53=0,"",SISWA!Q53)</f>
        <v/>
      </c>
      <c r="AC47" t="str">
        <f>IF(SISWA!R53=0,"",SISWA!R53)</f>
        <v/>
      </c>
      <c r="AD47" t="str">
        <f>IF(SISWA!S53=0,"",SISWA!S53)</f>
        <v/>
      </c>
      <c r="AE47" t="str">
        <f>IF(SISWA!T53=0,"",SISWA!T53)</f>
        <v/>
      </c>
      <c r="AF47" t="str">
        <f>IF(SISWA!U53=0,"",SISWA!U53)</f>
        <v/>
      </c>
      <c r="AG47" t="str">
        <f>IF(SISWA!V53=0,"",SISWA!V53)</f>
        <v/>
      </c>
      <c r="AH47" t="str">
        <f>IF(SISWA!W53=0,"",SISWA!W53)</f>
        <v/>
      </c>
      <c r="AI47" t="str">
        <f>IF(SISWA!X53=0,"",SISWA!X53)</f>
        <v/>
      </c>
      <c r="AJ47" t="str">
        <f>IF(SISWA!Y53=0,"",SISWA!Y53)</f>
        <v/>
      </c>
      <c r="AK47" t="str">
        <f>IF(SISWA!Z53=0,"",SISWA!Z53)</f>
        <v/>
      </c>
      <c r="AL47" t="str">
        <f>IF(SISWA!AA53=0,"",SISWA!AA53)</f>
        <v/>
      </c>
      <c r="AM47" t="str">
        <f>IF(SISWA!AB53=0,"",SISWA!AB53)</f>
        <v/>
      </c>
      <c r="AN47" t="str">
        <f>IF(SISWA!AC53=0,"",SISWA!AC53)</f>
        <v/>
      </c>
      <c r="AO47" t="str">
        <f>IF(SISWA!AD53=0,"",SISWA!AD53)</f>
        <v/>
      </c>
      <c r="AP47" s="213" t="str">
        <f>AGM!AH50</f>
        <v/>
      </c>
      <c r="AQ47" t="str">
        <f ca="1">AGM!DK50</f>
        <v/>
      </c>
      <c r="AR47" s="213" t="str">
        <f>PP!AH50</f>
        <v/>
      </c>
      <c r="AS47" t="str">
        <f ca="1">PP!AO50</f>
        <v/>
      </c>
      <c r="AT47" s="213" t="str">
        <f>BIN!AH50</f>
        <v/>
      </c>
      <c r="AU47" t="str">
        <f ca="1">BIN!AO50</f>
        <v/>
      </c>
      <c r="AV47" s="213" t="str">
        <f>MAT!AH50</f>
        <v/>
      </c>
      <c r="AW47" t="str">
        <f ca="1">MAT!AO50</f>
        <v/>
      </c>
      <c r="AX47" s="213" t="str">
        <f>IPAS!AH50</f>
        <v/>
      </c>
      <c r="AY47" t="str">
        <f ca="1">IPAS!AO50</f>
        <v/>
      </c>
      <c r="AZ47" s="213" t="str">
        <f>SMUSIK!AH50</f>
        <v/>
      </c>
      <c r="BA47" t="str">
        <f ca="1">SMUSIK!AO50</f>
        <v/>
      </c>
      <c r="BB47" s="213" t="str">
        <f>STARI!AH50</f>
        <v/>
      </c>
      <c r="BC47" t="str">
        <f ca="1">STARI!AO50</f>
        <v/>
      </c>
      <c r="BD47" s="213" t="str">
        <f>SRUPA!AH50</f>
        <v/>
      </c>
      <c r="BE47" t="str">
        <f ca="1">SRUPA!AO50</f>
        <v/>
      </c>
      <c r="BF47" s="213" t="str">
        <f>PJOK!AH50</f>
        <v/>
      </c>
      <c r="BG47" t="str">
        <f ca="1">PJOK!AO50</f>
        <v/>
      </c>
      <c r="BH47" s="213" t="str">
        <f>BING!AH50</f>
        <v/>
      </c>
      <c r="BI47" t="str">
        <f ca="1">BING!AO50</f>
        <v/>
      </c>
      <c r="BJ47" s="213" t="str">
        <f>KKA!AH50</f>
        <v/>
      </c>
      <c r="BK47" t="str">
        <f ca="1">KKA!AO50</f>
        <v/>
      </c>
      <c r="BL47" t="str">
        <f>Mapel!$C$17</f>
        <v>Bahasa Daerah</v>
      </c>
      <c r="BM47" s="213" t="str">
        <f>BJW!AH50</f>
        <v/>
      </c>
      <c r="BN47" t="str">
        <f ca="1">BJW!AO50</f>
        <v/>
      </c>
      <c r="BO47" t="str">
        <f>Mapel!$C$18</f>
        <v>Bahasa Mandarin</v>
      </c>
      <c r="BP47" s="213" t="str">
        <f>Mulok2!AH50</f>
        <v/>
      </c>
      <c r="BQ47" t="str">
        <f ca="1">Mulok2!AO50</f>
        <v/>
      </c>
      <c r="BR47" t="str">
        <f>Mapel!$C$19</f>
        <v>Mulok 3</v>
      </c>
      <c r="BS47" s="213" t="str">
        <f>Mulok3!AH50</f>
        <v/>
      </c>
      <c r="BT47" t="str">
        <f ca="1">Mulok3!AO50</f>
        <v/>
      </c>
      <c r="BU47" t="str">
        <f>Mapel!$C$20</f>
        <v>Mulok 4</v>
      </c>
      <c r="BV47" s="213" t="str">
        <f>Mulok4!AH50</f>
        <v/>
      </c>
      <c r="BW47" t="str">
        <f ca="1">Mulok4!AO50</f>
        <v/>
      </c>
      <c r="BX47" t="str">
        <f>Mapel!$C$21</f>
        <v>Mulok 5</v>
      </c>
      <c r="BY47" s="213" t="str">
        <f>Mulok5!AH50</f>
        <v/>
      </c>
      <c r="BZ47" t="str">
        <f ca="1">Mulok5!AO50</f>
        <v/>
      </c>
      <c r="CA47" t="e">
        <f ca="1">'Input Nilai'!AH52</f>
        <v>#NAME?</v>
      </c>
      <c r="CB47" t="str">
        <f>IF('ABS&amp;EKSKUL'!D53=0,"",'ABS&amp;EKSKUL'!D53)</f>
        <v>Pramuka</v>
      </c>
      <c r="CC47" t="str">
        <f>IF('ABS&amp;EKSKUL'!E53=0,"",'ABS&amp;EKSKUL'!E53)</f>
        <v/>
      </c>
      <c r="CD47" s="213" t="str">
        <f>Legger!S53</f>
        <v/>
      </c>
      <c r="CE47" t="str">
        <f>IF('ABS&amp;EKSKUL'!F53=0,"",'ABS&amp;EKSKUL'!F53)</f>
        <v/>
      </c>
      <c r="CF47" t="str">
        <f>IF('ABS&amp;EKSKUL'!G53=0,"",'ABS&amp;EKSKUL'!G53)</f>
        <v/>
      </c>
      <c r="CG47" s="213" t="str">
        <f>Legger!T53</f>
        <v/>
      </c>
      <c r="CH47" t="str">
        <f>IF('ABS&amp;EKSKUL'!H53=0,"",'ABS&amp;EKSKUL'!H53)</f>
        <v/>
      </c>
      <c r="CI47" t="str">
        <f>IF('ABS&amp;EKSKUL'!I53=0,"",'ABS&amp;EKSKUL'!I53)</f>
        <v/>
      </c>
      <c r="CJ47" s="213" t="str">
        <f>Legger!U53</f>
        <v/>
      </c>
      <c r="CK47" t="str">
        <f>IF('ABS&amp;EKSKUL'!J53=0,"",'ABS&amp;EKSKUL'!J53)</f>
        <v/>
      </c>
      <c r="CL47" t="str">
        <f>IF('ABS&amp;EKSKUL'!K53=0,"",'ABS&amp;EKSKUL'!K53)</f>
        <v/>
      </c>
      <c r="CM47" s="213" t="str">
        <f>Legger!V53</f>
        <v/>
      </c>
      <c r="CN47" t="str">
        <f>IF('ABS&amp;EKSKUL'!L53=0,"",'ABS&amp;EKSKUL'!L53)</f>
        <v/>
      </c>
      <c r="CO47" t="str">
        <f>IF('ABS&amp;EKSKUL'!M53=0,"",'ABS&amp;EKSKUL'!M53)</f>
        <v/>
      </c>
      <c r="CP47" s="213" t="str">
        <f>Legger!W53</f>
        <v/>
      </c>
      <c r="CQ47" t="str">
        <f>IF('ABS&amp;EKSKUL'!N53=0,"",'ABS&amp;EKSKUL'!N53)</f>
        <v/>
      </c>
      <c r="CR47" t="str">
        <f>IF('ABS&amp;EKSKUL'!O53=0,"",'ABS&amp;EKSKUL'!O53)</f>
        <v/>
      </c>
      <c r="CS47" t="str">
        <f>IF('ABS&amp;EKSKUL'!P53=0,"",'ABS&amp;EKSKUL'!P53)</f>
        <v/>
      </c>
      <c r="CT47" s="213" t="str">
        <f>Legger!Z53</f>
        <v>Tingkatkan Belajarmu, tetap semangat, jangan lupa berdoa dan selalu berbakti kepada orang tua.</v>
      </c>
      <c r="CU47" s="213" t="str">
        <f>IF(Legger!AA53=0,"",Legger!AA53)</f>
        <v/>
      </c>
      <c r="CV47" t="str">
        <f>Legger!AB53</f>
        <v>1 (satu)</v>
      </c>
    </row>
    <row r="48" spans="1:100">
      <c r="A48" s="209" t="str">
        <f t="shared" si="35"/>
        <v>SD Negeri 2 Tulus besar</v>
      </c>
      <c r="B48" s="209" t="str">
        <f t="shared" si="35"/>
        <v>20517698</v>
      </c>
      <c r="C48" s="209" t="str">
        <f t="shared" si="35"/>
        <v>Jl. Mangundarmo No. 85 Tulusbesar Tulusbesar, Tumpang, Malang</v>
      </c>
      <c r="D48" s="209" t="str">
        <f t="shared" si="35"/>
        <v>1 (satu)</v>
      </c>
      <c r="E48" s="209" t="str">
        <f t="shared" si="35"/>
        <v>A</v>
      </c>
      <c r="F48" s="209" t="str">
        <f t="shared" si="35"/>
        <v>1 (Ganjil)</v>
      </c>
      <c r="G48" s="209" t="str">
        <f t="shared" si="35"/>
        <v>Manis Ari Wahyuni,S.Pd</v>
      </c>
      <c r="H48" s="209" t="str">
        <f t="shared" si="35"/>
        <v>197210092025212003</v>
      </c>
      <c r="I48" s="209" t="str">
        <f t="shared" si="35"/>
        <v>Suyati, S.Pd</v>
      </c>
      <c r="J48" s="209" t="str">
        <f t="shared" si="35"/>
        <v>198405052019032012</v>
      </c>
      <c r="K48" s="209" t="str">
        <f t="shared" si="35"/>
        <v>2025-2026</v>
      </c>
      <c r="L48" s="209" t="str">
        <f t="shared" si="35"/>
        <v>Tulusbesar</v>
      </c>
      <c r="M48" s="209" t="str">
        <f t="shared" si="35"/>
        <v>Tumpang</v>
      </c>
      <c r="N48" s="209" t="str">
        <f t="shared" si="35"/>
        <v>Malang</v>
      </c>
      <c r="O48" s="209" t="str">
        <f t="shared" si="35"/>
        <v>Jawa Timur</v>
      </c>
      <c r="P48" s="209">
        <f t="shared" si="35"/>
        <v>0</v>
      </c>
      <c r="Q48" s="209" t="str">
        <f t="shared" ref="Q48:S48" si="48">Q47</f>
        <v>sdn2tulusbesar@gmail.com</v>
      </c>
      <c r="R48" s="209" t="str">
        <f t="shared" si="48"/>
        <v>14</v>
      </c>
      <c r="S48" s="209" t="str">
        <f t="shared" si="48"/>
        <v>20 Desember 2025</v>
      </c>
      <c r="T48" t="str">
        <f>SISWA!A54</f>
        <v/>
      </c>
      <c r="U48" t="str">
        <f>IF(SISWA!B54=0,"",SISWA!B54)</f>
        <v/>
      </c>
      <c r="V48" t="str">
        <f>IF(SISWA!C54=0,"",SISWA!C54)</f>
        <v/>
      </c>
      <c r="W48" t="str">
        <f>IF(SISWA!D54=0,"",SISWA!D54)</f>
        <v/>
      </c>
      <c r="X48" t="str">
        <f>IF(SISWA!E54=0,"",SISWA!E54)</f>
        <v/>
      </c>
      <c r="Y48" t="str">
        <f>IF(SISWA!F54=0,"",SISWA!F54)</f>
        <v/>
      </c>
      <c r="Z48" t="str">
        <f>IF(SISWA!J54=0,"",SISWA!J54)</f>
        <v/>
      </c>
      <c r="AA48" t="str">
        <f>IF(SISWA!G54=0,"",SISWA!G54)</f>
        <v/>
      </c>
      <c r="AB48" t="str">
        <f>IF(SISWA!Q54=0,"",SISWA!Q54)</f>
        <v/>
      </c>
      <c r="AC48" t="str">
        <f>IF(SISWA!R54=0,"",SISWA!R54)</f>
        <v/>
      </c>
      <c r="AD48" t="str">
        <f>IF(SISWA!S54=0,"",SISWA!S54)</f>
        <v/>
      </c>
      <c r="AE48" t="str">
        <f>IF(SISWA!T54=0,"",SISWA!T54)</f>
        <v/>
      </c>
      <c r="AF48" t="str">
        <f>IF(SISWA!U54=0,"",SISWA!U54)</f>
        <v/>
      </c>
      <c r="AG48" t="str">
        <f>IF(SISWA!V54=0,"",SISWA!V54)</f>
        <v/>
      </c>
      <c r="AH48" t="str">
        <f>IF(SISWA!W54=0,"",SISWA!W54)</f>
        <v/>
      </c>
      <c r="AI48" t="str">
        <f>IF(SISWA!X54=0,"",SISWA!X54)</f>
        <v/>
      </c>
      <c r="AJ48" t="str">
        <f>IF(SISWA!Y54=0,"",SISWA!Y54)</f>
        <v/>
      </c>
      <c r="AK48" t="str">
        <f>IF(SISWA!Z54=0,"",SISWA!Z54)</f>
        <v/>
      </c>
      <c r="AL48" t="str">
        <f>IF(SISWA!AA54=0,"",SISWA!AA54)</f>
        <v/>
      </c>
      <c r="AM48" t="str">
        <f>IF(SISWA!AB54=0,"",SISWA!AB54)</f>
        <v/>
      </c>
      <c r="AN48" t="str">
        <f>IF(SISWA!AC54=0,"",SISWA!AC54)</f>
        <v/>
      </c>
      <c r="AO48" t="str">
        <f>IF(SISWA!AD54=0,"",SISWA!AD54)</f>
        <v/>
      </c>
      <c r="AP48" s="213" t="str">
        <f>AGM!AH51</f>
        <v/>
      </c>
      <c r="AQ48" t="str">
        <f ca="1">AGM!DK51</f>
        <v/>
      </c>
      <c r="AR48" s="213" t="str">
        <f>PP!AH51</f>
        <v/>
      </c>
      <c r="AS48" t="str">
        <f ca="1">PP!AO51</f>
        <v/>
      </c>
      <c r="AT48" s="213" t="str">
        <f>BIN!AH51</f>
        <v/>
      </c>
      <c r="AU48" t="str">
        <f ca="1">BIN!AO51</f>
        <v/>
      </c>
      <c r="AV48" s="213" t="str">
        <f>MAT!AH51</f>
        <v/>
      </c>
      <c r="AW48" t="str">
        <f ca="1">MAT!AO51</f>
        <v/>
      </c>
      <c r="AX48" s="213" t="str">
        <f>IPAS!AH51</f>
        <v/>
      </c>
      <c r="AY48" t="str">
        <f ca="1">IPAS!AO51</f>
        <v/>
      </c>
      <c r="AZ48" s="213" t="str">
        <f>SMUSIK!AH51</f>
        <v/>
      </c>
      <c r="BA48" t="str">
        <f ca="1">SMUSIK!AO51</f>
        <v/>
      </c>
      <c r="BB48" s="213" t="str">
        <f>STARI!AH51</f>
        <v/>
      </c>
      <c r="BC48" t="str">
        <f ca="1">STARI!AO51</f>
        <v/>
      </c>
      <c r="BD48" s="213" t="str">
        <f>SRUPA!AH51</f>
        <v/>
      </c>
      <c r="BE48" t="str">
        <f ca="1">SRUPA!AO51</f>
        <v/>
      </c>
      <c r="BF48" s="213" t="str">
        <f>PJOK!AH51</f>
        <v/>
      </c>
      <c r="BG48" t="str">
        <f ca="1">PJOK!AO51</f>
        <v/>
      </c>
      <c r="BH48" s="213" t="str">
        <f>BING!AH51</f>
        <v/>
      </c>
      <c r="BI48" t="str">
        <f ca="1">BING!AO51</f>
        <v/>
      </c>
      <c r="BJ48" s="213" t="str">
        <f>KKA!AH51</f>
        <v/>
      </c>
      <c r="BK48" t="str">
        <f ca="1">KKA!AO51</f>
        <v/>
      </c>
      <c r="BL48" t="str">
        <f>Mapel!$C$17</f>
        <v>Bahasa Daerah</v>
      </c>
      <c r="BM48" s="213" t="str">
        <f>BJW!AH51</f>
        <v/>
      </c>
      <c r="BN48" t="str">
        <f ca="1">BJW!AO51</f>
        <v/>
      </c>
      <c r="BO48" t="str">
        <f>Mapel!$C$18</f>
        <v>Bahasa Mandarin</v>
      </c>
      <c r="BP48" s="213" t="str">
        <f>Mulok2!AH51</f>
        <v/>
      </c>
      <c r="BQ48" t="str">
        <f ca="1">Mulok2!AO51</f>
        <v/>
      </c>
      <c r="BR48" t="str">
        <f>Mapel!$C$19</f>
        <v>Mulok 3</v>
      </c>
      <c r="BS48" s="213" t="str">
        <f>Mulok3!AH51</f>
        <v/>
      </c>
      <c r="BT48" t="str">
        <f ca="1">Mulok3!AO51</f>
        <v/>
      </c>
      <c r="BU48" t="str">
        <f>Mapel!$C$20</f>
        <v>Mulok 4</v>
      </c>
      <c r="BV48" s="213" t="str">
        <f>Mulok4!AH51</f>
        <v/>
      </c>
      <c r="BW48" t="str">
        <f ca="1">Mulok4!AO51</f>
        <v/>
      </c>
      <c r="BX48" t="str">
        <f>Mapel!$C$21</f>
        <v>Mulok 5</v>
      </c>
      <c r="BY48" s="213" t="str">
        <f>Mulok5!AH51</f>
        <v/>
      </c>
      <c r="BZ48" t="str">
        <f ca="1">Mulok5!AO51</f>
        <v/>
      </c>
      <c r="CA48" t="e">
        <f ca="1">'Input Nilai'!AH53</f>
        <v>#NAME?</v>
      </c>
      <c r="CB48" t="str">
        <f>IF('ABS&amp;EKSKUL'!D54=0,"",'ABS&amp;EKSKUL'!D54)</f>
        <v>Pramuka</v>
      </c>
      <c r="CC48" t="str">
        <f>IF('ABS&amp;EKSKUL'!E54=0,"",'ABS&amp;EKSKUL'!E54)</f>
        <v/>
      </c>
      <c r="CD48" s="213" t="str">
        <f>Legger!S54</f>
        <v/>
      </c>
      <c r="CE48" t="str">
        <f>IF('ABS&amp;EKSKUL'!F54=0,"",'ABS&amp;EKSKUL'!F54)</f>
        <v/>
      </c>
      <c r="CF48" t="str">
        <f>IF('ABS&amp;EKSKUL'!G54=0,"",'ABS&amp;EKSKUL'!G54)</f>
        <v/>
      </c>
      <c r="CG48" s="213" t="str">
        <f>Legger!T54</f>
        <v/>
      </c>
      <c r="CH48" t="str">
        <f>IF('ABS&amp;EKSKUL'!H54=0,"",'ABS&amp;EKSKUL'!H54)</f>
        <v/>
      </c>
      <c r="CI48" t="str">
        <f>IF('ABS&amp;EKSKUL'!I54=0,"",'ABS&amp;EKSKUL'!I54)</f>
        <v/>
      </c>
      <c r="CJ48" s="213" t="str">
        <f>Legger!U54</f>
        <v/>
      </c>
      <c r="CK48" t="str">
        <f>IF('ABS&amp;EKSKUL'!J54=0,"",'ABS&amp;EKSKUL'!J54)</f>
        <v/>
      </c>
      <c r="CL48" t="str">
        <f>IF('ABS&amp;EKSKUL'!K54=0,"",'ABS&amp;EKSKUL'!K54)</f>
        <v/>
      </c>
      <c r="CM48" s="213" t="str">
        <f>Legger!V54</f>
        <v/>
      </c>
      <c r="CN48" t="str">
        <f>IF('ABS&amp;EKSKUL'!L54=0,"",'ABS&amp;EKSKUL'!L54)</f>
        <v/>
      </c>
      <c r="CO48" t="str">
        <f>IF('ABS&amp;EKSKUL'!M54=0,"",'ABS&amp;EKSKUL'!M54)</f>
        <v/>
      </c>
      <c r="CP48" s="213" t="str">
        <f>Legger!W54</f>
        <v/>
      </c>
      <c r="CQ48" t="str">
        <f>IF('ABS&amp;EKSKUL'!N54=0,"",'ABS&amp;EKSKUL'!N54)</f>
        <v/>
      </c>
      <c r="CR48" t="str">
        <f>IF('ABS&amp;EKSKUL'!O54=0,"",'ABS&amp;EKSKUL'!O54)</f>
        <v/>
      </c>
      <c r="CS48" t="str">
        <f>IF('ABS&amp;EKSKUL'!P54=0,"",'ABS&amp;EKSKUL'!P54)</f>
        <v/>
      </c>
      <c r="CT48" s="213" t="str">
        <f>Legger!Z54</f>
        <v>Tingkatkan Belajarmu, tetap semangat, jangan lupa berdoa dan selalu berbakti kepada orang tua.</v>
      </c>
      <c r="CU48" s="213" t="str">
        <f>IF(Legger!AA54=0,"",Legger!AA54)</f>
        <v/>
      </c>
      <c r="CV48" t="str">
        <f>Legger!AB54</f>
        <v>1 (satu)</v>
      </c>
    </row>
    <row r="49" spans="1:100">
      <c r="A49" s="209" t="str">
        <f t="shared" si="35"/>
        <v>SD Negeri 2 Tulus besar</v>
      </c>
      <c r="B49" s="209" t="str">
        <f t="shared" si="35"/>
        <v>20517698</v>
      </c>
      <c r="C49" s="209" t="str">
        <f t="shared" si="35"/>
        <v>Jl. Mangundarmo No. 85 Tulusbesar Tulusbesar, Tumpang, Malang</v>
      </c>
      <c r="D49" s="209" t="str">
        <f t="shared" si="35"/>
        <v>1 (satu)</v>
      </c>
      <c r="E49" s="209" t="str">
        <f t="shared" si="35"/>
        <v>A</v>
      </c>
      <c r="F49" s="209" t="str">
        <f t="shared" si="35"/>
        <v>1 (Ganjil)</v>
      </c>
      <c r="G49" s="209" t="str">
        <f t="shared" si="35"/>
        <v>Manis Ari Wahyuni,S.Pd</v>
      </c>
      <c r="H49" s="209" t="str">
        <f t="shared" si="35"/>
        <v>197210092025212003</v>
      </c>
      <c r="I49" s="209" t="str">
        <f t="shared" si="35"/>
        <v>Suyati, S.Pd</v>
      </c>
      <c r="J49" s="209" t="str">
        <f t="shared" si="35"/>
        <v>198405052019032012</v>
      </c>
      <c r="K49" s="209" t="str">
        <f t="shared" si="35"/>
        <v>2025-2026</v>
      </c>
      <c r="L49" s="209" t="str">
        <f t="shared" si="35"/>
        <v>Tulusbesar</v>
      </c>
      <c r="M49" s="209" t="str">
        <f t="shared" si="35"/>
        <v>Tumpang</v>
      </c>
      <c r="N49" s="209" t="str">
        <f t="shared" si="35"/>
        <v>Malang</v>
      </c>
      <c r="O49" s="209" t="str">
        <f t="shared" si="35"/>
        <v>Jawa Timur</v>
      </c>
      <c r="P49" s="209">
        <f t="shared" si="35"/>
        <v>0</v>
      </c>
      <c r="Q49" s="209" t="str">
        <f t="shared" ref="Q49:S49" si="49">Q48</f>
        <v>sdn2tulusbesar@gmail.com</v>
      </c>
      <c r="R49" s="209" t="str">
        <f t="shared" si="49"/>
        <v>14</v>
      </c>
      <c r="S49" s="209" t="str">
        <f t="shared" si="49"/>
        <v>20 Desember 2025</v>
      </c>
      <c r="T49" t="str">
        <f>SISWA!A55</f>
        <v/>
      </c>
      <c r="U49" t="str">
        <f>IF(SISWA!B55=0,"",SISWA!B55)</f>
        <v/>
      </c>
      <c r="V49" t="str">
        <f>IF(SISWA!C55=0,"",SISWA!C55)</f>
        <v/>
      </c>
      <c r="W49" t="str">
        <f>IF(SISWA!D55=0,"",SISWA!D55)</f>
        <v/>
      </c>
      <c r="X49" t="str">
        <f>IF(SISWA!E55=0,"",SISWA!E55)</f>
        <v/>
      </c>
      <c r="Y49" t="str">
        <f>IF(SISWA!F55=0,"",SISWA!F55)</f>
        <v/>
      </c>
      <c r="Z49" t="str">
        <f>IF(SISWA!J55=0,"",SISWA!J55)</f>
        <v/>
      </c>
      <c r="AA49" t="str">
        <f>IF(SISWA!G55=0,"",SISWA!G55)</f>
        <v/>
      </c>
      <c r="AB49" t="str">
        <f>IF(SISWA!Q55=0,"",SISWA!Q55)</f>
        <v/>
      </c>
      <c r="AC49" t="str">
        <f>IF(SISWA!R55=0,"",SISWA!R55)</f>
        <v/>
      </c>
      <c r="AD49" t="str">
        <f>IF(SISWA!S55=0,"",SISWA!S55)</f>
        <v/>
      </c>
      <c r="AE49" t="str">
        <f>IF(SISWA!T55=0,"",SISWA!T55)</f>
        <v/>
      </c>
      <c r="AF49" t="str">
        <f>IF(SISWA!U55=0,"",SISWA!U55)</f>
        <v/>
      </c>
      <c r="AG49" t="str">
        <f>IF(SISWA!V55=0,"",SISWA!V55)</f>
        <v/>
      </c>
      <c r="AH49" t="str">
        <f>IF(SISWA!W55=0,"",SISWA!W55)</f>
        <v/>
      </c>
      <c r="AI49" t="str">
        <f>IF(SISWA!X55=0,"",SISWA!X55)</f>
        <v/>
      </c>
      <c r="AJ49" t="str">
        <f>IF(SISWA!Y55=0,"",SISWA!Y55)</f>
        <v/>
      </c>
      <c r="AK49" t="str">
        <f>IF(SISWA!Z55=0,"",SISWA!Z55)</f>
        <v/>
      </c>
      <c r="AL49" t="str">
        <f>IF(SISWA!AA55=0,"",SISWA!AA55)</f>
        <v/>
      </c>
      <c r="AM49" t="str">
        <f>IF(SISWA!AB55=0,"",SISWA!AB55)</f>
        <v/>
      </c>
      <c r="AN49" t="str">
        <f>IF(SISWA!AC55=0,"",SISWA!AC55)</f>
        <v/>
      </c>
      <c r="AO49" t="str">
        <f>IF(SISWA!AD55=0,"",SISWA!AD55)</f>
        <v/>
      </c>
      <c r="AP49" s="213" t="str">
        <f>AGM!AH52</f>
        <v/>
      </c>
      <c r="AQ49" t="str">
        <f ca="1">AGM!DK52</f>
        <v/>
      </c>
      <c r="AR49" s="213" t="str">
        <f>PP!AH52</f>
        <v/>
      </c>
      <c r="AS49" t="str">
        <f ca="1">PP!AO52</f>
        <v/>
      </c>
      <c r="AT49" s="213" t="str">
        <f>BIN!AH52</f>
        <v/>
      </c>
      <c r="AU49" t="str">
        <f ca="1">BIN!AO52</f>
        <v/>
      </c>
      <c r="AV49" s="213" t="str">
        <f>MAT!AH52</f>
        <v/>
      </c>
      <c r="AW49" t="str">
        <f ca="1">MAT!AO52</f>
        <v/>
      </c>
      <c r="AX49" s="213" t="str">
        <f>IPAS!AH52</f>
        <v/>
      </c>
      <c r="AY49" t="str">
        <f ca="1">IPAS!AO52</f>
        <v/>
      </c>
      <c r="AZ49" s="213" t="str">
        <f>SMUSIK!AH52</f>
        <v/>
      </c>
      <c r="BA49" t="str">
        <f ca="1">SMUSIK!AO52</f>
        <v/>
      </c>
      <c r="BB49" s="213" t="str">
        <f>STARI!AH52</f>
        <v/>
      </c>
      <c r="BC49" t="str">
        <f ca="1">STARI!AO52</f>
        <v/>
      </c>
      <c r="BD49" s="213" t="str">
        <f>SRUPA!AH52</f>
        <v/>
      </c>
      <c r="BE49" t="str">
        <f ca="1">SRUPA!AO52</f>
        <v/>
      </c>
      <c r="BF49" s="213" t="str">
        <f>PJOK!AH52</f>
        <v/>
      </c>
      <c r="BG49" t="str">
        <f ca="1">PJOK!AO52</f>
        <v/>
      </c>
      <c r="BH49" s="213" t="str">
        <f>BING!AH52</f>
        <v/>
      </c>
      <c r="BI49" t="str">
        <f ca="1">BING!AO52</f>
        <v/>
      </c>
      <c r="BJ49" s="213" t="str">
        <f>KKA!AH52</f>
        <v/>
      </c>
      <c r="BK49" t="str">
        <f ca="1">KKA!AO52</f>
        <v/>
      </c>
      <c r="BL49" t="str">
        <f>Mapel!$C$17</f>
        <v>Bahasa Daerah</v>
      </c>
      <c r="BM49" s="213" t="str">
        <f>BJW!AH52</f>
        <v/>
      </c>
      <c r="BN49" t="str">
        <f ca="1">BJW!AO52</f>
        <v/>
      </c>
      <c r="BO49" t="str">
        <f>Mapel!$C$18</f>
        <v>Bahasa Mandarin</v>
      </c>
      <c r="BP49" s="213" t="str">
        <f>Mulok2!AH52</f>
        <v/>
      </c>
      <c r="BQ49" t="str">
        <f ca="1">Mulok2!AO52</f>
        <v/>
      </c>
      <c r="BR49" t="str">
        <f>Mapel!$C$19</f>
        <v>Mulok 3</v>
      </c>
      <c r="BS49" s="213" t="str">
        <f>Mulok3!AH52</f>
        <v/>
      </c>
      <c r="BT49" t="str">
        <f ca="1">Mulok3!AO52</f>
        <v/>
      </c>
      <c r="BU49" t="str">
        <f>Mapel!$C$20</f>
        <v>Mulok 4</v>
      </c>
      <c r="BV49" s="213" t="str">
        <f>Mulok4!AH52</f>
        <v/>
      </c>
      <c r="BW49" t="str">
        <f ca="1">Mulok4!AO52</f>
        <v/>
      </c>
      <c r="BX49" t="str">
        <f>Mapel!$C$21</f>
        <v>Mulok 5</v>
      </c>
      <c r="BY49" s="213" t="str">
        <f>Mulok5!AH52</f>
        <v/>
      </c>
      <c r="BZ49" t="str">
        <f ca="1">Mulok5!AO52</f>
        <v/>
      </c>
      <c r="CA49" t="e">
        <f ca="1">'Input Nilai'!AH54</f>
        <v>#NAME?</v>
      </c>
      <c r="CB49" t="str">
        <f>IF('ABS&amp;EKSKUL'!D55=0,"",'ABS&amp;EKSKUL'!D55)</f>
        <v>Pramuka</v>
      </c>
      <c r="CC49" t="str">
        <f>IF('ABS&amp;EKSKUL'!E55=0,"",'ABS&amp;EKSKUL'!E55)</f>
        <v/>
      </c>
      <c r="CD49" s="213" t="str">
        <f>Legger!S55</f>
        <v/>
      </c>
      <c r="CE49" t="str">
        <f>IF('ABS&amp;EKSKUL'!F55=0,"",'ABS&amp;EKSKUL'!F55)</f>
        <v/>
      </c>
      <c r="CF49" t="str">
        <f>IF('ABS&amp;EKSKUL'!G55=0,"",'ABS&amp;EKSKUL'!G55)</f>
        <v/>
      </c>
      <c r="CG49" s="213" t="str">
        <f>Legger!T55</f>
        <v/>
      </c>
      <c r="CH49" t="str">
        <f>IF('ABS&amp;EKSKUL'!H55=0,"",'ABS&amp;EKSKUL'!H55)</f>
        <v/>
      </c>
      <c r="CI49" t="str">
        <f>IF('ABS&amp;EKSKUL'!I55=0,"",'ABS&amp;EKSKUL'!I55)</f>
        <v/>
      </c>
      <c r="CJ49" s="213" t="str">
        <f>Legger!U55</f>
        <v/>
      </c>
      <c r="CK49" t="str">
        <f>IF('ABS&amp;EKSKUL'!J55=0,"",'ABS&amp;EKSKUL'!J55)</f>
        <v/>
      </c>
      <c r="CL49" t="str">
        <f>IF('ABS&amp;EKSKUL'!K55=0,"",'ABS&amp;EKSKUL'!K55)</f>
        <v/>
      </c>
      <c r="CM49" s="213" t="str">
        <f>Legger!V55</f>
        <v/>
      </c>
      <c r="CN49" t="str">
        <f>IF('ABS&amp;EKSKUL'!L55=0,"",'ABS&amp;EKSKUL'!L55)</f>
        <v/>
      </c>
      <c r="CO49" t="str">
        <f>IF('ABS&amp;EKSKUL'!M55=0,"",'ABS&amp;EKSKUL'!M55)</f>
        <v/>
      </c>
      <c r="CP49" s="213" t="str">
        <f>Legger!W55</f>
        <v/>
      </c>
      <c r="CQ49" t="str">
        <f>IF('ABS&amp;EKSKUL'!N55=0,"",'ABS&amp;EKSKUL'!N55)</f>
        <v/>
      </c>
      <c r="CR49" t="str">
        <f>IF('ABS&amp;EKSKUL'!O55=0,"",'ABS&amp;EKSKUL'!O55)</f>
        <v/>
      </c>
      <c r="CS49" t="str">
        <f>IF('ABS&amp;EKSKUL'!P55=0,"",'ABS&amp;EKSKUL'!P55)</f>
        <v/>
      </c>
      <c r="CT49" s="213" t="str">
        <f>Legger!Z55</f>
        <v>Tingkatkan Belajarmu, tetap semangat, jangan lupa berdoa dan selalu berbakti kepada orang tua.</v>
      </c>
      <c r="CU49" s="213" t="str">
        <f>IF(Legger!AA55=0,"",Legger!AA55)</f>
        <v/>
      </c>
      <c r="CV49" t="str">
        <f>Legger!AB55</f>
        <v>1 (satu)</v>
      </c>
    </row>
    <row r="50" spans="1:100">
      <c r="A50" s="209" t="str">
        <f t="shared" si="35"/>
        <v>SD Negeri 2 Tulus besar</v>
      </c>
      <c r="B50" s="209" t="str">
        <f t="shared" si="35"/>
        <v>20517698</v>
      </c>
      <c r="C50" s="209" t="str">
        <f t="shared" si="35"/>
        <v>Jl. Mangundarmo No. 85 Tulusbesar Tulusbesar, Tumpang, Malang</v>
      </c>
      <c r="D50" s="209" t="str">
        <f t="shared" si="35"/>
        <v>1 (satu)</v>
      </c>
      <c r="E50" s="209" t="str">
        <f t="shared" si="35"/>
        <v>A</v>
      </c>
      <c r="F50" s="209" t="str">
        <f t="shared" si="35"/>
        <v>1 (Ganjil)</v>
      </c>
      <c r="G50" s="209" t="str">
        <f t="shared" si="35"/>
        <v>Manis Ari Wahyuni,S.Pd</v>
      </c>
      <c r="H50" s="209" t="str">
        <f t="shared" si="35"/>
        <v>197210092025212003</v>
      </c>
      <c r="I50" s="209" t="str">
        <f t="shared" si="35"/>
        <v>Suyati, S.Pd</v>
      </c>
      <c r="J50" s="209" t="str">
        <f t="shared" si="35"/>
        <v>198405052019032012</v>
      </c>
      <c r="K50" s="209" t="str">
        <f t="shared" si="35"/>
        <v>2025-2026</v>
      </c>
      <c r="L50" s="209" t="str">
        <f t="shared" si="35"/>
        <v>Tulusbesar</v>
      </c>
      <c r="M50" s="209" t="str">
        <f t="shared" si="35"/>
        <v>Tumpang</v>
      </c>
      <c r="N50" s="209" t="str">
        <f t="shared" si="35"/>
        <v>Malang</v>
      </c>
      <c r="O50" s="209" t="str">
        <f t="shared" si="35"/>
        <v>Jawa Timur</v>
      </c>
      <c r="P50" s="209">
        <f t="shared" si="35"/>
        <v>0</v>
      </c>
      <c r="Q50" s="209" t="str">
        <f t="shared" ref="Q50:S50" si="50">Q49</f>
        <v>sdn2tulusbesar@gmail.com</v>
      </c>
      <c r="R50" s="209" t="str">
        <f t="shared" si="50"/>
        <v>14</v>
      </c>
      <c r="S50" s="209" t="str">
        <f t="shared" si="50"/>
        <v>20 Desember 2025</v>
      </c>
      <c r="T50" t="str">
        <f>SISWA!A56</f>
        <v/>
      </c>
      <c r="U50" t="str">
        <f>IF(SISWA!B56=0,"",SISWA!B56)</f>
        <v/>
      </c>
      <c r="V50" t="str">
        <f>IF(SISWA!C56=0,"",SISWA!C56)</f>
        <v/>
      </c>
      <c r="W50" t="str">
        <f>IF(SISWA!D56=0,"",SISWA!D56)</f>
        <v/>
      </c>
      <c r="X50" t="str">
        <f>IF(SISWA!E56=0,"",SISWA!E56)</f>
        <v/>
      </c>
      <c r="Y50" t="str">
        <f>IF(SISWA!F56=0,"",SISWA!F56)</f>
        <v/>
      </c>
      <c r="Z50" t="str">
        <f>IF(SISWA!J56=0,"",SISWA!J56)</f>
        <v/>
      </c>
      <c r="AA50" t="str">
        <f>IF(SISWA!G56=0,"",SISWA!G56)</f>
        <v/>
      </c>
      <c r="AB50" t="str">
        <f>IF(SISWA!Q56=0,"",SISWA!Q56)</f>
        <v/>
      </c>
      <c r="AC50" t="str">
        <f>IF(SISWA!R56=0,"",SISWA!R56)</f>
        <v/>
      </c>
      <c r="AD50" t="str">
        <f>IF(SISWA!S56=0,"",SISWA!S56)</f>
        <v/>
      </c>
      <c r="AE50" t="str">
        <f>IF(SISWA!T56=0,"",SISWA!T56)</f>
        <v/>
      </c>
      <c r="AF50" t="str">
        <f>IF(SISWA!U56=0,"",SISWA!U56)</f>
        <v/>
      </c>
      <c r="AG50" t="str">
        <f>IF(SISWA!V56=0,"",SISWA!V56)</f>
        <v/>
      </c>
      <c r="AH50" t="str">
        <f>IF(SISWA!W56=0,"",SISWA!W56)</f>
        <v/>
      </c>
      <c r="AI50" t="str">
        <f>IF(SISWA!X56=0,"",SISWA!X56)</f>
        <v/>
      </c>
      <c r="AJ50" t="str">
        <f>IF(SISWA!Y56=0,"",SISWA!Y56)</f>
        <v/>
      </c>
      <c r="AK50" t="str">
        <f>IF(SISWA!Z56=0,"",SISWA!Z56)</f>
        <v/>
      </c>
      <c r="AL50" t="str">
        <f>IF(SISWA!AA56=0,"",SISWA!AA56)</f>
        <v/>
      </c>
      <c r="AM50" t="str">
        <f>IF(SISWA!AB56=0,"",SISWA!AB56)</f>
        <v/>
      </c>
      <c r="AN50" t="str">
        <f>IF(SISWA!AC56=0,"",SISWA!AC56)</f>
        <v/>
      </c>
      <c r="AO50" t="str">
        <f>IF(SISWA!AD56=0,"",SISWA!AD56)</f>
        <v/>
      </c>
      <c r="AP50" s="213" t="str">
        <f>AGM!AH53</f>
        <v/>
      </c>
      <c r="AQ50" t="str">
        <f ca="1">AGM!DK53</f>
        <v/>
      </c>
      <c r="AR50" s="213" t="str">
        <f>PP!AH53</f>
        <v/>
      </c>
      <c r="AS50" t="str">
        <f ca="1">PP!AO53</f>
        <v/>
      </c>
      <c r="AT50" s="213" t="str">
        <f>BIN!AH53</f>
        <v/>
      </c>
      <c r="AU50" t="str">
        <f ca="1">BIN!AO53</f>
        <v/>
      </c>
      <c r="AV50" s="213" t="str">
        <f>MAT!AH53</f>
        <v/>
      </c>
      <c r="AW50" t="str">
        <f ca="1">MAT!AO53</f>
        <v/>
      </c>
      <c r="AX50" s="213" t="str">
        <f>IPAS!AH53</f>
        <v/>
      </c>
      <c r="AY50" t="str">
        <f ca="1">IPAS!AO53</f>
        <v/>
      </c>
      <c r="AZ50" s="213" t="str">
        <f>SMUSIK!AH53</f>
        <v/>
      </c>
      <c r="BA50" t="str">
        <f ca="1">SMUSIK!AO53</f>
        <v/>
      </c>
      <c r="BB50" s="213" t="str">
        <f>STARI!AH53</f>
        <v/>
      </c>
      <c r="BC50" t="str">
        <f ca="1">STARI!AO53</f>
        <v/>
      </c>
      <c r="BD50" s="213" t="str">
        <f>SRUPA!AH53</f>
        <v/>
      </c>
      <c r="BE50" t="str">
        <f ca="1">SRUPA!AO53</f>
        <v/>
      </c>
      <c r="BF50" s="213" t="str">
        <f>PJOK!AH53</f>
        <v/>
      </c>
      <c r="BG50" t="str">
        <f ca="1">PJOK!AO53</f>
        <v/>
      </c>
      <c r="BH50" s="213" t="str">
        <f>BING!AH53</f>
        <v/>
      </c>
      <c r="BI50" t="str">
        <f ca="1">BING!AO53</f>
        <v/>
      </c>
      <c r="BJ50" s="213" t="str">
        <f>KKA!AH53</f>
        <v/>
      </c>
      <c r="BK50" t="str">
        <f ca="1">KKA!AO53</f>
        <v/>
      </c>
      <c r="BL50" t="str">
        <f>Mapel!$C$17</f>
        <v>Bahasa Daerah</v>
      </c>
      <c r="BM50" s="213" t="str">
        <f>BJW!AH53</f>
        <v/>
      </c>
      <c r="BN50" t="str">
        <f ca="1">BJW!AO53</f>
        <v/>
      </c>
      <c r="BO50" t="str">
        <f>Mapel!$C$18</f>
        <v>Bahasa Mandarin</v>
      </c>
      <c r="BP50" s="213" t="str">
        <f>Mulok2!AH53</f>
        <v/>
      </c>
      <c r="BQ50" t="str">
        <f ca="1">Mulok2!AO53</f>
        <v/>
      </c>
      <c r="BR50" t="str">
        <f>Mapel!$C$19</f>
        <v>Mulok 3</v>
      </c>
      <c r="BS50" s="213" t="str">
        <f>Mulok3!AH53</f>
        <v/>
      </c>
      <c r="BT50" t="str">
        <f ca="1">Mulok3!AO53</f>
        <v/>
      </c>
      <c r="BU50" t="str">
        <f>Mapel!$C$20</f>
        <v>Mulok 4</v>
      </c>
      <c r="BV50" s="213" t="str">
        <f>Mulok4!AH53</f>
        <v/>
      </c>
      <c r="BW50" t="str">
        <f ca="1">Mulok4!AO53</f>
        <v/>
      </c>
      <c r="BX50" t="str">
        <f>Mapel!$C$21</f>
        <v>Mulok 5</v>
      </c>
      <c r="BY50" s="213" t="str">
        <f>Mulok5!AH53</f>
        <v/>
      </c>
      <c r="BZ50" t="str">
        <f ca="1">Mulok5!AO53</f>
        <v/>
      </c>
      <c r="CA50" t="e">
        <f ca="1">'Input Nilai'!AH55</f>
        <v>#NAME?</v>
      </c>
      <c r="CB50" t="str">
        <f>IF('ABS&amp;EKSKUL'!D56=0,"",'ABS&amp;EKSKUL'!D56)</f>
        <v>Pramuka</v>
      </c>
      <c r="CC50" t="str">
        <f>IF('ABS&amp;EKSKUL'!E56=0,"",'ABS&amp;EKSKUL'!E56)</f>
        <v/>
      </c>
      <c r="CD50" s="213" t="str">
        <f>Legger!S56</f>
        <v/>
      </c>
      <c r="CE50" t="str">
        <f>IF('ABS&amp;EKSKUL'!F56=0,"",'ABS&amp;EKSKUL'!F56)</f>
        <v/>
      </c>
      <c r="CF50" t="str">
        <f>IF('ABS&amp;EKSKUL'!G56=0,"",'ABS&amp;EKSKUL'!G56)</f>
        <v/>
      </c>
      <c r="CG50" s="213" t="str">
        <f>Legger!T56</f>
        <v/>
      </c>
      <c r="CH50" t="str">
        <f>IF('ABS&amp;EKSKUL'!H56=0,"",'ABS&amp;EKSKUL'!H56)</f>
        <v/>
      </c>
      <c r="CI50" t="str">
        <f>IF('ABS&amp;EKSKUL'!I56=0,"",'ABS&amp;EKSKUL'!I56)</f>
        <v/>
      </c>
      <c r="CJ50" s="213" t="str">
        <f>Legger!U56</f>
        <v/>
      </c>
      <c r="CK50" t="str">
        <f>IF('ABS&amp;EKSKUL'!J56=0,"",'ABS&amp;EKSKUL'!J56)</f>
        <v/>
      </c>
      <c r="CL50" t="str">
        <f>IF('ABS&amp;EKSKUL'!K56=0,"",'ABS&amp;EKSKUL'!K56)</f>
        <v/>
      </c>
      <c r="CM50" s="213" t="str">
        <f>Legger!V56</f>
        <v/>
      </c>
      <c r="CN50" t="str">
        <f>IF('ABS&amp;EKSKUL'!L56=0,"",'ABS&amp;EKSKUL'!L56)</f>
        <v/>
      </c>
      <c r="CO50" t="str">
        <f>IF('ABS&amp;EKSKUL'!M56=0,"",'ABS&amp;EKSKUL'!M56)</f>
        <v/>
      </c>
      <c r="CP50" s="213" t="str">
        <f>Legger!W56</f>
        <v/>
      </c>
      <c r="CQ50" t="str">
        <f>IF('ABS&amp;EKSKUL'!N56=0,"",'ABS&amp;EKSKUL'!N56)</f>
        <v/>
      </c>
      <c r="CR50" t="str">
        <f>IF('ABS&amp;EKSKUL'!O56=0,"",'ABS&amp;EKSKUL'!O56)</f>
        <v/>
      </c>
      <c r="CS50" t="str">
        <f>IF('ABS&amp;EKSKUL'!P56=0,"",'ABS&amp;EKSKUL'!P56)</f>
        <v/>
      </c>
      <c r="CT50" s="213" t="str">
        <f>Legger!Z56</f>
        <v>Tingkatkan Belajarmu, tetap semangat, jangan lupa berdoa dan selalu berbakti kepada orang tua.</v>
      </c>
      <c r="CU50" s="213" t="str">
        <f>IF(Legger!AA56=0,"",Legger!AA56)</f>
        <v/>
      </c>
      <c r="CV50" t="str">
        <f>Legger!AB56</f>
        <v>1 (satu)</v>
      </c>
    </row>
    <row r="51" spans="1:100">
      <c r="A51" s="209" t="str">
        <f t="shared" si="35"/>
        <v>SD Negeri 2 Tulus besar</v>
      </c>
      <c r="B51" s="209" t="str">
        <f t="shared" si="35"/>
        <v>20517698</v>
      </c>
      <c r="C51" s="209" t="str">
        <f t="shared" si="35"/>
        <v>Jl. Mangundarmo No. 85 Tulusbesar Tulusbesar, Tumpang, Malang</v>
      </c>
      <c r="D51" s="209" t="str">
        <f t="shared" si="35"/>
        <v>1 (satu)</v>
      </c>
      <c r="E51" s="209" t="str">
        <f t="shared" si="35"/>
        <v>A</v>
      </c>
      <c r="F51" s="209" t="str">
        <f t="shared" si="35"/>
        <v>1 (Ganjil)</v>
      </c>
      <c r="G51" s="209" t="str">
        <f t="shared" si="35"/>
        <v>Manis Ari Wahyuni,S.Pd</v>
      </c>
      <c r="H51" s="209" t="str">
        <f t="shared" si="35"/>
        <v>197210092025212003</v>
      </c>
      <c r="I51" s="209" t="str">
        <f t="shared" si="35"/>
        <v>Suyati, S.Pd</v>
      </c>
      <c r="J51" s="209" t="str">
        <f t="shared" si="35"/>
        <v>198405052019032012</v>
      </c>
      <c r="K51" s="209" t="str">
        <f t="shared" si="35"/>
        <v>2025-2026</v>
      </c>
      <c r="L51" s="209" t="str">
        <f t="shared" si="35"/>
        <v>Tulusbesar</v>
      </c>
      <c r="M51" s="209" t="str">
        <f t="shared" si="35"/>
        <v>Tumpang</v>
      </c>
      <c r="N51" s="209" t="str">
        <f t="shared" si="35"/>
        <v>Malang</v>
      </c>
      <c r="O51" s="209" t="str">
        <f t="shared" si="35"/>
        <v>Jawa Timur</v>
      </c>
      <c r="P51" s="209">
        <f t="shared" ref="P51:S51" si="51">P50</f>
        <v>0</v>
      </c>
      <c r="Q51" s="209" t="str">
        <f t="shared" si="51"/>
        <v>sdn2tulusbesar@gmail.com</v>
      </c>
      <c r="R51" s="209" t="str">
        <f t="shared" si="51"/>
        <v>14</v>
      </c>
      <c r="S51" s="209" t="str">
        <f t="shared" si="51"/>
        <v>20 Desember 2025</v>
      </c>
      <c r="T51" t="str">
        <f>SISWA!A57</f>
        <v/>
      </c>
      <c r="U51" t="str">
        <f>IF(SISWA!B57=0,"",SISWA!B57)</f>
        <v/>
      </c>
      <c r="V51" t="str">
        <f>IF(SISWA!C57=0,"",SISWA!C57)</f>
        <v/>
      </c>
      <c r="W51" t="str">
        <f>IF(SISWA!D57=0,"",SISWA!D57)</f>
        <v/>
      </c>
      <c r="X51" t="str">
        <f>IF(SISWA!E57=0,"",SISWA!E57)</f>
        <v/>
      </c>
      <c r="Y51" t="str">
        <f>IF(SISWA!F57=0,"",SISWA!F57)</f>
        <v/>
      </c>
      <c r="Z51" t="str">
        <f>IF(SISWA!J57=0,"",SISWA!J57)</f>
        <v/>
      </c>
      <c r="AA51" t="str">
        <f>IF(SISWA!G57=0,"",SISWA!G57)</f>
        <v/>
      </c>
      <c r="AB51" t="str">
        <f>IF(SISWA!Q57=0,"",SISWA!Q57)</f>
        <v/>
      </c>
      <c r="AC51" t="str">
        <f>IF(SISWA!R57=0,"",SISWA!R57)</f>
        <v/>
      </c>
      <c r="AD51" t="str">
        <f>IF(SISWA!S57=0,"",SISWA!S57)</f>
        <v/>
      </c>
      <c r="AE51" t="str">
        <f>IF(SISWA!T57=0,"",SISWA!T57)</f>
        <v/>
      </c>
      <c r="AF51" t="str">
        <f>IF(SISWA!U57=0,"",SISWA!U57)</f>
        <v/>
      </c>
      <c r="AG51" t="str">
        <f>IF(SISWA!V57=0,"",SISWA!V57)</f>
        <v/>
      </c>
      <c r="AH51" t="str">
        <f>IF(SISWA!W57=0,"",SISWA!W57)</f>
        <v/>
      </c>
      <c r="AI51" t="str">
        <f>IF(SISWA!X57=0,"",SISWA!X57)</f>
        <v/>
      </c>
      <c r="AJ51" t="str">
        <f>IF(SISWA!Y57=0,"",SISWA!Y57)</f>
        <v/>
      </c>
      <c r="AK51" t="str">
        <f>IF(SISWA!Z57=0,"",SISWA!Z57)</f>
        <v/>
      </c>
      <c r="AL51" t="str">
        <f>IF(SISWA!AA57=0,"",SISWA!AA57)</f>
        <v/>
      </c>
      <c r="AM51" t="str">
        <f>IF(SISWA!AB57=0,"",SISWA!AB57)</f>
        <v/>
      </c>
      <c r="AN51" t="str">
        <f>IF(SISWA!AC57=0,"",SISWA!AC57)</f>
        <v/>
      </c>
      <c r="AO51" t="str">
        <f>IF(SISWA!AD57=0,"",SISWA!AD57)</f>
        <v/>
      </c>
      <c r="AP51" s="213" t="str">
        <f>AGM!AH54</f>
        <v/>
      </c>
      <c r="AQ51" t="str">
        <f ca="1">AGM!DK54</f>
        <v/>
      </c>
      <c r="AR51" s="213" t="str">
        <f>PP!AH54</f>
        <v/>
      </c>
      <c r="AS51" t="str">
        <f ca="1">PP!AO54</f>
        <v/>
      </c>
      <c r="AT51" s="213" t="str">
        <f>BIN!AH54</f>
        <v/>
      </c>
      <c r="AU51" t="str">
        <f ca="1">BIN!AO54</f>
        <v/>
      </c>
      <c r="AV51" s="213" t="str">
        <f>MAT!AH54</f>
        <v/>
      </c>
      <c r="AW51" t="str">
        <f ca="1">MAT!AO54</f>
        <v/>
      </c>
      <c r="AX51" s="213" t="str">
        <f>IPAS!AH54</f>
        <v/>
      </c>
      <c r="AY51" t="str">
        <f ca="1">IPAS!AO54</f>
        <v/>
      </c>
      <c r="AZ51" s="213" t="str">
        <f>SMUSIK!AH54</f>
        <v/>
      </c>
      <c r="BA51" t="str">
        <f ca="1">SMUSIK!AO54</f>
        <v/>
      </c>
      <c r="BB51" s="213" t="str">
        <f>STARI!AH54</f>
        <v/>
      </c>
      <c r="BC51" t="str">
        <f ca="1">STARI!AO54</f>
        <v/>
      </c>
      <c r="BD51" s="213" t="str">
        <f>SRUPA!AH54</f>
        <v/>
      </c>
      <c r="BE51" t="str">
        <f ca="1">SRUPA!AO54</f>
        <v/>
      </c>
      <c r="BF51" s="213" t="str">
        <f>PJOK!AH54</f>
        <v/>
      </c>
      <c r="BG51" t="str">
        <f ca="1">PJOK!AO54</f>
        <v/>
      </c>
      <c r="BH51" s="213" t="str">
        <f>BING!AH54</f>
        <v/>
      </c>
      <c r="BI51" t="str">
        <f ca="1">BING!AO54</f>
        <v/>
      </c>
      <c r="BJ51" s="213" t="str">
        <f>KKA!AH54</f>
        <v/>
      </c>
      <c r="BK51" t="str">
        <f ca="1">KKA!AO54</f>
        <v/>
      </c>
      <c r="BL51" t="str">
        <f>Mapel!$C$17</f>
        <v>Bahasa Daerah</v>
      </c>
      <c r="BM51" s="213" t="str">
        <f>BJW!AH54</f>
        <v/>
      </c>
      <c r="BN51" t="str">
        <f ca="1">BJW!AO54</f>
        <v/>
      </c>
      <c r="BO51" t="str">
        <f>Mapel!$C$18</f>
        <v>Bahasa Mandarin</v>
      </c>
      <c r="BP51" s="213" t="str">
        <f>Mulok2!AH54</f>
        <v/>
      </c>
      <c r="BQ51" t="str">
        <f ca="1">Mulok2!AO54</f>
        <v/>
      </c>
      <c r="BR51" t="str">
        <f>Mapel!$C$19</f>
        <v>Mulok 3</v>
      </c>
      <c r="BS51" s="213" t="str">
        <f>Mulok3!AH54</f>
        <v/>
      </c>
      <c r="BT51" t="str">
        <f ca="1">Mulok3!AO54</f>
        <v/>
      </c>
      <c r="BU51" t="str">
        <f>Mapel!$C$20</f>
        <v>Mulok 4</v>
      </c>
      <c r="BV51" s="213" t="str">
        <f>Mulok4!AH54</f>
        <v/>
      </c>
      <c r="BW51" t="str">
        <f ca="1">Mulok4!AO54</f>
        <v/>
      </c>
      <c r="BX51" t="str">
        <f>Mapel!$C$21</f>
        <v>Mulok 5</v>
      </c>
      <c r="BY51" s="213" t="str">
        <f>Mulok5!AH54</f>
        <v/>
      </c>
      <c r="BZ51" t="str">
        <f ca="1">Mulok5!AO54</f>
        <v/>
      </c>
      <c r="CA51" t="e">
        <f ca="1">'Input Nilai'!AH56</f>
        <v>#NAME?</v>
      </c>
      <c r="CB51" t="str">
        <f>IF('ABS&amp;EKSKUL'!D57=0,"",'ABS&amp;EKSKUL'!D57)</f>
        <v>Pramuka</v>
      </c>
      <c r="CC51" t="str">
        <f>IF('ABS&amp;EKSKUL'!E57=0,"",'ABS&amp;EKSKUL'!E57)</f>
        <v/>
      </c>
      <c r="CD51" s="213" t="str">
        <f>Legger!S57</f>
        <v/>
      </c>
      <c r="CE51" t="str">
        <f>IF('ABS&amp;EKSKUL'!F57=0,"",'ABS&amp;EKSKUL'!F57)</f>
        <v/>
      </c>
      <c r="CF51" t="str">
        <f>IF('ABS&amp;EKSKUL'!G57=0,"",'ABS&amp;EKSKUL'!G57)</f>
        <v/>
      </c>
      <c r="CG51" s="213" t="str">
        <f>Legger!T57</f>
        <v/>
      </c>
      <c r="CH51" t="str">
        <f>IF('ABS&amp;EKSKUL'!H57=0,"",'ABS&amp;EKSKUL'!H57)</f>
        <v/>
      </c>
      <c r="CI51" t="str">
        <f>IF('ABS&amp;EKSKUL'!I57=0,"",'ABS&amp;EKSKUL'!I57)</f>
        <v/>
      </c>
      <c r="CJ51" s="213" t="str">
        <f>Legger!U57</f>
        <v/>
      </c>
      <c r="CK51" t="str">
        <f>IF('ABS&amp;EKSKUL'!J57=0,"",'ABS&amp;EKSKUL'!J57)</f>
        <v/>
      </c>
      <c r="CL51" t="str">
        <f>IF('ABS&amp;EKSKUL'!K57=0,"",'ABS&amp;EKSKUL'!K57)</f>
        <v/>
      </c>
      <c r="CM51" s="213" t="str">
        <f>Legger!V57</f>
        <v/>
      </c>
      <c r="CN51" t="str">
        <f>IF('ABS&amp;EKSKUL'!L57=0,"",'ABS&amp;EKSKUL'!L57)</f>
        <v/>
      </c>
      <c r="CO51" t="str">
        <f>IF('ABS&amp;EKSKUL'!M57=0,"",'ABS&amp;EKSKUL'!M57)</f>
        <v/>
      </c>
      <c r="CP51" s="213" t="str">
        <f>Legger!W57</f>
        <v/>
      </c>
      <c r="CQ51" t="str">
        <f>IF('ABS&amp;EKSKUL'!N57=0,"",'ABS&amp;EKSKUL'!N57)</f>
        <v/>
      </c>
      <c r="CR51" t="str">
        <f>IF('ABS&amp;EKSKUL'!O57=0,"",'ABS&amp;EKSKUL'!O57)</f>
        <v/>
      </c>
      <c r="CS51" t="str">
        <f>IF('ABS&amp;EKSKUL'!P57=0,"",'ABS&amp;EKSKUL'!P57)</f>
        <v/>
      </c>
      <c r="CT51" s="213" t="str">
        <f>Legger!Z57</f>
        <v>Tingkatkan Belajarmu, tetap semangat, jangan lupa berdoa dan selalu berbakti kepada orang tua.</v>
      </c>
      <c r="CU51" s="213" t="str">
        <f>IF(Legger!AA57=0,"",Legger!AA57)</f>
        <v/>
      </c>
      <c r="CV51" t="str">
        <f>Legger!AB57</f>
        <v>1 (satu)</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00000"/>
  </sheetPr>
  <dimension ref="A1:Q42"/>
  <sheetViews>
    <sheetView zoomScale="140" zoomScaleNormal="140" workbookViewId="0"/>
  </sheetViews>
  <sheetFormatPr defaultColWidth="0" defaultRowHeight="14.25" zeroHeight="1"/>
  <cols>
    <col min="1" max="1" width="3" style="12" customWidth="1"/>
    <col min="2" max="2" width="4.42578125" style="406" customWidth="1"/>
    <col min="3" max="3" width="1.5703125" style="407" customWidth="1"/>
    <col min="4" max="4" width="128.5703125" style="408" customWidth="1"/>
    <col min="5" max="7" width="8.85546875" style="12" customWidth="1"/>
    <col min="8" max="17" width="0" style="12" hidden="1" customWidth="1"/>
    <col min="18" max="16384" width="8.85546875" style="12" hidden="1"/>
  </cols>
  <sheetData>
    <row r="1" spans="1:7">
      <c r="A1" s="10"/>
      <c r="B1" s="396"/>
      <c r="C1" s="397"/>
      <c r="D1" s="398"/>
      <c r="E1" s="10"/>
      <c r="F1" s="10"/>
      <c r="G1" s="10"/>
    </row>
    <row r="2" spans="1:7">
      <c r="A2" s="11"/>
      <c r="B2" s="399"/>
      <c r="C2" s="400"/>
      <c r="D2" s="401"/>
      <c r="E2" s="11"/>
      <c r="F2" s="11"/>
      <c r="G2" s="11"/>
    </row>
    <row r="3" spans="1:7" ht="27.75">
      <c r="A3" s="159"/>
      <c r="B3" s="402" t="s">
        <v>901</v>
      </c>
      <c r="C3" s="400"/>
      <c r="D3" s="401"/>
      <c r="E3" s="11"/>
      <c r="F3" s="11"/>
      <c r="G3" s="11"/>
    </row>
    <row r="4" spans="1:7" s="158" customFormat="1" ht="21.95" customHeight="1">
      <c r="A4" s="157"/>
      <c r="B4" s="409" t="s">
        <v>157</v>
      </c>
      <c r="C4" s="410" t="s">
        <v>158</v>
      </c>
      <c r="D4" s="330"/>
      <c r="E4" s="157"/>
      <c r="F4" s="157"/>
      <c r="G4" s="157"/>
    </row>
    <row r="5" spans="1:7" ht="15">
      <c r="A5" s="11"/>
      <c r="B5" s="390">
        <v>1</v>
      </c>
      <c r="C5" s="395" t="s">
        <v>55</v>
      </c>
      <c r="D5" s="401" t="s">
        <v>159</v>
      </c>
      <c r="E5" s="11"/>
      <c r="F5" s="11"/>
      <c r="G5" s="11"/>
    </row>
    <row r="6" spans="1:7" ht="15">
      <c r="A6" s="11"/>
      <c r="B6" s="390">
        <v>2</v>
      </c>
      <c r="C6" s="395" t="s">
        <v>55</v>
      </c>
      <c r="D6" s="401" t="s">
        <v>902</v>
      </c>
      <c r="E6" s="11"/>
      <c r="F6" s="11"/>
      <c r="G6" s="11"/>
    </row>
    <row r="7" spans="1:7" ht="15">
      <c r="A7" s="11"/>
      <c r="B7" s="390"/>
      <c r="C7" s="395"/>
      <c r="D7" s="401"/>
      <c r="E7" s="11"/>
      <c r="F7" s="11"/>
      <c r="G7" s="11"/>
    </row>
    <row r="8" spans="1:7" ht="15">
      <c r="A8" s="11"/>
      <c r="B8" s="390" t="s">
        <v>908</v>
      </c>
      <c r="C8" s="395" t="s">
        <v>907</v>
      </c>
      <c r="D8" s="401"/>
      <c r="E8" s="11"/>
      <c r="F8" s="11"/>
      <c r="G8" s="11"/>
    </row>
    <row r="9" spans="1:7" ht="28.5">
      <c r="A9" s="11"/>
      <c r="B9" s="390">
        <v>1</v>
      </c>
      <c r="C9" s="395" t="s">
        <v>55</v>
      </c>
      <c r="D9" s="401" t="s">
        <v>909</v>
      </c>
      <c r="E9" s="11"/>
      <c r="F9" s="11"/>
      <c r="G9" s="11"/>
    </row>
    <row r="10" spans="1:7" ht="15">
      <c r="A10" s="11"/>
      <c r="B10" s="390">
        <v>2</v>
      </c>
      <c r="C10" s="395" t="s">
        <v>55</v>
      </c>
      <c r="D10" s="404" t="s">
        <v>910</v>
      </c>
      <c r="E10" s="11"/>
      <c r="F10" s="11"/>
      <c r="G10" s="11"/>
    </row>
    <row r="11" spans="1:7" ht="42.75">
      <c r="A11" s="11"/>
      <c r="B11" s="390">
        <v>3</v>
      </c>
      <c r="C11" s="395" t="s">
        <v>55</v>
      </c>
      <c r="D11" s="401" t="s">
        <v>911</v>
      </c>
      <c r="E11" s="11"/>
      <c r="F11" s="11"/>
      <c r="G11" s="11"/>
    </row>
    <row r="12" spans="1:7" ht="15">
      <c r="A12" s="11"/>
      <c r="B12" s="390">
        <v>4</v>
      </c>
      <c r="C12" s="395" t="s">
        <v>55</v>
      </c>
      <c r="D12" s="401" t="s">
        <v>913</v>
      </c>
      <c r="E12" s="11"/>
      <c r="F12" s="11"/>
      <c r="G12" s="11"/>
    </row>
    <row r="13" spans="1:7" ht="28.5">
      <c r="A13" s="11"/>
      <c r="B13" s="390">
        <v>5</v>
      </c>
      <c r="C13" s="395" t="s">
        <v>55</v>
      </c>
      <c r="D13" s="401" t="s">
        <v>912</v>
      </c>
      <c r="E13" s="11"/>
      <c r="F13" s="11"/>
      <c r="G13" s="11"/>
    </row>
    <row r="14" spans="1:7" ht="15">
      <c r="A14" s="11"/>
      <c r="B14" s="390"/>
      <c r="C14" s="395"/>
      <c r="D14" s="401"/>
      <c r="E14" s="11"/>
      <c r="F14" s="11"/>
      <c r="G14" s="11"/>
    </row>
    <row r="15" spans="1:7" ht="15">
      <c r="A15" s="11"/>
      <c r="B15" s="390" t="s">
        <v>161</v>
      </c>
      <c r="C15" s="395" t="s">
        <v>915</v>
      </c>
      <c r="D15" s="401"/>
      <c r="E15" s="11"/>
      <c r="F15" s="11"/>
      <c r="G15" s="11"/>
    </row>
    <row r="16" spans="1:7" ht="15">
      <c r="A16" s="11"/>
      <c r="B16" s="390">
        <v>1</v>
      </c>
      <c r="C16" s="395" t="s">
        <v>55</v>
      </c>
      <c r="D16" s="401" t="s">
        <v>916</v>
      </c>
      <c r="E16" s="11"/>
      <c r="F16" s="11"/>
      <c r="G16" s="11"/>
    </row>
    <row r="17" spans="1:7" ht="15">
      <c r="A17" s="11"/>
      <c r="B17" s="390"/>
      <c r="C17" s="395"/>
      <c r="D17" s="401"/>
      <c r="E17" s="11"/>
      <c r="F17" s="11"/>
      <c r="G17" s="11"/>
    </row>
    <row r="18" spans="1:7" s="158" customFormat="1">
      <c r="A18" s="157"/>
      <c r="B18" s="405" t="s">
        <v>163</v>
      </c>
      <c r="C18" s="395" t="s">
        <v>160</v>
      </c>
      <c r="D18" s="403"/>
      <c r="E18" s="157"/>
      <c r="F18" s="157"/>
      <c r="G18" s="157"/>
    </row>
    <row r="19" spans="1:7" ht="15">
      <c r="A19" s="11"/>
      <c r="B19" s="390">
        <v>1</v>
      </c>
      <c r="C19" s="395" t="s">
        <v>55</v>
      </c>
      <c r="D19" s="401" t="s">
        <v>154</v>
      </c>
      <c r="E19" s="11"/>
      <c r="F19" s="11"/>
      <c r="G19" s="11"/>
    </row>
    <row r="20" spans="1:7" ht="28.5">
      <c r="A20" s="11"/>
      <c r="B20" s="390">
        <v>2</v>
      </c>
      <c r="C20" s="395" t="s">
        <v>55</v>
      </c>
      <c r="D20" s="401" t="s">
        <v>903</v>
      </c>
      <c r="E20" s="11"/>
      <c r="F20" s="11"/>
      <c r="G20" s="11"/>
    </row>
    <row r="21" spans="1:7" ht="15">
      <c r="A21" s="11"/>
      <c r="B21" s="390">
        <v>3</v>
      </c>
      <c r="C21" s="395" t="s">
        <v>55</v>
      </c>
      <c r="D21" s="401" t="s">
        <v>914</v>
      </c>
      <c r="E21" s="11"/>
      <c r="F21" s="11"/>
      <c r="G21" s="11"/>
    </row>
    <row r="22" spans="1:7" ht="15">
      <c r="A22" s="11"/>
      <c r="B22" s="390"/>
      <c r="C22" s="395"/>
      <c r="D22" s="401"/>
      <c r="E22" s="11"/>
      <c r="F22" s="11"/>
      <c r="G22" s="11"/>
    </row>
    <row r="23" spans="1:7" s="158" customFormat="1">
      <c r="A23" s="157"/>
      <c r="B23" s="405" t="s">
        <v>917</v>
      </c>
      <c r="C23" s="395" t="s">
        <v>162</v>
      </c>
      <c r="D23" s="403"/>
      <c r="E23" s="157"/>
      <c r="F23" s="157"/>
      <c r="G23" s="157"/>
    </row>
    <row r="24" spans="1:7" ht="15">
      <c r="A24" s="11"/>
      <c r="B24" s="390">
        <v>1</v>
      </c>
      <c r="C24" s="395" t="s">
        <v>55</v>
      </c>
      <c r="D24" s="401" t="s">
        <v>155</v>
      </c>
      <c r="E24" s="11"/>
      <c r="F24" s="11"/>
      <c r="G24" s="11"/>
    </row>
    <row r="25" spans="1:7" ht="15">
      <c r="A25" s="11"/>
      <c r="B25" s="390">
        <v>2</v>
      </c>
      <c r="C25" s="395" t="s">
        <v>55</v>
      </c>
      <c r="D25" s="401" t="s">
        <v>904</v>
      </c>
      <c r="E25" s="11"/>
      <c r="F25" s="11"/>
      <c r="G25" s="11"/>
    </row>
    <row r="26" spans="1:7" ht="15">
      <c r="A26" s="11"/>
      <c r="B26" s="390"/>
      <c r="C26" s="395"/>
      <c r="D26" s="401"/>
      <c r="E26" s="11"/>
      <c r="F26" s="11"/>
      <c r="G26" s="11"/>
    </row>
    <row r="27" spans="1:7" s="158" customFormat="1">
      <c r="A27" s="157"/>
      <c r="B27" s="405" t="s">
        <v>918</v>
      </c>
      <c r="C27" s="395" t="s">
        <v>164</v>
      </c>
      <c r="D27" s="403"/>
      <c r="E27" s="157"/>
      <c r="F27" s="157"/>
      <c r="G27" s="157"/>
    </row>
    <row r="28" spans="1:7" ht="15">
      <c r="A28" s="11"/>
      <c r="B28" s="390">
        <v>1</v>
      </c>
      <c r="C28" s="395" t="s">
        <v>55</v>
      </c>
      <c r="D28" s="401" t="s">
        <v>156</v>
      </c>
      <c r="E28" s="11"/>
      <c r="F28" s="11"/>
      <c r="G28" s="11"/>
    </row>
    <row r="29" spans="1:7" ht="28.5">
      <c r="A29" s="11"/>
      <c r="B29" s="390">
        <v>2</v>
      </c>
      <c r="C29" s="395" t="s">
        <v>55</v>
      </c>
      <c r="D29" s="401" t="s">
        <v>919</v>
      </c>
      <c r="E29" s="11"/>
      <c r="F29" s="11"/>
      <c r="G29" s="11"/>
    </row>
    <row r="30" spans="1:7" ht="15">
      <c r="A30" s="11"/>
      <c r="B30" s="390"/>
      <c r="C30" s="395"/>
      <c r="D30" s="401"/>
      <c r="E30" s="11"/>
      <c r="F30" s="11"/>
      <c r="G30" s="11"/>
    </row>
    <row r="31" spans="1:7" s="158" customFormat="1">
      <c r="A31" s="157"/>
      <c r="B31" s="405" t="s">
        <v>920</v>
      </c>
      <c r="C31" s="395" t="s">
        <v>165</v>
      </c>
      <c r="D31" s="403"/>
      <c r="E31" s="157"/>
      <c r="F31" s="157"/>
      <c r="G31" s="157"/>
    </row>
    <row r="32" spans="1:7" ht="15">
      <c r="A32" s="11"/>
      <c r="B32" s="390">
        <v>1</v>
      </c>
      <c r="C32" s="395" t="s">
        <v>55</v>
      </c>
      <c r="D32" s="401" t="s">
        <v>166</v>
      </c>
      <c r="E32" s="11"/>
      <c r="F32" s="11"/>
      <c r="G32" s="11"/>
    </row>
    <row r="33" spans="1:7" ht="15">
      <c r="A33" s="11"/>
      <c r="B33" s="390">
        <v>2</v>
      </c>
      <c r="C33" s="395" t="s">
        <v>55</v>
      </c>
      <c r="D33" s="401" t="s">
        <v>167</v>
      </c>
      <c r="E33" s="11"/>
      <c r="F33" s="11"/>
      <c r="G33" s="11"/>
    </row>
    <row r="34" spans="1:7" ht="15">
      <c r="A34" s="11"/>
      <c r="B34" s="390"/>
      <c r="C34" s="395"/>
      <c r="D34" s="401"/>
      <c r="E34" s="11"/>
      <c r="F34" s="11"/>
      <c r="G34" s="11"/>
    </row>
    <row r="35" spans="1:7" s="158" customFormat="1">
      <c r="A35" s="157"/>
      <c r="B35" s="405" t="s">
        <v>921</v>
      </c>
      <c r="C35" s="395" t="s">
        <v>168</v>
      </c>
      <c r="D35" s="403"/>
      <c r="E35" s="157"/>
      <c r="F35" s="157"/>
      <c r="G35" s="157"/>
    </row>
    <row r="36" spans="1:7" ht="28.5">
      <c r="A36" s="11"/>
      <c r="B36" s="390">
        <v>1</v>
      </c>
      <c r="C36" s="395" t="s">
        <v>55</v>
      </c>
      <c r="D36" s="401" t="s">
        <v>922</v>
      </c>
      <c r="E36" s="11"/>
      <c r="F36" s="11"/>
      <c r="G36" s="11"/>
    </row>
    <row r="37" spans="1:7" ht="15">
      <c r="A37" s="11"/>
      <c r="B37" s="390">
        <v>2</v>
      </c>
      <c r="C37" s="395" t="s">
        <v>55</v>
      </c>
      <c r="D37" s="401" t="s">
        <v>923</v>
      </c>
      <c r="E37" s="11"/>
      <c r="F37" s="11" t="s">
        <v>135</v>
      </c>
      <c r="G37" s="11"/>
    </row>
    <row r="38" spans="1:7" ht="28.5">
      <c r="A38" s="11"/>
      <c r="B38" s="390">
        <v>3</v>
      </c>
      <c r="C38" s="395" t="s">
        <v>55</v>
      </c>
      <c r="D38" s="401" t="s">
        <v>924</v>
      </c>
      <c r="E38" s="11"/>
      <c r="F38" s="11"/>
      <c r="G38" s="11"/>
    </row>
    <row r="39" spans="1:7" ht="15">
      <c r="A39" s="11"/>
      <c r="B39" s="390"/>
      <c r="C39" s="395"/>
      <c r="D39" s="401"/>
      <c r="E39" s="11"/>
      <c r="F39" s="11"/>
      <c r="G39" s="11"/>
    </row>
    <row r="40" spans="1:7">
      <c r="A40" s="11"/>
      <c r="B40" s="399"/>
      <c r="C40" s="400"/>
      <c r="D40" s="401"/>
      <c r="E40" s="11"/>
      <c r="F40" s="11"/>
      <c r="G40" s="11"/>
    </row>
    <row r="41" spans="1:7">
      <c r="A41" s="11"/>
      <c r="B41" s="399"/>
      <c r="C41" s="400"/>
      <c r="D41" s="401"/>
      <c r="E41" s="11"/>
      <c r="F41" s="11"/>
      <c r="G41" s="11"/>
    </row>
    <row r="42" spans="1:7">
      <c r="A42" s="10"/>
      <c r="B42" s="396"/>
      <c r="C42" s="397"/>
      <c r="D42" s="398"/>
      <c r="E42" s="10"/>
      <c r="F42" s="10"/>
      <c r="G42" s="10"/>
    </row>
  </sheetData>
  <sheetProtection algorithmName="SHA-512" hashValue="X+Fu7NEDYu1noCv7fmqS84yaSnC0L3hjISwpiLSs++h9t0cDd99ocZszNFUuOI82MOsQh1Ae5E3eTwSGTlAsAA==" saltValue="AUKdpknIL7Mic/IALdYoEQ==" spinCount="100000" sheet="1" objects="1" scenarios="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41</vt:i4>
      </vt:variant>
    </vt:vector>
  </HeadingPairs>
  <TitlesOfParts>
    <vt:vector size="71" baseType="lpstr">
      <vt:lpstr>HOME</vt:lpstr>
      <vt:lpstr>Sekolah ID</vt:lpstr>
      <vt:lpstr>SISWA</vt:lpstr>
      <vt:lpstr>Mapel</vt:lpstr>
      <vt:lpstr>KKTP</vt:lpstr>
      <vt:lpstr>EDIT TP</vt:lpstr>
      <vt:lpstr>PENCARI</vt:lpstr>
      <vt:lpstr>Data</vt:lpstr>
      <vt:lpstr>Program Kokurikuler</vt:lpstr>
      <vt:lpstr>Input Nilai</vt:lpstr>
      <vt:lpstr>AGM</vt:lpstr>
      <vt:lpstr>PP</vt:lpstr>
      <vt:lpstr>BIN</vt:lpstr>
      <vt:lpstr>MAT</vt:lpstr>
      <vt:lpstr>IPAS</vt:lpstr>
      <vt:lpstr>SMUSIK</vt:lpstr>
      <vt:lpstr>STARI</vt:lpstr>
      <vt:lpstr>SRUPA</vt:lpstr>
      <vt:lpstr>PJOK</vt:lpstr>
      <vt:lpstr>BING</vt:lpstr>
      <vt:lpstr>KKA</vt:lpstr>
      <vt:lpstr>BJW</vt:lpstr>
      <vt:lpstr>Mulok2</vt:lpstr>
      <vt:lpstr>Mulok3</vt:lpstr>
      <vt:lpstr>Mulok4</vt:lpstr>
      <vt:lpstr>Mulok5</vt:lpstr>
      <vt:lpstr>ABS&amp;EKSKUL</vt:lpstr>
      <vt:lpstr>Legger</vt:lpstr>
      <vt:lpstr>EKSPOR</vt:lpstr>
      <vt:lpstr>TUTORIAL</vt:lpstr>
      <vt:lpstr>BIN!AGM</vt:lpstr>
      <vt:lpstr>BING!AGM</vt:lpstr>
      <vt:lpstr>BJW!AGM</vt:lpstr>
      <vt:lpstr>IPAS!AGM</vt:lpstr>
      <vt:lpstr>KKA!AGM</vt:lpstr>
      <vt:lpstr>MAT!AGM</vt:lpstr>
      <vt:lpstr>Mulok2!AGM</vt:lpstr>
      <vt:lpstr>Mulok3!AGM</vt:lpstr>
      <vt:lpstr>Mulok4!AGM</vt:lpstr>
      <vt:lpstr>Mulok5!AGM</vt:lpstr>
      <vt:lpstr>PJOK!AGM</vt:lpstr>
      <vt:lpstr>PP!AGM</vt:lpstr>
      <vt:lpstr>SMUSIK!AGM</vt:lpstr>
      <vt:lpstr>SRUPA!AGM</vt:lpstr>
      <vt:lpstr>STARI!AGM</vt:lpstr>
      <vt:lpstr>AGM</vt:lpstr>
      <vt:lpstr>AGM_MAX</vt:lpstr>
      <vt:lpstr>HOME!HOME</vt:lpstr>
      <vt:lpstr>MAPEL</vt:lpstr>
      <vt:lpstr>'Input Nilai'!Print_Area</vt:lpstr>
      <vt:lpstr>'Program Kokurikuler'!Print_Area</vt:lpstr>
      <vt:lpstr>TP_BD</vt:lpstr>
      <vt:lpstr>TP_BIN</vt:lpstr>
      <vt:lpstr>TP_BING</vt:lpstr>
      <vt:lpstr>TP_BJW</vt:lpstr>
      <vt:lpstr>TP_HD</vt:lpstr>
      <vt:lpstr>TP_IPAS</vt:lpstr>
      <vt:lpstr>TP_IS</vt:lpstr>
      <vt:lpstr>TP_KKA</vt:lpstr>
      <vt:lpstr>TP_KS</vt:lpstr>
      <vt:lpstr>TP_KT</vt:lpstr>
      <vt:lpstr>TP_ML2</vt:lpstr>
      <vt:lpstr>TP_ML3</vt:lpstr>
      <vt:lpstr>TP_ML4</vt:lpstr>
      <vt:lpstr>TP_ML5</vt:lpstr>
      <vt:lpstr>TP_MS</vt:lpstr>
      <vt:lpstr>TP_MTK</vt:lpstr>
      <vt:lpstr>TP_PJOK</vt:lpstr>
      <vt:lpstr>TP_PP</vt:lpstr>
      <vt:lpstr>TP_RP</vt:lpstr>
      <vt:lpstr>TP_TR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Yusuf Andrianto</dc:creator>
  <cp:lastModifiedBy>ruthless mob</cp:lastModifiedBy>
  <cp:lastPrinted>2025-10-16T00:54:22Z</cp:lastPrinted>
  <dcterms:created xsi:type="dcterms:W3CDTF">2025-09-06T00:42:04Z</dcterms:created>
  <dcterms:modified xsi:type="dcterms:W3CDTF">2026-05-21T10:07:21Z</dcterms:modified>
</cp:coreProperties>
</file>